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hidePivotFieldList="1" defaultThemeVersion="202300"/>
  <mc:AlternateContent xmlns:mc="http://schemas.openxmlformats.org/markup-compatibility/2006">
    <mc:Choice Requires="x15">
      <x15ac:absPath xmlns:x15ac="http://schemas.microsoft.com/office/spreadsheetml/2010/11/ac" url="C:\Users\R95926062\University of Scranton\IT Administration - IT Assets\HECVAT\"/>
    </mc:Choice>
  </mc:AlternateContent>
  <xr:revisionPtr revIDLastSave="0" documentId="8_{11DFBB47-4F17-4E8D-914C-9DFC08D7FD6F}" xr6:coauthVersionLast="47" xr6:coauthVersionMax="47" xr10:uidLastSave="{00000000-0000-0000-0000-000000000000}"/>
  <bookViews>
    <workbookView xWindow="23880" yWindow="-120" windowWidth="24240" windowHeight="13020" tabRatio="815" xr2:uid="{C8631FB3-7152-4A21-B0BC-A840C1918AA4}"/>
  </bookViews>
  <sheets>
    <sheet name="START HERE" sheetId="4" r:id="rId1"/>
    <sheet name="Organization" sheetId="8" r:id="rId2"/>
    <sheet name="Product" sheetId="9" r:id="rId3"/>
    <sheet name="Infrastructure" sheetId="10" r:id="rId4"/>
    <sheet name="IT Accessibility" sheetId="11" r:id="rId5"/>
    <sheet name="Case-Specific" sheetId="12" r:id="rId6"/>
    <sheet name="AI" sheetId="13" r:id="rId7"/>
    <sheet name="Privacy" sheetId="14" r:id="rId8"/>
    <sheet name="Institution Evaluation" sheetId="22" r:id="rId9"/>
    <sheet name="High-Risk Evaluation" sheetId="21" r:id="rId10"/>
    <sheet name="Privacy Analyst Evaluation" sheetId="25" r:id="rId11"/>
    <sheet name="Analyst Reference" sheetId="16" r:id="rId12"/>
    <sheet name="Questions" sheetId="2" state="hidden" r:id="rId13"/>
    <sheet name="Auto Responses" sheetId="3" state="hidden" r:id="rId14"/>
    <sheet name="(backend scoring)" sheetId="20" state="hidden" r:id="rId15"/>
  </sheets>
  <definedNames>
    <definedName name="_xlnm._FilterDatabase" localSheetId="14" hidden="1">'(backend scoring)'!$A$2:$V$333</definedName>
    <definedName name="_xlnm._FilterDatabase" localSheetId="12" hidden="1">Questions!$A$2:$X$333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7" i="14" l="1"/>
  <c r="F96" i="14"/>
  <c r="F95" i="14"/>
  <c r="F94" i="14"/>
  <c r="F93" i="14"/>
  <c r="F92" i="14"/>
  <c r="F91" i="14"/>
  <c r="F90" i="14"/>
  <c r="F88" i="14"/>
  <c r="F87" i="14"/>
  <c r="F86" i="14"/>
  <c r="F85" i="14"/>
  <c r="F84" i="14"/>
  <c r="F83" i="14"/>
  <c r="F82" i="14"/>
  <c r="F81" i="14"/>
  <c r="F80" i="14"/>
  <c r="F79" i="14"/>
  <c r="F78" i="14"/>
  <c r="F77" i="14"/>
  <c r="F76" i="14"/>
  <c r="F75" i="14"/>
  <c r="F74" i="14"/>
  <c r="F72" i="14"/>
  <c r="F71" i="14"/>
  <c r="F70" i="14"/>
  <c r="F69" i="14"/>
  <c r="F68" i="14"/>
  <c r="F66" i="14"/>
  <c r="F65" i="14"/>
  <c r="F64" i="14"/>
  <c r="F63" i="14"/>
  <c r="F62" i="14"/>
  <c r="F61" i="14"/>
  <c r="F60" i="14"/>
  <c r="F59" i="14"/>
  <c r="F58" i="14"/>
  <c r="F57" i="14"/>
  <c r="F56" i="14"/>
  <c r="F55" i="14"/>
  <c r="F54" i="14"/>
  <c r="F52" i="14"/>
  <c r="F51" i="14"/>
  <c r="F50" i="14"/>
  <c r="F49" i="14"/>
  <c r="F48" i="14"/>
  <c r="F47" i="14"/>
  <c r="F46" i="14"/>
  <c r="F45" i="14"/>
  <c r="F43" i="14"/>
  <c r="F42" i="14"/>
  <c r="F40" i="14"/>
  <c r="F39" i="14"/>
  <c r="F37" i="14"/>
  <c r="F36" i="14"/>
  <c r="F35" i="14"/>
  <c r="F33" i="14"/>
  <c r="F32" i="14"/>
  <c r="F31" i="14"/>
  <c r="F30" i="14"/>
  <c r="F28" i="14"/>
  <c r="F27" i="14"/>
  <c r="F26" i="14"/>
  <c r="F25" i="14"/>
  <c r="F24" i="14"/>
  <c r="F55" i="13"/>
  <c r="F54" i="13"/>
  <c r="F53" i="13"/>
  <c r="F52" i="13"/>
  <c r="F51" i="13"/>
  <c r="F50" i="13"/>
  <c r="F48" i="13"/>
  <c r="F47" i="13"/>
  <c r="F46" i="13"/>
  <c r="F45" i="13"/>
  <c r="F44" i="13"/>
  <c r="F43" i="13"/>
  <c r="F42" i="13"/>
  <c r="F41" i="13"/>
  <c r="F39" i="13"/>
  <c r="F38" i="13"/>
  <c r="F37" i="13"/>
  <c r="F36" i="13"/>
  <c r="F35" i="13"/>
  <c r="F33" i="13"/>
  <c r="F32" i="13"/>
  <c r="F31" i="13"/>
  <c r="F30" i="13"/>
  <c r="F29" i="13"/>
  <c r="F27" i="13"/>
  <c r="F26" i="13"/>
  <c r="F25" i="13"/>
  <c r="F24" i="13"/>
  <c r="F23" i="13"/>
  <c r="F21" i="13"/>
  <c r="F20" i="13"/>
  <c r="F18" i="13"/>
  <c r="F85" i="12"/>
  <c r="F84" i="12"/>
  <c r="F83" i="12"/>
  <c r="F82" i="12"/>
  <c r="F81" i="12"/>
  <c r="F80" i="12"/>
  <c r="F79" i="12"/>
  <c r="F78" i="12"/>
  <c r="F77" i="12"/>
  <c r="F76" i="12"/>
  <c r="F74" i="12"/>
  <c r="F73" i="12"/>
  <c r="F72" i="12"/>
  <c r="F71" i="12"/>
  <c r="F70" i="12"/>
  <c r="F69" i="12"/>
  <c r="F68" i="12"/>
  <c r="F67" i="12"/>
  <c r="F66" i="12"/>
  <c r="F65" i="12"/>
  <c r="F64" i="12"/>
  <c r="F63" i="12"/>
  <c r="F61" i="12"/>
  <c r="F60" i="12"/>
  <c r="F59" i="12"/>
  <c r="F58" i="12"/>
  <c r="F57" i="12"/>
  <c r="F56" i="12"/>
  <c r="F55" i="12"/>
  <c r="F54" i="12"/>
  <c r="F53" i="12"/>
  <c r="F52" i="12"/>
  <c r="F51" i="12"/>
  <c r="F50" i="12"/>
  <c r="F49" i="12"/>
  <c r="F48" i="12"/>
  <c r="F47" i="12"/>
  <c r="F46" i="12"/>
  <c r="F45" i="12"/>
  <c r="F44" i="12"/>
  <c r="F43" i="12"/>
  <c r="F42" i="12"/>
  <c r="F41" i="12"/>
  <c r="F40" i="12"/>
  <c r="F39" i="12"/>
  <c r="F38" i="12"/>
  <c r="F37" i="12"/>
  <c r="F36" i="12"/>
  <c r="F35" i="12"/>
  <c r="F34" i="12"/>
  <c r="F33" i="12"/>
  <c r="F31" i="12"/>
  <c r="F30" i="12"/>
  <c r="F29" i="12"/>
  <c r="F28" i="12"/>
  <c r="F27" i="12"/>
  <c r="F26" i="12"/>
  <c r="F25" i="12"/>
  <c r="F24" i="12"/>
  <c r="F23" i="12"/>
  <c r="F21" i="12"/>
  <c r="F20" i="12"/>
  <c r="F19" i="12"/>
  <c r="F18" i="12"/>
  <c r="F37" i="11"/>
  <c r="F36" i="11"/>
  <c r="F35" i="11"/>
  <c r="F34" i="11"/>
  <c r="F33" i="11"/>
  <c r="F32" i="11"/>
  <c r="F31" i="11"/>
  <c r="F30" i="11"/>
  <c r="F29" i="11"/>
  <c r="F28" i="11"/>
  <c r="F27" i="11"/>
  <c r="F26" i="11"/>
  <c r="F25" i="11"/>
  <c r="F24" i="11"/>
  <c r="F23" i="11"/>
  <c r="F22" i="11"/>
  <c r="F21" i="11"/>
  <c r="F20" i="11"/>
  <c r="F18" i="11"/>
  <c r="F74" i="10"/>
  <c r="F73" i="10"/>
  <c r="F72" i="10"/>
  <c r="F71" i="10"/>
  <c r="F70" i="10"/>
  <c r="F69" i="10"/>
  <c r="F67" i="10"/>
  <c r="F66" i="10"/>
  <c r="F65" i="10"/>
  <c r="F64" i="10"/>
  <c r="F62" i="10"/>
  <c r="F61" i="10"/>
  <c r="F60" i="10"/>
  <c r="F59" i="10"/>
  <c r="F58" i="10"/>
  <c r="F57" i="10"/>
  <c r="F56" i="10"/>
  <c r="F55" i="10"/>
  <c r="F54" i="10"/>
  <c r="F53" i="10"/>
  <c r="F52" i="10"/>
  <c r="F50" i="10"/>
  <c r="F49" i="10"/>
  <c r="F48" i="10"/>
  <c r="F47" i="10"/>
  <c r="F46" i="10"/>
  <c r="F45" i="10"/>
  <c r="F44" i="10"/>
  <c r="F43" i="10"/>
  <c r="F42" i="10"/>
  <c r="F41" i="10"/>
  <c r="F40" i="10"/>
  <c r="F39" i="10"/>
  <c r="F38" i="10"/>
  <c r="F37" i="10"/>
  <c r="F36" i="10"/>
  <c r="F35" i="10"/>
  <c r="F33" i="10"/>
  <c r="F32" i="10"/>
  <c r="F31" i="10"/>
  <c r="F30" i="10"/>
  <c r="F29" i="10"/>
  <c r="F28" i="10"/>
  <c r="F27" i="10"/>
  <c r="F26" i="10"/>
  <c r="F25" i="10"/>
  <c r="F24" i="10"/>
  <c r="F23" i="10"/>
  <c r="F22" i="10"/>
  <c r="F21" i="10"/>
  <c r="F20" i="10"/>
  <c r="F18" i="10"/>
  <c r="F61" i="9"/>
  <c r="F60" i="9"/>
  <c r="F59" i="9"/>
  <c r="F58" i="9"/>
  <c r="F57" i="9"/>
  <c r="F56" i="9"/>
  <c r="F55" i="9"/>
  <c r="F54" i="9"/>
  <c r="F53" i="9"/>
  <c r="F52" i="9"/>
  <c r="F51" i="9"/>
  <c r="F50" i="9"/>
  <c r="F49" i="9"/>
  <c r="F48" i="9"/>
  <c r="F47" i="9"/>
  <c r="F46" i="9"/>
  <c r="F45" i="9"/>
  <c r="F44" i="9"/>
  <c r="F43" i="9"/>
  <c r="F42" i="9"/>
  <c r="F41" i="9"/>
  <c r="F40" i="9"/>
  <c r="F39" i="9"/>
  <c r="F37" i="9"/>
  <c r="F36" i="9"/>
  <c r="F35" i="9"/>
  <c r="F34" i="9"/>
  <c r="F33" i="9"/>
  <c r="F32" i="9"/>
  <c r="F31" i="9"/>
  <c r="F30" i="9"/>
  <c r="F29" i="9"/>
  <c r="F28" i="9"/>
  <c r="F27" i="9"/>
  <c r="F26" i="9"/>
  <c r="F25" i="9"/>
  <c r="F24" i="9"/>
  <c r="F23" i="9"/>
  <c r="F22" i="9"/>
  <c r="F21" i="9"/>
  <c r="F20" i="9"/>
  <c r="F18" i="9"/>
  <c r="F67" i="8"/>
  <c r="F66" i="8"/>
  <c r="F65" i="8"/>
  <c r="F64" i="8"/>
  <c r="F63" i="8"/>
  <c r="F62" i="8"/>
  <c r="F61" i="8"/>
  <c r="F60" i="8"/>
  <c r="F59" i="8"/>
  <c r="F58" i="8"/>
  <c r="F57" i="8"/>
  <c r="F56" i="8"/>
  <c r="F55" i="8"/>
  <c r="F54" i="8"/>
  <c r="F53" i="8"/>
  <c r="F51" i="8"/>
  <c r="F50" i="8"/>
  <c r="F49" i="8"/>
  <c r="F48" i="8"/>
  <c r="F47" i="8"/>
  <c r="F46" i="8"/>
  <c r="F45" i="8"/>
  <c r="F44" i="8"/>
  <c r="F43" i="8"/>
  <c r="F42" i="8"/>
  <c r="F41" i="8"/>
  <c r="F40" i="8"/>
  <c r="F39" i="8"/>
  <c r="F38" i="8"/>
  <c r="F37" i="8"/>
  <c r="F36" i="8"/>
  <c r="F34" i="8"/>
  <c r="F33" i="8"/>
  <c r="F32" i="8"/>
  <c r="F31" i="8"/>
  <c r="F30" i="8"/>
  <c r="F28" i="8"/>
  <c r="F27" i="8"/>
  <c r="F26" i="8"/>
  <c r="F25" i="8"/>
  <c r="F24" i="8"/>
  <c r="F23" i="8"/>
  <c r="F22" i="8"/>
  <c r="F36" i="4"/>
  <c r="F35" i="4"/>
  <c r="F34" i="4"/>
  <c r="F33" i="4"/>
  <c r="F32" i="4"/>
  <c r="F19" i="14" s="1"/>
  <c r="F31" i="4"/>
  <c r="F30" i="4"/>
  <c r="F29" i="4"/>
  <c r="F27" i="4"/>
  <c r="F26" i="4"/>
  <c r="F25" i="4"/>
  <c r="F24" i="4"/>
  <c r="F23" i="4"/>
  <c r="I120" i="25"/>
  <c r="G120" i="25"/>
  <c r="I119" i="25"/>
  <c r="G119" i="25"/>
  <c r="I118" i="25"/>
  <c r="G118" i="25"/>
  <c r="I117" i="25"/>
  <c r="G117" i="25"/>
  <c r="I116" i="25"/>
  <c r="G116" i="25"/>
  <c r="I115" i="25"/>
  <c r="G115" i="25"/>
  <c r="I114" i="25"/>
  <c r="G114" i="25"/>
  <c r="I113" i="25"/>
  <c r="G113" i="25"/>
  <c r="I111" i="25"/>
  <c r="G111" i="25"/>
  <c r="I110" i="25"/>
  <c r="G110" i="25"/>
  <c r="I109" i="25"/>
  <c r="G109" i="25"/>
  <c r="I108" i="25"/>
  <c r="G108" i="25"/>
  <c r="I107" i="25"/>
  <c r="G107" i="25"/>
  <c r="I106" i="25"/>
  <c r="G106" i="25"/>
  <c r="I105" i="25"/>
  <c r="G105" i="25"/>
  <c r="I104" i="25"/>
  <c r="G104" i="25"/>
  <c r="I103" i="25"/>
  <c r="G103" i="25"/>
  <c r="I102" i="25"/>
  <c r="G102" i="25"/>
  <c r="I101" i="25"/>
  <c r="G101" i="25"/>
  <c r="I100" i="25"/>
  <c r="G100" i="25"/>
  <c r="I99" i="25"/>
  <c r="G99" i="25"/>
  <c r="I98" i="25"/>
  <c r="G98" i="25"/>
  <c r="I97" i="25"/>
  <c r="G97" i="25"/>
  <c r="I95" i="25"/>
  <c r="G95" i="25"/>
  <c r="I94" i="25"/>
  <c r="G94" i="25"/>
  <c r="I93" i="25"/>
  <c r="G93" i="25"/>
  <c r="I92" i="25"/>
  <c r="G92" i="25"/>
  <c r="I91" i="25"/>
  <c r="G91" i="25"/>
  <c r="I89" i="25"/>
  <c r="G89" i="25"/>
  <c r="I88" i="25"/>
  <c r="G88" i="25"/>
  <c r="I87" i="25"/>
  <c r="G87" i="25"/>
  <c r="I86" i="25"/>
  <c r="G86" i="25"/>
  <c r="I85" i="25"/>
  <c r="G85" i="25"/>
  <c r="I84" i="25"/>
  <c r="G84" i="25"/>
  <c r="I83" i="25"/>
  <c r="G83" i="25"/>
  <c r="I82" i="25"/>
  <c r="G82" i="25"/>
  <c r="I81" i="25"/>
  <c r="G81" i="25"/>
  <c r="I80" i="25"/>
  <c r="G80" i="25"/>
  <c r="I79" i="25"/>
  <c r="G79" i="25"/>
  <c r="I78" i="25"/>
  <c r="G78" i="25"/>
  <c r="I77" i="25"/>
  <c r="G77" i="25"/>
  <c r="I75" i="25"/>
  <c r="G75" i="25"/>
  <c r="I74" i="25"/>
  <c r="G74" i="25"/>
  <c r="I73" i="25"/>
  <c r="G73" i="25"/>
  <c r="I72" i="25"/>
  <c r="G72" i="25"/>
  <c r="I71" i="25"/>
  <c r="G71" i="25"/>
  <c r="I70" i="25"/>
  <c r="G70" i="25"/>
  <c r="I69" i="25"/>
  <c r="G69" i="25"/>
  <c r="I68" i="25"/>
  <c r="G68" i="25"/>
  <c r="I66" i="25"/>
  <c r="G66" i="25"/>
  <c r="I65" i="25"/>
  <c r="G65" i="25"/>
  <c r="I63" i="25"/>
  <c r="G63" i="25"/>
  <c r="I62" i="25"/>
  <c r="G62" i="25"/>
  <c r="I60" i="25"/>
  <c r="G60" i="25"/>
  <c r="I59" i="25"/>
  <c r="G59" i="25"/>
  <c r="I58" i="25"/>
  <c r="G58" i="25"/>
  <c r="I56" i="25"/>
  <c r="G56" i="25"/>
  <c r="I55" i="25"/>
  <c r="G55" i="25"/>
  <c r="I54" i="25"/>
  <c r="G54" i="25"/>
  <c r="I53" i="25"/>
  <c r="G53" i="25"/>
  <c r="I51" i="25"/>
  <c r="G51" i="25"/>
  <c r="I50" i="25"/>
  <c r="G50" i="25"/>
  <c r="I49" i="25"/>
  <c r="G49" i="25"/>
  <c r="I48" i="25"/>
  <c r="G48" i="25"/>
  <c r="I47" i="25"/>
  <c r="G47" i="25"/>
  <c r="I346" i="22"/>
  <c r="G346" i="22"/>
  <c r="I345" i="22"/>
  <c r="G345" i="22"/>
  <c r="I344" i="22"/>
  <c r="G344" i="22"/>
  <c r="I343" i="22"/>
  <c r="G343" i="22"/>
  <c r="I342" i="22"/>
  <c r="G342" i="22"/>
  <c r="I341" i="22"/>
  <c r="G341" i="22"/>
  <c r="I339" i="22"/>
  <c r="G339" i="22"/>
  <c r="I338" i="22"/>
  <c r="G338" i="22"/>
  <c r="I337" i="22"/>
  <c r="G337" i="22"/>
  <c r="I336" i="22"/>
  <c r="G336" i="22"/>
  <c r="I335" i="22"/>
  <c r="G335" i="22"/>
  <c r="I334" i="22"/>
  <c r="G334" i="22"/>
  <c r="I333" i="22"/>
  <c r="G333" i="22"/>
  <c r="I332" i="22"/>
  <c r="G332" i="22"/>
  <c r="I330" i="22"/>
  <c r="G330" i="22"/>
  <c r="I329" i="22"/>
  <c r="G329" i="22"/>
  <c r="I328" i="22"/>
  <c r="G328" i="22"/>
  <c r="I327" i="22"/>
  <c r="G327" i="22"/>
  <c r="I326" i="22"/>
  <c r="G326" i="22"/>
  <c r="I324" i="22"/>
  <c r="G324" i="22"/>
  <c r="I323" i="22"/>
  <c r="G323" i="22"/>
  <c r="I322" i="22"/>
  <c r="G322" i="22"/>
  <c r="I321" i="22"/>
  <c r="G321" i="22"/>
  <c r="I320" i="22"/>
  <c r="G320" i="22"/>
  <c r="I318" i="22"/>
  <c r="G318" i="22"/>
  <c r="I317" i="22"/>
  <c r="G317" i="22"/>
  <c r="I316" i="22"/>
  <c r="G316" i="22"/>
  <c r="I315" i="22"/>
  <c r="G315" i="22"/>
  <c r="I314" i="22"/>
  <c r="G314" i="22"/>
  <c r="I312" i="22"/>
  <c r="G312" i="22"/>
  <c r="I311" i="22"/>
  <c r="G311" i="22"/>
  <c r="I309" i="22"/>
  <c r="G309" i="22"/>
  <c r="I308" i="22"/>
  <c r="G308" i="22"/>
  <c r="I307" i="22"/>
  <c r="G307" i="22"/>
  <c r="I306" i="22"/>
  <c r="G306" i="22"/>
  <c r="I305" i="22"/>
  <c r="G305" i="22"/>
  <c r="I304" i="22"/>
  <c r="G304" i="22"/>
  <c r="I303" i="22"/>
  <c r="G303" i="22"/>
  <c r="I302" i="22"/>
  <c r="G302" i="22"/>
  <c r="I301" i="22"/>
  <c r="G301" i="22"/>
  <c r="I300" i="22"/>
  <c r="G300" i="22"/>
  <c r="I298" i="22"/>
  <c r="G298" i="22"/>
  <c r="I297" i="22"/>
  <c r="G297" i="22"/>
  <c r="I296" i="22"/>
  <c r="G296" i="22"/>
  <c r="I295" i="22"/>
  <c r="G295" i="22"/>
  <c r="I294" i="22"/>
  <c r="G294" i="22"/>
  <c r="I293" i="22"/>
  <c r="G293" i="22"/>
  <c r="I292" i="22"/>
  <c r="G292" i="22"/>
  <c r="I291" i="22"/>
  <c r="G291" i="22"/>
  <c r="I290" i="22"/>
  <c r="G290" i="22"/>
  <c r="I289" i="22"/>
  <c r="G289" i="22"/>
  <c r="I288" i="22"/>
  <c r="G288" i="22"/>
  <c r="I287" i="22"/>
  <c r="G287" i="22"/>
  <c r="I285" i="22"/>
  <c r="G285" i="22"/>
  <c r="I284" i="22"/>
  <c r="G284" i="22"/>
  <c r="I283" i="22"/>
  <c r="G283" i="22"/>
  <c r="I282" i="22"/>
  <c r="G282" i="22"/>
  <c r="I281" i="22"/>
  <c r="G281" i="22"/>
  <c r="I280" i="22"/>
  <c r="G280" i="22"/>
  <c r="I279" i="22"/>
  <c r="G279" i="22"/>
  <c r="I278" i="22"/>
  <c r="G278" i="22"/>
  <c r="I277" i="22"/>
  <c r="G277" i="22"/>
  <c r="I276" i="22"/>
  <c r="G276" i="22"/>
  <c r="I275" i="22"/>
  <c r="G275" i="22"/>
  <c r="I274" i="22"/>
  <c r="G274" i="22"/>
  <c r="I273" i="22"/>
  <c r="G273" i="22"/>
  <c r="I272" i="22"/>
  <c r="G272" i="22"/>
  <c r="I271" i="22"/>
  <c r="G271" i="22"/>
  <c r="I270" i="22"/>
  <c r="G270" i="22"/>
  <c r="I269" i="22"/>
  <c r="G269" i="22"/>
  <c r="I268" i="22"/>
  <c r="G268" i="22"/>
  <c r="I267" i="22"/>
  <c r="G267" i="22"/>
  <c r="I266" i="22"/>
  <c r="G266" i="22"/>
  <c r="I265" i="22"/>
  <c r="G265" i="22"/>
  <c r="I264" i="22"/>
  <c r="G264" i="22"/>
  <c r="I263" i="22"/>
  <c r="G263" i="22"/>
  <c r="I262" i="22"/>
  <c r="G262" i="22"/>
  <c r="I261" i="22"/>
  <c r="G261" i="22"/>
  <c r="I260" i="22"/>
  <c r="G260" i="22"/>
  <c r="I259" i="22"/>
  <c r="G259" i="22"/>
  <c r="I258" i="22"/>
  <c r="G258" i="22"/>
  <c r="I257" i="22"/>
  <c r="G257" i="22"/>
  <c r="I255" i="22"/>
  <c r="G255" i="22"/>
  <c r="I254" i="22"/>
  <c r="G254" i="22"/>
  <c r="I253" i="22"/>
  <c r="G253" i="22"/>
  <c r="I252" i="22"/>
  <c r="G252" i="22"/>
  <c r="I251" i="22"/>
  <c r="G251" i="22"/>
  <c r="I250" i="22"/>
  <c r="G250" i="22"/>
  <c r="I249" i="22"/>
  <c r="G249" i="22"/>
  <c r="I248" i="22"/>
  <c r="G248" i="22"/>
  <c r="I247" i="22"/>
  <c r="G247" i="22"/>
  <c r="I246" i="22"/>
  <c r="G246" i="22"/>
  <c r="I244" i="22"/>
  <c r="G244" i="22"/>
  <c r="I243" i="22"/>
  <c r="G243" i="22"/>
  <c r="I242" i="22"/>
  <c r="G242" i="22"/>
  <c r="I241" i="22"/>
  <c r="G241" i="22"/>
  <c r="I240" i="22"/>
  <c r="G240" i="22"/>
  <c r="I239" i="22"/>
  <c r="G239" i="22"/>
  <c r="I238" i="22"/>
  <c r="G238" i="22"/>
  <c r="I237" i="22"/>
  <c r="G237" i="22"/>
  <c r="I236" i="22"/>
  <c r="G236" i="22"/>
  <c r="I235" i="22"/>
  <c r="G235" i="22"/>
  <c r="I234" i="22"/>
  <c r="G234" i="22"/>
  <c r="I233" i="22"/>
  <c r="G233" i="22"/>
  <c r="I232" i="22"/>
  <c r="G232" i="22"/>
  <c r="I231" i="22"/>
  <c r="G231" i="22"/>
  <c r="I230" i="22"/>
  <c r="G230" i="22"/>
  <c r="I229" i="22"/>
  <c r="G229" i="22"/>
  <c r="I228" i="22"/>
  <c r="G228" i="22"/>
  <c r="I227" i="22"/>
  <c r="G227" i="22"/>
  <c r="I225" i="22"/>
  <c r="G225" i="22"/>
  <c r="I224" i="22"/>
  <c r="G224" i="22"/>
  <c r="I223" i="22"/>
  <c r="G223" i="22"/>
  <c r="I222" i="22"/>
  <c r="G222" i="22"/>
  <c r="I221" i="22"/>
  <c r="G221" i="22"/>
  <c r="I220" i="22"/>
  <c r="G220" i="22"/>
  <c r="I218" i="22"/>
  <c r="G218" i="22"/>
  <c r="I217" i="22"/>
  <c r="G217" i="22"/>
  <c r="I216" i="22"/>
  <c r="G216" i="22"/>
  <c r="I215" i="22"/>
  <c r="G215" i="22"/>
  <c r="I213" i="22"/>
  <c r="G213" i="22"/>
  <c r="I212" i="22"/>
  <c r="G212" i="22"/>
  <c r="I211" i="22"/>
  <c r="G211" i="22"/>
  <c r="I210" i="22"/>
  <c r="G210" i="22"/>
  <c r="I209" i="22"/>
  <c r="G209" i="22"/>
  <c r="I208" i="22"/>
  <c r="G208" i="22"/>
  <c r="I207" i="22"/>
  <c r="G207" i="22"/>
  <c r="I206" i="22"/>
  <c r="G206" i="22"/>
  <c r="I205" i="22"/>
  <c r="G205" i="22"/>
  <c r="I204" i="22"/>
  <c r="G204" i="22"/>
  <c r="I203" i="22"/>
  <c r="G203" i="22"/>
  <c r="I201" i="22"/>
  <c r="G201" i="22"/>
  <c r="I200" i="22"/>
  <c r="G200" i="22"/>
  <c r="I199" i="22"/>
  <c r="G199" i="22"/>
  <c r="I198" i="22"/>
  <c r="G198" i="22"/>
  <c r="I197" i="22"/>
  <c r="G197" i="22"/>
  <c r="I196" i="22"/>
  <c r="G196" i="22"/>
  <c r="I195" i="22"/>
  <c r="G195" i="22"/>
  <c r="I194" i="22"/>
  <c r="G194" i="22"/>
  <c r="I193" i="22"/>
  <c r="G193" i="22"/>
  <c r="I192" i="22"/>
  <c r="G192" i="22"/>
  <c r="I191" i="22"/>
  <c r="G191" i="22"/>
  <c r="I190" i="22"/>
  <c r="G190" i="22"/>
  <c r="I189" i="22"/>
  <c r="G189" i="22"/>
  <c r="I188" i="22"/>
  <c r="G188" i="22"/>
  <c r="I187" i="22"/>
  <c r="G187" i="22"/>
  <c r="I186" i="22"/>
  <c r="G186" i="22"/>
  <c r="I184" i="22"/>
  <c r="G184" i="22"/>
  <c r="I183" i="22"/>
  <c r="G183" i="22"/>
  <c r="I182" i="22"/>
  <c r="G182" i="22"/>
  <c r="I181" i="22"/>
  <c r="G181" i="22"/>
  <c r="I180" i="22"/>
  <c r="G180" i="22"/>
  <c r="I179" i="22"/>
  <c r="G179" i="22"/>
  <c r="I178" i="22"/>
  <c r="G178" i="22"/>
  <c r="I177" i="22"/>
  <c r="G177" i="22"/>
  <c r="I176" i="22"/>
  <c r="G176" i="22"/>
  <c r="I175" i="22"/>
  <c r="G175" i="22"/>
  <c r="I174" i="22"/>
  <c r="G174" i="22"/>
  <c r="I173" i="22"/>
  <c r="G173" i="22"/>
  <c r="I172" i="22"/>
  <c r="G172" i="22"/>
  <c r="I171" i="22"/>
  <c r="G171" i="22"/>
  <c r="I169" i="22"/>
  <c r="G169" i="22"/>
  <c r="I168" i="22"/>
  <c r="G168" i="22"/>
  <c r="I167" i="22"/>
  <c r="G167" i="22"/>
  <c r="I166" i="22"/>
  <c r="G166" i="22"/>
  <c r="I165" i="22"/>
  <c r="G165" i="22"/>
  <c r="I164" i="22"/>
  <c r="G164" i="22"/>
  <c r="I163" i="22"/>
  <c r="G163" i="22"/>
  <c r="I162" i="22"/>
  <c r="G162" i="22"/>
  <c r="I161" i="22"/>
  <c r="G161" i="22"/>
  <c r="I160" i="22"/>
  <c r="G160" i="22"/>
  <c r="I159" i="22"/>
  <c r="G159" i="22"/>
  <c r="I158" i="22"/>
  <c r="G158" i="22"/>
  <c r="I157" i="22"/>
  <c r="G157" i="22"/>
  <c r="I156" i="22"/>
  <c r="G156" i="22"/>
  <c r="I155" i="22"/>
  <c r="G155" i="22"/>
  <c r="I154" i="22"/>
  <c r="G154" i="22"/>
  <c r="I153" i="22"/>
  <c r="G153" i="22"/>
  <c r="I152" i="22"/>
  <c r="G152" i="22"/>
  <c r="I151" i="22"/>
  <c r="G151" i="22"/>
  <c r="I150" i="22"/>
  <c r="G150" i="22"/>
  <c r="I149" i="22"/>
  <c r="G149" i="22"/>
  <c r="I148" i="22"/>
  <c r="G148" i="22"/>
  <c r="I147" i="22"/>
  <c r="G147" i="22"/>
  <c r="I145" i="22"/>
  <c r="G145" i="22"/>
  <c r="I144" i="22"/>
  <c r="G144" i="22"/>
  <c r="I143" i="22"/>
  <c r="G143" i="22"/>
  <c r="I142" i="22"/>
  <c r="G142" i="22"/>
  <c r="I141" i="22"/>
  <c r="G141" i="22"/>
  <c r="I140" i="22"/>
  <c r="G140" i="22"/>
  <c r="I139" i="22"/>
  <c r="G139" i="22"/>
  <c r="I138" i="22"/>
  <c r="G138" i="22"/>
  <c r="I137" i="22"/>
  <c r="G137" i="22"/>
  <c r="I136" i="22"/>
  <c r="G136" i="22"/>
  <c r="I135" i="22"/>
  <c r="G135" i="22"/>
  <c r="I134" i="22"/>
  <c r="G134" i="22"/>
  <c r="I133" i="22"/>
  <c r="G133" i="22"/>
  <c r="I132" i="22"/>
  <c r="G132" i="22"/>
  <c r="I131" i="22"/>
  <c r="G131" i="22"/>
  <c r="I130" i="22"/>
  <c r="G130" i="22"/>
  <c r="I129" i="22"/>
  <c r="G129" i="22"/>
  <c r="I128" i="22"/>
  <c r="G128" i="22"/>
  <c r="I126" i="22"/>
  <c r="G126" i="22"/>
  <c r="I125" i="22"/>
  <c r="G125" i="22"/>
  <c r="I124" i="22"/>
  <c r="G124" i="22"/>
  <c r="I123" i="22"/>
  <c r="G123" i="22"/>
  <c r="I122" i="22"/>
  <c r="G122" i="22"/>
  <c r="I121" i="22"/>
  <c r="G121" i="22"/>
  <c r="I120" i="22"/>
  <c r="G120" i="22"/>
  <c r="I119" i="22"/>
  <c r="G119" i="22"/>
  <c r="I118" i="22"/>
  <c r="G118" i="22"/>
  <c r="I117" i="22"/>
  <c r="G117" i="22"/>
  <c r="I116" i="22"/>
  <c r="G116" i="22"/>
  <c r="I115" i="22"/>
  <c r="G115" i="22"/>
  <c r="I114" i="22"/>
  <c r="G114" i="22"/>
  <c r="I113" i="22"/>
  <c r="G113" i="22"/>
  <c r="I112" i="22"/>
  <c r="G112" i="22"/>
  <c r="I110" i="22"/>
  <c r="G110" i="22"/>
  <c r="I109" i="22"/>
  <c r="G109" i="22"/>
  <c r="I108" i="22"/>
  <c r="G108" i="22"/>
  <c r="I107" i="22"/>
  <c r="G107" i="22"/>
  <c r="I106" i="22"/>
  <c r="G106" i="22"/>
  <c r="I105" i="22"/>
  <c r="G105" i="22"/>
  <c r="I104" i="22"/>
  <c r="G104" i="22"/>
  <c r="I103" i="22"/>
  <c r="G103" i="22"/>
  <c r="I102" i="22"/>
  <c r="G102" i="22"/>
  <c r="I101" i="22"/>
  <c r="G101" i="22"/>
  <c r="I100" i="22"/>
  <c r="G100" i="22"/>
  <c r="I99" i="22"/>
  <c r="G99" i="22"/>
  <c r="I98" i="22"/>
  <c r="G98" i="22"/>
  <c r="I97" i="22"/>
  <c r="G97" i="22"/>
  <c r="I96" i="22"/>
  <c r="G96" i="22"/>
  <c r="I95" i="22"/>
  <c r="G95" i="22"/>
  <c r="I93" i="22"/>
  <c r="G93" i="22"/>
  <c r="I92" i="22"/>
  <c r="G92" i="22"/>
  <c r="I91" i="22"/>
  <c r="G91" i="22"/>
  <c r="I90" i="22"/>
  <c r="G90" i="22"/>
  <c r="I89" i="22"/>
  <c r="G89" i="22"/>
  <c r="I87" i="22"/>
  <c r="G87" i="22"/>
  <c r="I86" i="22"/>
  <c r="G86" i="22"/>
  <c r="I85" i="22"/>
  <c r="G85" i="22"/>
  <c r="I84" i="22"/>
  <c r="G84" i="22"/>
  <c r="I83" i="22"/>
  <c r="G83" i="22"/>
  <c r="I82" i="22"/>
  <c r="G82" i="22"/>
  <c r="I81" i="22"/>
  <c r="G81" i="22"/>
  <c r="I79" i="22"/>
  <c r="G79" i="22"/>
  <c r="I78" i="22"/>
  <c r="G78" i="22"/>
  <c r="I77" i="22"/>
  <c r="G77" i="22"/>
  <c r="I76" i="22"/>
  <c r="G76" i="22"/>
  <c r="I75" i="22"/>
  <c r="G75" i="22"/>
  <c r="I74" i="22"/>
  <c r="G74" i="22"/>
  <c r="I73" i="22"/>
  <c r="G73" i="22"/>
  <c r="I72" i="22"/>
  <c r="G72" i="22"/>
  <c r="I70" i="22"/>
  <c r="G70" i="22"/>
  <c r="I69" i="22"/>
  <c r="G69" i="22"/>
  <c r="I68" i="22"/>
  <c r="G68" i="22"/>
  <c r="I67" i="22"/>
  <c r="G67" i="22"/>
  <c r="I64" i="22"/>
  <c r="G64" i="22"/>
  <c r="I63" i="22"/>
  <c r="G63" i="22"/>
  <c r="I62" i="22"/>
  <c r="G62" i="22"/>
  <c r="I61" i="22"/>
  <c r="G61" i="22"/>
  <c r="I60" i="22"/>
  <c r="G60" i="22"/>
  <c r="I59" i="22"/>
  <c r="G59" i="22"/>
  <c r="I58" i="22"/>
  <c r="G58" i="22"/>
  <c r="I57" i="22"/>
  <c r="G57" i="22"/>
  <c r="I56" i="22"/>
  <c r="G56" i="22"/>
  <c r="G66" i="22"/>
  <c r="I66" i="22"/>
  <c r="J259" i="25"/>
  <c r="H259" i="25"/>
  <c r="F259" i="25"/>
  <c r="J258" i="25"/>
  <c r="H258" i="25"/>
  <c r="F258" i="25"/>
  <c r="J257" i="25"/>
  <c r="H257" i="25"/>
  <c r="F257" i="25"/>
  <c r="J256" i="25"/>
  <c r="H256" i="25"/>
  <c r="F256" i="25"/>
  <c r="J255" i="25"/>
  <c r="H255" i="25"/>
  <c r="F255" i="25"/>
  <c r="J254" i="25"/>
  <c r="H254" i="25"/>
  <c r="F254" i="25"/>
  <c r="J253" i="25"/>
  <c r="H253" i="25"/>
  <c r="F253" i="25"/>
  <c r="J252" i="25"/>
  <c r="H252" i="25"/>
  <c r="F252" i="25"/>
  <c r="J251" i="25"/>
  <c r="H251" i="25"/>
  <c r="F251" i="25"/>
  <c r="J250" i="25"/>
  <c r="H250" i="25"/>
  <c r="F250" i="25"/>
  <c r="J249" i="25"/>
  <c r="H249" i="25"/>
  <c r="F249" i="25"/>
  <c r="J248" i="25"/>
  <c r="H248" i="25"/>
  <c r="F248" i="25"/>
  <c r="J246" i="25"/>
  <c r="H246" i="25"/>
  <c r="F246" i="25"/>
  <c r="J245" i="25"/>
  <c r="H245" i="25"/>
  <c r="F245" i="25"/>
  <c r="J244" i="25"/>
  <c r="H244" i="25"/>
  <c r="F244" i="25"/>
  <c r="J243" i="25"/>
  <c r="H243" i="25"/>
  <c r="F243" i="25"/>
  <c r="J242" i="25"/>
  <c r="H242" i="25"/>
  <c r="F242" i="25"/>
  <c r="J241" i="25"/>
  <c r="H241" i="25"/>
  <c r="F241" i="25"/>
  <c r="J240" i="25"/>
  <c r="H240" i="25"/>
  <c r="F240" i="25"/>
  <c r="J239" i="25"/>
  <c r="H239" i="25"/>
  <c r="F239" i="25"/>
  <c r="J238" i="25"/>
  <c r="H238" i="25"/>
  <c r="F238" i="25"/>
  <c r="J237" i="25"/>
  <c r="H237" i="25"/>
  <c r="F237" i="25"/>
  <c r="J236" i="25"/>
  <c r="H236" i="25"/>
  <c r="F236" i="25"/>
  <c r="J235" i="25"/>
  <c r="H235" i="25"/>
  <c r="F235" i="25"/>
  <c r="J234" i="25"/>
  <c r="H234" i="25"/>
  <c r="F234" i="25"/>
  <c r="J233" i="25"/>
  <c r="H233" i="25"/>
  <c r="F233" i="25"/>
  <c r="J232" i="25"/>
  <c r="H232" i="25"/>
  <c r="F232" i="25"/>
  <c r="J231" i="25"/>
  <c r="H231" i="25"/>
  <c r="F231" i="25"/>
  <c r="J230" i="25"/>
  <c r="H230" i="25"/>
  <c r="F230" i="25"/>
  <c r="J229" i="25"/>
  <c r="H229" i="25"/>
  <c r="F229" i="25"/>
  <c r="J228" i="25"/>
  <c r="H228" i="25"/>
  <c r="F228" i="25"/>
  <c r="J227" i="25"/>
  <c r="H227" i="25"/>
  <c r="F227" i="25"/>
  <c r="J226" i="25"/>
  <c r="H226" i="25"/>
  <c r="F226" i="25"/>
  <c r="J225" i="25"/>
  <c r="H225" i="25"/>
  <c r="F225" i="25"/>
  <c r="J224" i="25"/>
  <c r="H224" i="25"/>
  <c r="F224" i="25"/>
  <c r="J223" i="25"/>
  <c r="H223" i="25"/>
  <c r="F223" i="25"/>
  <c r="J222" i="25"/>
  <c r="H222" i="25"/>
  <c r="F222" i="25"/>
  <c r="J221" i="25"/>
  <c r="H221" i="25"/>
  <c r="F221" i="25"/>
  <c r="J220" i="25"/>
  <c r="H220" i="25"/>
  <c r="F220" i="25"/>
  <c r="J219" i="25"/>
  <c r="H219" i="25"/>
  <c r="F219" i="25"/>
  <c r="J218" i="25"/>
  <c r="H218" i="25"/>
  <c r="F218" i="25"/>
  <c r="J216" i="25"/>
  <c r="H216" i="25"/>
  <c r="F216" i="25"/>
  <c r="J215" i="25"/>
  <c r="H215" i="25"/>
  <c r="F215" i="25"/>
  <c r="J214" i="25"/>
  <c r="H214" i="25"/>
  <c r="F214" i="25"/>
  <c r="J213" i="25"/>
  <c r="H213" i="25"/>
  <c r="F213" i="25"/>
  <c r="J211" i="25"/>
  <c r="H211" i="25"/>
  <c r="F211" i="25"/>
  <c r="J210" i="25"/>
  <c r="H210" i="25"/>
  <c r="F210" i="25"/>
  <c r="J209" i="25"/>
  <c r="H209" i="25"/>
  <c r="F209" i="25"/>
  <c r="J208" i="25"/>
  <c r="H208" i="25"/>
  <c r="F208" i="25"/>
  <c r="J206" i="25"/>
  <c r="H206" i="25"/>
  <c r="F206" i="25"/>
  <c r="J205" i="25"/>
  <c r="H205" i="25"/>
  <c r="F205" i="25"/>
  <c r="J204" i="25"/>
  <c r="H204" i="25"/>
  <c r="F204" i="25"/>
  <c r="J203" i="25"/>
  <c r="H203" i="25"/>
  <c r="F203" i="25"/>
  <c r="J202" i="25"/>
  <c r="H202" i="25"/>
  <c r="F202" i="25"/>
  <c r="J201" i="25"/>
  <c r="H201" i="25"/>
  <c r="F201" i="25"/>
  <c r="J200" i="25"/>
  <c r="H200" i="25"/>
  <c r="F200" i="25"/>
  <c r="J198" i="25"/>
  <c r="H198" i="25"/>
  <c r="F198" i="25"/>
  <c r="J197" i="25"/>
  <c r="H197" i="25"/>
  <c r="F197" i="25"/>
  <c r="J196" i="25"/>
  <c r="H196" i="25"/>
  <c r="F196" i="25"/>
  <c r="J195" i="25"/>
  <c r="H195" i="25"/>
  <c r="F195" i="25"/>
  <c r="J194" i="25"/>
  <c r="H194" i="25"/>
  <c r="F194" i="25"/>
  <c r="J193" i="25"/>
  <c r="H193" i="25"/>
  <c r="F193" i="25"/>
  <c r="J191" i="25"/>
  <c r="H191" i="25"/>
  <c r="F191" i="25"/>
  <c r="J190" i="25"/>
  <c r="H190" i="25"/>
  <c r="F190" i="25"/>
  <c r="J188" i="25"/>
  <c r="H188" i="25"/>
  <c r="F188" i="25"/>
  <c r="J187" i="25"/>
  <c r="H187" i="25"/>
  <c r="F187" i="25"/>
  <c r="J186" i="25"/>
  <c r="H186" i="25"/>
  <c r="F186" i="25"/>
  <c r="J185" i="25"/>
  <c r="H185" i="25"/>
  <c r="F185" i="25"/>
  <c r="J184" i="25"/>
  <c r="H184" i="25"/>
  <c r="F184" i="25"/>
  <c r="J183" i="25"/>
  <c r="H183" i="25"/>
  <c r="F183" i="25"/>
  <c r="J182" i="25"/>
  <c r="H182" i="25"/>
  <c r="F182" i="25"/>
  <c r="J181" i="25"/>
  <c r="H181" i="25"/>
  <c r="F181" i="25"/>
  <c r="J180" i="25"/>
  <c r="H180" i="25"/>
  <c r="F180" i="25"/>
  <c r="J179" i="25"/>
  <c r="H179" i="25"/>
  <c r="F179" i="25"/>
  <c r="J178" i="25"/>
  <c r="H178" i="25"/>
  <c r="F178" i="25"/>
  <c r="J177" i="25"/>
  <c r="H177" i="25"/>
  <c r="F177" i="25"/>
  <c r="J176" i="25"/>
  <c r="H176" i="25"/>
  <c r="F176" i="25"/>
  <c r="J175" i="25"/>
  <c r="H175" i="25"/>
  <c r="F175" i="25"/>
  <c r="J174" i="25"/>
  <c r="H174" i="25"/>
  <c r="F174" i="25"/>
  <c r="J172" i="25"/>
  <c r="H172" i="25"/>
  <c r="F172" i="25"/>
  <c r="J171" i="25"/>
  <c r="H171" i="25"/>
  <c r="F171" i="25"/>
  <c r="J169" i="25"/>
  <c r="H169" i="25"/>
  <c r="F169" i="25"/>
  <c r="J168" i="25"/>
  <c r="H168" i="25"/>
  <c r="F168" i="25"/>
  <c r="J167" i="25"/>
  <c r="H167" i="25"/>
  <c r="F167" i="25"/>
  <c r="J166" i="25"/>
  <c r="H166" i="25"/>
  <c r="F166" i="25"/>
  <c r="J165" i="25"/>
  <c r="H165" i="25"/>
  <c r="F165" i="25"/>
  <c r="J163" i="25"/>
  <c r="H163" i="25"/>
  <c r="F163" i="25"/>
  <c r="J162" i="25"/>
  <c r="H162" i="25"/>
  <c r="F162" i="25"/>
  <c r="J161" i="25"/>
  <c r="H161" i="25"/>
  <c r="F161" i="25"/>
  <c r="J159" i="25"/>
  <c r="H159" i="25"/>
  <c r="F159" i="25"/>
  <c r="J158" i="25"/>
  <c r="H158" i="25"/>
  <c r="F158" i="25"/>
  <c r="J157" i="25"/>
  <c r="H157" i="25"/>
  <c r="F157" i="25"/>
  <c r="J156" i="25"/>
  <c r="H156" i="25"/>
  <c r="F156" i="25"/>
  <c r="J155" i="25"/>
  <c r="H155" i="25"/>
  <c r="F155" i="25"/>
  <c r="J154" i="25"/>
  <c r="H154" i="25"/>
  <c r="F154" i="25"/>
  <c r="J153" i="25"/>
  <c r="H153" i="25"/>
  <c r="F153" i="25"/>
  <c r="J152" i="25"/>
  <c r="H152" i="25"/>
  <c r="F152" i="25"/>
  <c r="J151" i="25"/>
  <c r="H151" i="25"/>
  <c r="F151" i="25"/>
  <c r="J149" i="25"/>
  <c r="H149" i="25"/>
  <c r="F149" i="25"/>
  <c r="J148" i="25"/>
  <c r="H148" i="25"/>
  <c r="F148" i="25"/>
  <c r="J147" i="25"/>
  <c r="H147" i="25"/>
  <c r="F147" i="25"/>
  <c r="J146" i="25"/>
  <c r="H146" i="25"/>
  <c r="F146" i="25"/>
  <c r="J144" i="25"/>
  <c r="H144" i="25"/>
  <c r="F144" i="25"/>
  <c r="J143" i="25"/>
  <c r="H143" i="25"/>
  <c r="F143" i="25"/>
  <c r="J141" i="25"/>
  <c r="H141" i="25"/>
  <c r="F141" i="25"/>
  <c r="J140" i="25"/>
  <c r="H140" i="25"/>
  <c r="F140" i="25"/>
  <c r="J139" i="25"/>
  <c r="H139" i="25"/>
  <c r="F139" i="25"/>
  <c r="J138" i="25"/>
  <c r="H138" i="25"/>
  <c r="F138" i="25"/>
  <c r="J137" i="25"/>
  <c r="H137" i="25"/>
  <c r="F137" i="25"/>
  <c r="J136" i="25"/>
  <c r="H136" i="25"/>
  <c r="F136" i="25"/>
  <c r="F132" i="25"/>
  <c r="H132" i="25"/>
  <c r="J132" i="25"/>
  <c r="F133" i="25"/>
  <c r="H133" i="25"/>
  <c r="J133" i="25"/>
  <c r="F134" i="25"/>
  <c r="H134" i="25"/>
  <c r="J134" i="25"/>
  <c r="J131" i="25"/>
  <c r="H131" i="25"/>
  <c r="F131" i="25"/>
  <c r="F127" i="25"/>
  <c r="H127" i="25"/>
  <c r="J127" i="25"/>
  <c r="F128" i="25"/>
  <c r="H128" i="25"/>
  <c r="J128" i="25"/>
  <c r="F129" i="25"/>
  <c r="H129" i="25"/>
  <c r="J129" i="25"/>
  <c r="J126" i="25"/>
  <c r="H126" i="25"/>
  <c r="F126" i="25"/>
  <c r="E64" i="22"/>
  <c r="E63" i="22"/>
  <c r="E62" i="22"/>
  <c r="E61" i="22"/>
  <c r="E60" i="22"/>
  <c r="E59" i="22"/>
  <c r="E58" i="22"/>
  <c r="E57" i="22"/>
  <c r="E56" i="22"/>
  <c r="B91" i="14"/>
  <c r="A10" i="22"/>
  <c r="E50" i="10"/>
  <c r="E201" i="22" s="1"/>
  <c r="E49" i="10"/>
  <c r="E200" i="22" s="1"/>
  <c r="E48" i="10"/>
  <c r="E199" i="22" s="1"/>
  <c r="E45" i="10"/>
  <c r="E196" i="22" s="1"/>
  <c r="E47" i="10"/>
  <c r="E198" i="22" s="1"/>
  <c r="E46" i="10"/>
  <c r="E197" i="22" s="1"/>
  <c r="E44" i="10"/>
  <c r="E195" i="22" s="1"/>
  <c r="E43" i="10"/>
  <c r="E194" i="22" s="1"/>
  <c r="E42" i="10"/>
  <c r="E193" i="22" s="1"/>
  <c r="E41" i="10"/>
  <c r="E192" i="22" s="1"/>
  <c r="E40" i="10"/>
  <c r="E191" i="22" s="1"/>
  <c r="E39" i="10"/>
  <c r="E190" i="22" s="1"/>
  <c r="E38" i="10"/>
  <c r="E189" i="22" s="1"/>
  <c r="E37" i="10"/>
  <c r="E188" i="22" s="1"/>
  <c r="E191" i="25" s="1"/>
  <c r="E36" i="10"/>
  <c r="E187" i="22" s="1"/>
  <c r="A23" i="16"/>
  <c r="E22" i="8" l="1"/>
  <c r="E81" i="22" s="1"/>
  <c r="E136" i="25" s="1"/>
  <c r="A351" i="16"/>
  <c r="C351" i="16"/>
  <c r="D351" i="16"/>
  <c r="I2" i="25"/>
  <c r="J2" i="21"/>
  <c r="I2" i="22"/>
  <c r="F2" i="14"/>
  <c r="F2" i="13"/>
  <c r="F2" i="12"/>
  <c r="F2" i="11"/>
  <c r="F2" i="10"/>
  <c r="F2" i="9"/>
  <c r="F2" i="8"/>
  <c r="F2" i="4"/>
  <c r="D57" i="16"/>
  <c r="A10" i="25" l="1"/>
  <c r="A43" i="25"/>
  <c r="A52" i="22"/>
  <c r="A9" i="22"/>
  <c r="A11" i="4"/>
  <c r="A11" i="8"/>
  <c r="A11" i="14"/>
  <c r="A11" i="13"/>
  <c r="A11" i="12"/>
  <c r="A11" i="11"/>
  <c r="A11" i="10"/>
  <c r="A11" i="9"/>
  <c r="A10" i="8"/>
  <c r="C17" i="25" l="1"/>
  <c r="C15" i="21"/>
  <c r="C17" i="22"/>
  <c r="E35" i="10"/>
  <c r="E186" i="22" s="1"/>
  <c r="E190" i="25" s="1"/>
  <c r="A7" i="21"/>
  <c r="A6" i="21"/>
  <c r="A5" i="21"/>
  <c r="A42" i="25"/>
  <c r="A41" i="25"/>
  <c r="A40" i="25"/>
  <c r="A39" i="25"/>
  <c r="A38" i="25"/>
  <c r="A9" i="25"/>
  <c r="A8" i="25"/>
  <c r="A7" i="25"/>
  <c r="A6" i="25"/>
  <c r="A5" i="25"/>
  <c r="A51" i="22"/>
  <c r="A50" i="22"/>
  <c r="A49" i="22"/>
  <c r="A48" i="22"/>
  <c r="A47" i="22"/>
  <c r="A8" i="22"/>
  <c r="A7" i="22"/>
  <c r="A6" i="22"/>
  <c r="A5" i="22"/>
  <c r="A10" i="4"/>
  <c r="A9" i="4"/>
  <c r="A8" i="4"/>
  <c r="A7" i="4"/>
  <c r="A6" i="4"/>
  <c r="A5" i="4"/>
  <c r="A9" i="8"/>
  <c r="A8" i="8"/>
  <c r="A7" i="8"/>
  <c r="A6" i="8"/>
  <c r="A5" i="8"/>
  <c r="A10" i="9"/>
  <c r="A9" i="9"/>
  <c r="A8" i="9"/>
  <c r="A7" i="9"/>
  <c r="A6" i="9"/>
  <c r="A5" i="9"/>
  <c r="A10" i="10"/>
  <c r="A9" i="10"/>
  <c r="A8" i="10"/>
  <c r="A7" i="10"/>
  <c r="A6" i="10"/>
  <c r="A5" i="10"/>
  <c r="A10" i="14"/>
  <c r="A9" i="14"/>
  <c r="A8" i="14"/>
  <c r="A7" i="14"/>
  <c r="A6" i="14"/>
  <c r="A5" i="14"/>
  <c r="A10" i="13"/>
  <c r="A9" i="13"/>
  <c r="A8" i="13"/>
  <c r="A7" i="13"/>
  <c r="A6" i="13"/>
  <c r="A5" i="13"/>
  <c r="A10" i="12"/>
  <c r="A9" i="12"/>
  <c r="A8" i="12"/>
  <c r="A7" i="12"/>
  <c r="A6" i="12"/>
  <c r="A5" i="12"/>
  <c r="A10" i="11"/>
  <c r="A9" i="11"/>
  <c r="A8" i="11"/>
  <c r="A7" i="11"/>
  <c r="A6" i="11"/>
  <c r="A5" i="11"/>
  <c r="X334" i="2" l="1"/>
  <c r="X333" i="2"/>
  <c r="X332" i="2"/>
  <c r="X331" i="2"/>
  <c r="X330" i="2"/>
  <c r="X329" i="2"/>
  <c r="X328" i="2"/>
  <c r="X327" i="2"/>
  <c r="X326" i="2"/>
  <c r="X325" i="2"/>
  <c r="X324" i="2"/>
  <c r="X323" i="2"/>
  <c r="X322" i="2"/>
  <c r="X321" i="2"/>
  <c r="X320" i="2"/>
  <c r="X319" i="2"/>
  <c r="X318" i="2"/>
  <c r="X317" i="2"/>
  <c r="X316" i="2"/>
  <c r="X315" i="2"/>
  <c r="X314" i="2"/>
  <c r="X313" i="2"/>
  <c r="X312" i="2"/>
  <c r="X311" i="2"/>
  <c r="X310" i="2"/>
  <c r="X309" i="2"/>
  <c r="X308" i="2"/>
  <c r="X307" i="2"/>
  <c r="X306" i="2"/>
  <c r="X305" i="2"/>
  <c r="X304" i="2"/>
  <c r="X303" i="2"/>
  <c r="X302" i="2"/>
  <c r="X301" i="2"/>
  <c r="X300" i="2"/>
  <c r="X299" i="2"/>
  <c r="X298" i="2"/>
  <c r="X297" i="2"/>
  <c r="X296" i="2"/>
  <c r="X295" i="2"/>
  <c r="X294" i="2"/>
  <c r="X293" i="2"/>
  <c r="X292" i="2"/>
  <c r="X291" i="2"/>
  <c r="X290" i="2"/>
  <c r="X289" i="2"/>
  <c r="X288" i="2"/>
  <c r="X287" i="2"/>
  <c r="X286" i="2"/>
  <c r="X285" i="2"/>
  <c r="X284" i="2"/>
  <c r="X283" i="2"/>
  <c r="X282" i="2"/>
  <c r="X281" i="2"/>
  <c r="X280" i="2"/>
  <c r="X279" i="2"/>
  <c r="X278" i="2"/>
  <c r="X277" i="2"/>
  <c r="X276" i="2"/>
  <c r="X275" i="2"/>
  <c r="X274" i="2"/>
  <c r="X273" i="2"/>
  <c r="X272" i="2"/>
  <c r="X271" i="2"/>
  <c r="X270" i="2"/>
  <c r="X269" i="2"/>
  <c r="X268" i="2"/>
  <c r="X267" i="2"/>
  <c r="X266" i="2"/>
  <c r="X265" i="2"/>
  <c r="X264" i="2"/>
  <c r="X263" i="2"/>
  <c r="X262" i="2"/>
  <c r="X261" i="2"/>
  <c r="X260" i="2"/>
  <c r="X259" i="2"/>
  <c r="X258" i="2"/>
  <c r="X257" i="2"/>
  <c r="X256" i="2"/>
  <c r="X255" i="2"/>
  <c r="X254" i="2"/>
  <c r="X253" i="2"/>
  <c r="X252" i="2"/>
  <c r="X251" i="2"/>
  <c r="X250" i="2"/>
  <c r="X249" i="2"/>
  <c r="X248" i="2"/>
  <c r="X247" i="2"/>
  <c r="X246" i="2"/>
  <c r="X245" i="2"/>
  <c r="X244" i="2"/>
  <c r="X243" i="2"/>
  <c r="X242" i="2"/>
  <c r="X241" i="2"/>
  <c r="X240" i="2"/>
  <c r="X239" i="2"/>
  <c r="X238" i="2"/>
  <c r="X237" i="2"/>
  <c r="X236" i="2"/>
  <c r="X235" i="2"/>
  <c r="X234" i="2"/>
  <c r="X233" i="2"/>
  <c r="X232" i="2"/>
  <c r="X231" i="2"/>
  <c r="X230" i="2"/>
  <c r="X229" i="2"/>
  <c r="X228" i="2"/>
  <c r="X227" i="2"/>
  <c r="X226" i="2"/>
  <c r="X225" i="2"/>
  <c r="X224" i="2"/>
  <c r="X223" i="2"/>
  <c r="X222" i="2"/>
  <c r="X221" i="2"/>
  <c r="X220" i="2"/>
  <c r="X219" i="2"/>
  <c r="X218" i="2"/>
  <c r="X217" i="2"/>
  <c r="X216" i="2"/>
  <c r="X215" i="2"/>
  <c r="X214" i="2"/>
  <c r="X213" i="2"/>
  <c r="X212" i="2"/>
  <c r="X211" i="2"/>
  <c r="X210" i="2"/>
  <c r="X209" i="2"/>
  <c r="X208" i="2"/>
  <c r="X207" i="2"/>
  <c r="X206" i="2"/>
  <c r="X205" i="2"/>
  <c r="X204" i="2"/>
  <c r="X203" i="2"/>
  <c r="X202" i="2"/>
  <c r="X201" i="2"/>
  <c r="X200" i="2"/>
  <c r="X199" i="2"/>
  <c r="X198" i="2"/>
  <c r="X197" i="2"/>
  <c r="X196" i="2"/>
  <c r="X195" i="2"/>
  <c r="X194" i="2"/>
  <c r="X193" i="2"/>
  <c r="X192" i="2"/>
  <c r="X191" i="2"/>
  <c r="X190" i="2"/>
  <c r="X189" i="2"/>
  <c r="X188" i="2"/>
  <c r="X187" i="2"/>
  <c r="X186" i="2"/>
  <c r="X185" i="2"/>
  <c r="X184" i="2"/>
  <c r="X183" i="2"/>
  <c r="X182" i="2"/>
  <c r="X181" i="2"/>
  <c r="X180" i="2"/>
  <c r="X179" i="2"/>
  <c r="X178" i="2"/>
  <c r="X177" i="2"/>
  <c r="X176" i="2"/>
  <c r="X175" i="2"/>
  <c r="X174" i="2"/>
  <c r="X173" i="2"/>
  <c r="X172" i="2"/>
  <c r="X171" i="2"/>
  <c r="X170" i="2"/>
  <c r="X169" i="2"/>
  <c r="X168" i="2"/>
  <c r="X167" i="2"/>
  <c r="X166" i="2"/>
  <c r="X165" i="2"/>
  <c r="X164" i="2"/>
  <c r="X163" i="2"/>
  <c r="X162" i="2"/>
  <c r="X161" i="2"/>
  <c r="X160" i="2"/>
  <c r="X159" i="2"/>
  <c r="X158" i="2"/>
  <c r="X157" i="2"/>
  <c r="X156" i="2"/>
  <c r="X155" i="2"/>
  <c r="X154" i="2"/>
  <c r="X153" i="2"/>
  <c r="X152" i="2"/>
  <c r="X151" i="2"/>
  <c r="X150" i="2"/>
  <c r="X149" i="2"/>
  <c r="X148" i="2"/>
  <c r="X147" i="2"/>
  <c r="X146" i="2"/>
  <c r="X145" i="2"/>
  <c r="X144" i="2"/>
  <c r="X143" i="2"/>
  <c r="X142" i="2"/>
  <c r="X141" i="2"/>
  <c r="X140" i="2"/>
  <c r="X139" i="2"/>
  <c r="X138" i="2"/>
  <c r="X137" i="2"/>
  <c r="X136" i="2"/>
  <c r="X135" i="2"/>
  <c r="X134" i="2"/>
  <c r="X133" i="2"/>
  <c r="X132" i="2"/>
  <c r="X131" i="2"/>
  <c r="X130" i="2"/>
  <c r="X129" i="2"/>
  <c r="X128" i="2"/>
  <c r="X127" i="2"/>
  <c r="X126" i="2"/>
  <c r="X125" i="2"/>
  <c r="X124" i="2"/>
  <c r="X123" i="2"/>
  <c r="X122" i="2"/>
  <c r="X121" i="2"/>
  <c r="X120" i="2"/>
  <c r="X119" i="2"/>
  <c r="X118" i="2"/>
  <c r="X117" i="2"/>
  <c r="X116" i="2"/>
  <c r="X115" i="2"/>
  <c r="X114" i="2"/>
  <c r="X113" i="2"/>
  <c r="X112" i="2"/>
  <c r="X111" i="2"/>
  <c r="X110" i="2"/>
  <c r="X109" i="2"/>
  <c r="X108" i="2"/>
  <c r="X107" i="2"/>
  <c r="X106" i="2"/>
  <c r="X105" i="2"/>
  <c r="X104" i="2"/>
  <c r="X103" i="2"/>
  <c r="X102" i="2"/>
  <c r="X101" i="2"/>
  <c r="X100" i="2"/>
  <c r="X99" i="2"/>
  <c r="X98" i="2"/>
  <c r="X97" i="2"/>
  <c r="X96" i="2"/>
  <c r="X95" i="2"/>
  <c r="X94" i="2"/>
  <c r="X93" i="2"/>
  <c r="X92" i="2"/>
  <c r="X91" i="2"/>
  <c r="X90" i="2"/>
  <c r="X89" i="2"/>
  <c r="X88" i="2"/>
  <c r="X87" i="2"/>
  <c r="X86" i="2"/>
  <c r="X85" i="2"/>
  <c r="X84" i="2"/>
  <c r="X83" i="2"/>
  <c r="X82" i="2"/>
  <c r="X81" i="2"/>
  <c r="X80" i="2"/>
  <c r="X79" i="2"/>
  <c r="X78" i="2"/>
  <c r="X77" i="2"/>
  <c r="X76" i="2"/>
  <c r="X75" i="2"/>
  <c r="X74" i="2"/>
  <c r="X73" i="2"/>
  <c r="X72" i="2"/>
  <c r="X71" i="2"/>
  <c r="X70" i="2"/>
  <c r="X69" i="2"/>
  <c r="X68" i="2"/>
  <c r="X67" i="2"/>
  <c r="X66" i="2"/>
  <c r="X65" i="2"/>
  <c r="X64" i="2"/>
  <c r="X63" i="2"/>
  <c r="X62" i="2"/>
  <c r="X61" i="2"/>
  <c r="X60" i="2"/>
  <c r="X59" i="2"/>
  <c r="X58" i="2"/>
  <c r="X57" i="2"/>
  <c r="X56" i="2"/>
  <c r="X55" i="2"/>
  <c r="X54" i="2"/>
  <c r="X53" i="2"/>
  <c r="X52" i="2"/>
  <c r="X51" i="2"/>
  <c r="X50" i="2"/>
  <c r="X49" i="2"/>
  <c r="X48" i="2"/>
  <c r="X47" i="2"/>
  <c r="X46" i="2"/>
  <c r="X45" i="2"/>
  <c r="X44" i="2"/>
  <c r="X43" i="2"/>
  <c r="X42" i="2"/>
  <c r="X41" i="2"/>
  <c r="X40" i="2"/>
  <c r="X39" i="2"/>
  <c r="X38" i="2"/>
  <c r="X37" i="2"/>
  <c r="X36" i="2"/>
  <c r="X35" i="2"/>
  <c r="X34" i="2"/>
  <c r="X33" i="2"/>
  <c r="X32" i="2"/>
  <c r="X31" i="2"/>
  <c r="X30" i="2"/>
  <c r="X29" i="2"/>
  <c r="X28" i="2"/>
  <c r="X27" i="2"/>
  <c r="X26" i="2"/>
  <c r="X25" i="2"/>
  <c r="X24" i="2"/>
  <c r="X23" i="2"/>
  <c r="X22" i="2"/>
  <c r="X21" i="2"/>
  <c r="X20" i="2"/>
  <c r="X19" i="2"/>
  <c r="X18" i="2"/>
  <c r="X17" i="2"/>
  <c r="X16" i="2"/>
  <c r="X15" i="2"/>
  <c r="X14" i="2"/>
  <c r="X13" i="2"/>
  <c r="X12" i="2"/>
  <c r="X11" i="2"/>
  <c r="X10" i="2"/>
  <c r="X9" i="2"/>
  <c r="X8" i="2"/>
  <c r="X7" i="2"/>
  <c r="X6" i="2"/>
  <c r="X5" i="2"/>
  <c r="X4" i="2"/>
  <c r="X3" i="2"/>
  <c r="A96" i="25" l="1"/>
  <c r="C3" i="8" l="1"/>
  <c r="D104" i="16"/>
  <c r="C104" i="16"/>
  <c r="B104" i="16"/>
  <c r="A366" i="16"/>
  <c r="A357" i="16"/>
  <c r="A345" i="16"/>
  <c r="A339" i="16"/>
  <c r="A336" i="16"/>
  <c r="A327" i="16"/>
  <c r="A311" i="16"/>
  <c r="A305" i="16"/>
  <c r="A291" i="16"/>
  <c r="A282" i="16"/>
  <c r="A279" i="16"/>
  <c r="A276" i="16"/>
  <c r="A272" i="16"/>
  <c r="A267" i="16"/>
  <c r="A261" i="16"/>
  <c r="A250" i="16"/>
  <c r="A237" i="16"/>
  <c r="A207" i="16"/>
  <c r="A200" i="16"/>
  <c r="A195" i="16"/>
  <c r="A179" i="16"/>
  <c r="A167" i="16"/>
  <c r="A150" i="16"/>
  <c r="A126" i="16"/>
  <c r="A109" i="16"/>
  <c r="A90" i="16"/>
  <c r="A75" i="16"/>
  <c r="A65" i="16"/>
  <c r="A59" i="16"/>
  <c r="A40" i="16"/>
  <c r="A32" i="16"/>
  <c r="A17" i="16"/>
  <c r="A7" i="16"/>
  <c r="C3" i="14"/>
  <c r="C3" i="13"/>
  <c r="C3" i="12"/>
  <c r="C3" i="11"/>
  <c r="C3" i="10"/>
  <c r="C3" i="9"/>
  <c r="B27" i="8" l="1"/>
  <c r="B27" i="4"/>
  <c r="A247" i="25" l="1"/>
  <c r="A217" i="25"/>
  <c r="A212" i="25"/>
  <c r="A207" i="25"/>
  <c r="A199" i="25"/>
  <c r="A192" i="25"/>
  <c r="A189" i="25"/>
  <c r="A173" i="25"/>
  <c r="A170" i="25"/>
  <c r="A164" i="25"/>
  <c r="A160" i="25"/>
  <c r="A150" i="25"/>
  <c r="A145" i="25"/>
  <c r="A142" i="25"/>
  <c r="A130" i="25"/>
  <c r="A135" i="25"/>
  <c r="B259" i="25"/>
  <c r="B258" i="25"/>
  <c r="B257" i="25"/>
  <c r="B256" i="25"/>
  <c r="B255" i="25"/>
  <c r="B254" i="25"/>
  <c r="B253" i="25"/>
  <c r="B252" i="25"/>
  <c r="B251" i="25"/>
  <c r="B250" i="25"/>
  <c r="B249" i="25"/>
  <c r="B248" i="25"/>
  <c r="B246" i="25"/>
  <c r="B245" i="25"/>
  <c r="B244" i="25"/>
  <c r="B243" i="25"/>
  <c r="B242" i="25"/>
  <c r="B241" i="25"/>
  <c r="B240" i="25"/>
  <c r="B239" i="25"/>
  <c r="B238" i="25"/>
  <c r="B237" i="25"/>
  <c r="B236" i="25"/>
  <c r="B235" i="25"/>
  <c r="B234" i="25"/>
  <c r="B233" i="25"/>
  <c r="B232" i="25"/>
  <c r="B231" i="25"/>
  <c r="B230" i="25"/>
  <c r="B229" i="25"/>
  <c r="B228" i="25"/>
  <c r="B227" i="25"/>
  <c r="B226" i="25"/>
  <c r="B225" i="25"/>
  <c r="B224" i="25"/>
  <c r="B223" i="25"/>
  <c r="B222" i="25"/>
  <c r="B221" i="25"/>
  <c r="B220" i="25"/>
  <c r="B219" i="25"/>
  <c r="B218" i="25"/>
  <c r="B216" i="25"/>
  <c r="B215" i="25"/>
  <c r="B214" i="25"/>
  <c r="B213" i="25"/>
  <c r="B211" i="25"/>
  <c r="B210" i="25"/>
  <c r="B209" i="25"/>
  <c r="B208" i="25"/>
  <c r="B206" i="25"/>
  <c r="B205" i="25"/>
  <c r="B204" i="25"/>
  <c r="B203" i="25"/>
  <c r="B202" i="25"/>
  <c r="B201" i="25"/>
  <c r="B200" i="25"/>
  <c r="B198" i="25"/>
  <c r="B197" i="25"/>
  <c r="B196" i="25"/>
  <c r="B195" i="25"/>
  <c r="B194" i="25"/>
  <c r="B193" i="25"/>
  <c r="B191" i="25"/>
  <c r="B190" i="25"/>
  <c r="B188" i="25"/>
  <c r="B187" i="25"/>
  <c r="B186" i="25"/>
  <c r="B185" i="25"/>
  <c r="B184" i="25"/>
  <c r="B183" i="25"/>
  <c r="B182" i="25"/>
  <c r="B181" i="25"/>
  <c r="B180" i="25"/>
  <c r="B179" i="25"/>
  <c r="B178" i="25"/>
  <c r="B177" i="25"/>
  <c r="B176" i="25"/>
  <c r="B175" i="25"/>
  <c r="B174" i="25"/>
  <c r="B172" i="25"/>
  <c r="B171" i="25"/>
  <c r="B169" i="25"/>
  <c r="B168" i="25"/>
  <c r="B167" i="25"/>
  <c r="B166" i="25"/>
  <c r="B165" i="25"/>
  <c r="B163" i="25"/>
  <c r="B162" i="25"/>
  <c r="B161" i="25"/>
  <c r="B159" i="25"/>
  <c r="B158" i="25"/>
  <c r="B157" i="25"/>
  <c r="B156" i="25"/>
  <c r="B155" i="25"/>
  <c r="B154" i="25"/>
  <c r="B153" i="25"/>
  <c r="B152" i="25"/>
  <c r="B151" i="25"/>
  <c r="B149" i="25"/>
  <c r="B148" i="25"/>
  <c r="B147" i="25"/>
  <c r="B146" i="25"/>
  <c r="B144" i="25"/>
  <c r="B143" i="25"/>
  <c r="B141" i="25"/>
  <c r="B140" i="25"/>
  <c r="B139" i="25"/>
  <c r="B138" i="25"/>
  <c r="B137" i="25"/>
  <c r="B136" i="25"/>
  <c r="B134" i="25"/>
  <c r="B133" i="25"/>
  <c r="B132" i="25"/>
  <c r="B131" i="25"/>
  <c r="B129" i="25"/>
  <c r="B128" i="25"/>
  <c r="B127" i="25"/>
  <c r="B126" i="25"/>
  <c r="A125" i="25"/>
  <c r="G38" i="22"/>
  <c r="A79" i="22"/>
  <c r="G134" i="25" s="1"/>
  <c r="A78" i="22"/>
  <c r="A24" i="20"/>
  <c r="B22" i="14"/>
  <c r="E36" i="4"/>
  <c r="E79" i="22" s="1"/>
  <c r="E134" i="25" s="1"/>
  <c r="B36" i="4"/>
  <c r="E35" i="4"/>
  <c r="E78" i="22" s="1"/>
  <c r="B35" i="4"/>
  <c r="G24" i="20" l="1"/>
  <c r="H24" i="20"/>
  <c r="J24" i="20"/>
  <c r="D24" i="20"/>
  <c r="C24" i="20"/>
  <c r="B24" i="20"/>
  <c r="E24" i="20"/>
  <c r="I134" i="25"/>
  <c r="B120" i="25"/>
  <c r="B119" i="25"/>
  <c r="B118" i="25"/>
  <c r="B117" i="25"/>
  <c r="B116" i="25"/>
  <c r="B115" i="25"/>
  <c r="B114" i="25"/>
  <c r="B113" i="25"/>
  <c r="A112" i="25"/>
  <c r="B111" i="25"/>
  <c r="B110" i="25"/>
  <c r="B109" i="25"/>
  <c r="B108" i="25"/>
  <c r="B107" i="25"/>
  <c r="B106" i="25"/>
  <c r="B105" i="25"/>
  <c r="B104" i="25"/>
  <c r="B103" i="25"/>
  <c r="B102" i="25"/>
  <c r="B101" i="25"/>
  <c r="B100" i="25"/>
  <c r="B99" i="25"/>
  <c r="B98" i="25"/>
  <c r="B97" i="25"/>
  <c r="B95" i="25"/>
  <c r="B94" i="25"/>
  <c r="B93" i="25"/>
  <c r="B92" i="25"/>
  <c r="B91" i="25"/>
  <c r="A90" i="25"/>
  <c r="B89" i="25"/>
  <c r="B88" i="25"/>
  <c r="B87" i="25"/>
  <c r="B86" i="25"/>
  <c r="B85" i="25"/>
  <c r="B84" i="25"/>
  <c r="B83" i="25"/>
  <c r="B82" i="25"/>
  <c r="B81" i="25"/>
  <c r="B80" i="25"/>
  <c r="B79" i="25"/>
  <c r="B78" i="25"/>
  <c r="B77" i="25"/>
  <c r="A76" i="25"/>
  <c r="B75" i="25"/>
  <c r="B74" i="25"/>
  <c r="B73" i="25"/>
  <c r="B72" i="25"/>
  <c r="B71" i="25"/>
  <c r="B70" i="25"/>
  <c r="B69" i="25"/>
  <c r="B68" i="25"/>
  <c r="A67" i="25"/>
  <c r="B66" i="25"/>
  <c r="B65" i="25"/>
  <c r="A64" i="25"/>
  <c r="B63" i="25"/>
  <c r="B62" i="25"/>
  <c r="A61" i="25"/>
  <c r="B60" i="25"/>
  <c r="B59" i="25"/>
  <c r="B58" i="25"/>
  <c r="A57" i="25"/>
  <c r="B56" i="25"/>
  <c r="B55" i="25"/>
  <c r="B54" i="25"/>
  <c r="B53" i="25"/>
  <c r="A52" i="25"/>
  <c r="B51" i="25"/>
  <c r="B50" i="25"/>
  <c r="B49" i="25"/>
  <c r="B48" i="25"/>
  <c r="B47" i="25"/>
  <c r="A46" i="25"/>
  <c r="B30" i="25"/>
  <c r="G30" i="25" s="1"/>
  <c r="B29" i="25"/>
  <c r="G29" i="25" s="1"/>
  <c r="B28" i="25"/>
  <c r="G28" i="25" s="1"/>
  <c r="B27" i="25"/>
  <c r="G27" i="25" s="1"/>
  <c r="B26" i="25"/>
  <c r="G26" i="25" s="1"/>
  <c r="B25" i="25"/>
  <c r="G25" i="25" s="1"/>
  <c r="B24" i="25"/>
  <c r="G24" i="25" s="1"/>
  <c r="B23" i="25"/>
  <c r="G23" i="25" s="1"/>
  <c r="B22" i="25"/>
  <c r="G22" i="25" s="1"/>
  <c r="B21" i="25"/>
  <c r="G21" i="25" s="1"/>
  <c r="I24" i="20" l="1"/>
  <c r="B37" i="22"/>
  <c r="G37" i="22" s="1"/>
  <c r="C17" i="14"/>
  <c r="C16" i="14"/>
  <c r="C15" i="14"/>
  <c r="C14" i="14"/>
  <c r="C13" i="14"/>
  <c r="C16" i="13"/>
  <c r="C15" i="13"/>
  <c r="C14" i="13"/>
  <c r="C13" i="13"/>
  <c r="C16" i="12"/>
  <c r="C15" i="12"/>
  <c r="C14" i="12"/>
  <c r="C13" i="12"/>
  <c r="C16" i="11"/>
  <c r="C15" i="11"/>
  <c r="C14" i="11"/>
  <c r="C13" i="11"/>
  <c r="C16" i="10"/>
  <c r="C15" i="10"/>
  <c r="C14" i="10"/>
  <c r="C13" i="10"/>
  <c r="C16" i="9"/>
  <c r="C15" i="9"/>
  <c r="C14" i="9"/>
  <c r="C13" i="9"/>
  <c r="C14" i="8"/>
  <c r="C15" i="8"/>
  <c r="C16" i="8"/>
  <c r="C17" i="8"/>
  <c r="C18" i="8"/>
  <c r="C19" i="8"/>
  <c r="C20" i="8"/>
  <c r="C13" i="8"/>
  <c r="A227" i="22"/>
  <c r="A226" i="22" s="1"/>
  <c r="A228" i="22"/>
  <c r="A229" i="22"/>
  <c r="A230" i="22"/>
  <c r="A231" i="22"/>
  <c r="G143" i="25" s="1"/>
  <c r="A232" i="22"/>
  <c r="A233" i="22"/>
  <c r="G144" i="25" s="1"/>
  <c r="A234" i="22"/>
  <c r="A235" i="22"/>
  <c r="A236" i="22"/>
  <c r="A237" i="22"/>
  <c r="A238" i="22"/>
  <c r="A239" i="22"/>
  <c r="A240" i="22"/>
  <c r="A241" i="22"/>
  <c r="A242" i="22"/>
  <c r="A243" i="22"/>
  <c r="A244" i="22"/>
  <c r="A311" i="22"/>
  <c r="A310" i="22" s="1"/>
  <c r="A312" i="22"/>
  <c r="A314" i="22"/>
  <c r="A313" i="22" s="1"/>
  <c r="A315" i="22"/>
  <c r="A316" i="22"/>
  <c r="A317" i="22"/>
  <c r="A318" i="22"/>
  <c r="A320" i="22"/>
  <c r="A321" i="22"/>
  <c r="A322" i="22"/>
  <c r="A323" i="22"/>
  <c r="A324" i="22"/>
  <c r="A326" i="22"/>
  <c r="A327" i="22"/>
  <c r="A328" i="22"/>
  <c r="A329" i="22"/>
  <c r="A330" i="22"/>
  <c r="A332" i="22"/>
  <c r="A331" i="22" s="1"/>
  <c r="A333" i="22"/>
  <c r="A334" i="22"/>
  <c r="A335" i="22"/>
  <c r="A336" i="22"/>
  <c r="A337" i="22"/>
  <c r="A338" i="22"/>
  <c r="A339" i="22"/>
  <c r="A341" i="22"/>
  <c r="A342" i="22"/>
  <c r="A343" i="22"/>
  <c r="A344" i="22"/>
  <c r="A345" i="22"/>
  <c r="A346" i="22"/>
  <c r="A246" i="22"/>
  <c r="A245" i="22" s="1"/>
  <c r="A247" i="22"/>
  <c r="A248" i="22"/>
  <c r="A249" i="22"/>
  <c r="A250" i="22"/>
  <c r="A251" i="22"/>
  <c r="A252" i="22"/>
  <c r="A253" i="22"/>
  <c r="I157" i="25" s="1"/>
  <c r="A254" i="22"/>
  <c r="A255" i="22"/>
  <c r="A257" i="22"/>
  <c r="A258" i="22"/>
  <c r="G219" i="25" s="1"/>
  <c r="A259" i="22"/>
  <c r="G220" i="25" s="1"/>
  <c r="A260" i="22"/>
  <c r="G221" i="25" s="1"/>
  <c r="A261" i="22"/>
  <c r="A262" i="22"/>
  <c r="G223" i="25" s="1"/>
  <c r="A263" i="22"/>
  <c r="G224" i="25" s="1"/>
  <c r="A264" i="22"/>
  <c r="G225" i="25" s="1"/>
  <c r="A265" i="22"/>
  <c r="A266" i="22"/>
  <c r="G227" i="25" s="1"/>
  <c r="A267" i="22"/>
  <c r="G228" i="25" s="1"/>
  <c r="A268" i="22"/>
  <c r="G229" i="25" s="1"/>
  <c r="A269" i="22"/>
  <c r="A270" i="22"/>
  <c r="G231" i="25" s="1"/>
  <c r="A271" i="22"/>
  <c r="G232" i="25" s="1"/>
  <c r="A272" i="22"/>
  <c r="G233" i="25" s="1"/>
  <c r="A273" i="22"/>
  <c r="A274" i="22"/>
  <c r="G235" i="25" s="1"/>
  <c r="A275" i="22"/>
  <c r="G236" i="25" s="1"/>
  <c r="A276" i="22"/>
  <c r="G237" i="25" s="1"/>
  <c r="A277" i="22"/>
  <c r="A278" i="22"/>
  <c r="G239" i="25" s="1"/>
  <c r="A279" i="22"/>
  <c r="G240" i="25" s="1"/>
  <c r="A280" i="22"/>
  <c r="G241" i="25" s="1"/>
  <c r="A281" i="22"/>
  <c r="A282" i="22"/>
  <c r="G243" i="25" s="1"/>
  <c r="A283" i="22"/>
  <c r="G244" i="25" s="1"/>
  <c r="A284" i="22"/>
  <c r="G245" i="25" s="1"/>
  <c r="A285" i="22"/>
  <c r="A287" i="22"/>
  <c r="A288" i="22"/>
  <c r="I249" i="25" s="1"/>
  <c r="A289" i="22"/>
  <c r="G250" i="25" s="1"/>
  <c r="A290" i="22"/>
  <c r="A291" i="22"/>
  <c r="A292" i="22"/>
  <c r="I253" i="25" s="1"/>
  <c r="A293" i="22"/>
  <c r="I254" i="25" s="1"/>
  <c r="A294" i="22"/>
  <c r="A295" i="22"/>
  <c r="A296" i="22"/>
  <c r="I257" i="25" s="1"/>
  <c r="A297" i="22"/>
  <c r="G258" i="25" s="1"/>
  <c r="A298" i="22"/>
  <c r="A300" i="22"/>
  <c r="A301" i="22"/>
  <c r="A302" i="22"/>
  <c r="A303" i="22"/>
  <c r="A304" i="22"/>
  <c r="A305" i="22"/>
  <c r="A306" i="22"/>
  <c r="A307" i="22"/>
  <c r="A308" i="22"/>
  <c r="A309" i="22"/>
  <c r="A171" i="22"/>
  <c r="A170" i="22" s="1"/>
  <c r="A172" i="22"/>
  <c r="A173" i="22"/>
  <c r="A174" i="22"/>
  <c r="A175" i="22"/>
  <c r="A176" i="22"/>
  <c r="A177" i="22"/>
  <c r="A178" i="22"/>
  <c r="I163" i="25" s="1"/>
  <c r="A179" i="22"/>
  <c r="A180" i="22"/>
  <c r="A181" i="22"/>
  <c r="A182" i="22"/>
  <c r="A183" i="22"/>
  <c r="A184" i="22"/>
  <c r="A186" i="22"/>
  <c r="A187" i="22"/>
  <c r="A188" i="22"/>
  <c r="A189" i="22"/>
  <c r="A190" i="22"/>
  <c r="A191" i="22"/>
  <c r="A192" i="22"/>
  <c r="A193" i="22"/>
  <c r="A194" i="22"/>
  <c r="A195" i="22"/>
  <c r="A196" i="22"/>
  <c r="A197" i="22"/>
  <c r="A198" i="22"/>
  <c r="A199" i="22"/>
  <c r="A200" i="22"/>
  <c r="A201" i="22"/>
  <c r="A203" i="22"/>
  <c r="I193" i="25" s="1"/>
  <c r="A204" i="22"/>
  <c r="A205" i="22"/>
  <c r="A206" i="22"/>
  <c r="G196" i="25" s="1"/>
  <c r="A207" i="22"/>
  <c r="I197" i="25" s="1"/>
  <c r="A208" i="22"/>
  <c r="A209" i="22"/>
  <c r="A210" i="22"/>
  <c r="A211" i="22"/>
  <c r="I198" i="25" s="1"/>
  <c r="A212" i="22"/>
  <c r="A213" i="22"/>
  <c r="A215" i="22"/>
  <c r="A214" i="22" s="1"/>
  <c r="A216" i="22"/>
  <c r="G209" i="25" s="1"/>
  <c r="A217" i="22"/>
  <c r="I210" i="25" s="1"/>
  <c r="A218" i="22"/>
  <c r="G211" i="25" s="1"/>
  <c r="A220" i="22"/>
  <c r="A221" i="22"/>
  <c r="A222" i="22"/>
  <c r="A223" i="22"/>
  <c r="A224" i="22"/>
  <c r="A225" i="22"/>
  <c r="A128" i="22"/>
  <c r="A127" i="22" s="1"/>
  <c r="A129" i="22"/>
  <c r="A130" i="22"/>
  <c r="A131" i="22"/>
  <c r="A132" i="22"/>
  <c r="A133" i="22"/>
  <c r="A134" i="22"/>
  <c r="A135" i="22"/>
  <c r="A136" i="22"/>
  <c r="A137" i="22"/>
  <c r="A138" i="22"/>
  <c r="A139" i="22"/>
  <c r="I167" i="25" s="1"/>
  <c r="A140" i="22"/>
  <c r="I168" i="25" s="1"/>
  <c r="A141" i="22"/>
  <c r="A142" i="22"/>
  <c r="A143" i="22"/>
  <c r="A144" i="22"/>
  <c r="I169" i="25" s="1"/>
  <c r="A145" i="22"/>
  <c r="A147" i="22"/>
  <c r="A148" i="22"/>
  <c r="A149" i="22"/>
  <c r="G174" i="25" s="1"/>
  <c r="A150" i="22"/>
  <c r="A151" i="22"/>
  <c r="A152" i="22"/>
  <c r="I176" i="25" s="1"/>
  <c r="A153" i="22"/>
  <c r="G177" i="25" s="1"/>
  <c r="A154" i="22"/>
  <c r="A155" i="22"/>
  <c r="G179" i="25" s="1"/>
  <c r="A156" i="22"/>
  <c r="G180" i="25" s="1"/>
  <c r="A157" i="22"/>
  <c r="G181" i="25" s="1"/>
  <c r="A158" i="22"/>
  <c r="A159" i="22"/>
  <c r="A160" i="22"/>
  <c r="G184" i="25" s="1"/>
  <c r="A161" i="22"/>
  <c r="G185" i="25" s="1"/>
  <c r="A162" i="22"/>
  <c r="A163" i="22"/>
  <c r="I186" i="25" s="1"/>
  <c r="A164" i="22"/>
  <c r="A165" i="22"/>
  <c r="A166" i="22"/>
  <c r="A167" i="22"/>
  <c r="A168" i="22"/>
  <c r="G187" i="25" s="1"/>
  <c r="A169" i="22"/>
  <c r="G188" i="25" s="1"/>
  <c r="A126" i="22"/>
  <c r="I206" i="25" s="1"/>
  <c r="A125" i="22"/>
  <c r="A124" i="22"/>
  <c r="A123" i="22"/>
  <c r="I204" i="25" s="1"/>
  <c r="A122" i="22"/>
  <c r="I203" i="25" s="1"/>
  <c r="A121" i="22"/>
  <c r="G202" i="25" s="1"/>
  <c r="A120" i="22"/>
  <c r="A119" i="22"/>
  <c r="A118" i="22"/>
  <c r="A117" i="22"/>
  <c r="A116" i="22"/>
  <c r="A115" i="22"/>
  <c r="I201" i="25" s="1"/>
  <c r="A114" i="22"/>
  <c r="I200" i="25" s="1"/>
  <c r="A113" i="22"/>
  <c r="A112" i="22"/>
  <c r="A110" i="22"/>
  <c r="A109" i="22"/>
  <c r="A108" i="22"/>
  <c r="A107" i="22"/>
  <c r="A106" i="22"/>
  <c r="A105" i="22"/>
  <c r="A104" i="22"/>
  <c r="A103" i="22"/>
  <c r="A102" i="22"/>
  <c r="A101" i="22"/>
  <c r="A100" i="22"/>
  <c r="A99" i="22"/>
  <c r="A98" i="22"/>
  <c r="A97" i="22"/>
  <c r="A96" i="22"/>
  <c r="I172" i="25" s="1"/>
  <c r="A95" i="22"/>
  <c r="A93" i="22"/>
  <c r="A92" i="22"/>
  <c r="I149" i="25" s="1"/>
  <c r="A91" i="22"/>
  <c r="G148" i="25" s="1"/>
  <c r="A90" i="22"/>
  <c r="I147" i="25" s="1"/>
  <c r="A89" i="22"/>
  <c r="A87" i="22"/>
  <c r="I141" i="25" s="1"/>
  <c r="A86" i="22"/>
  <c r="I140" i="25" s="1"/>
  <c r="A85" i="22"/>
  <c r="A84" i="22"/>
  <c r="I138" i="25" s="1"/>
  <c r="A83" i="22"/>
  <c r="I137" i="25" s="1"/>
  <c r="A82" i="22"/>
  <c r="A81" i="22"/>
  <c r="B22" i="22"/>
  <c r="G22" i="22" s="1"/>
  <c r="B23" i="22"/>
  <c r="G23" i="22" s="1"/>
  <c r="B24" i="22"/>
  <c r="G24" i="22" s="1"/>
  <c r="B25" i="22"/>
  <c r="G25" i="22" s="1"/>
  <c r="B26" i="22"/>
  <c r="G26" i="22" s="1"/>
  <c r="B27" i="22"/>
  <c r="G27" i="22" s="1"/>
  <c r="B28" i="22"/>
  <c r="G28" i="22" s="1"/>
  <c r="B29" i="22"/>
  <c r="G29" i="22" s="1"/>
  <c r="B30" i="22"/>
  <c r="G30" i="22" s="1"/>
  <c r="B31" i="22"/>
  <c r="G31" i="22" s="1"/>
  <c r="B32" i="22"/>
  <c r="G32" i="22" s="1"/>
  <c r="B33" i="22"/>
  <c r="G33" i="22" s="1"/>
  <c r="B34" i="22"/>
  <c r="G34" i="22" s="1"/>
  <c r="B35" i="22"/>
  <c r="G35" i="22" s="1"/>
  <c r="B36" i="22"/>
  <c r="G36" i="22" s="1"/>
  <c r="B21" i="22"/>
  <c r="G21" i="22" s="1"/>
  <c r="A56" i="22"/>
  <c r="A57" i="22"/>
  <c r="D57" i="22" s="1"/>
  <c r="A58" i="22"/>
  <c r="A59" i="22"/>
  <c r="D59" i="22" s="1"/>
  <c r="A60" i="22"/>
  <c r="A61" i="22"/>
  <c r="D61" i="22" s="1"/>
  <c r="A62" i="22"/>
  <c r="A63" i="22"/>
  <c r="D63" i="22" s="1"/>
  <c r="A64" i="22"/>
  <c r="A66" i="22"/>
  <c r="I126" i="25" s="1"/>
  <c r="A67" i="22"/>
  <c r="G127" i="25" s="1"/>
  <c r="A68" i="22"/>
  <c r="A69" i="22"/>
  <c r="A70" i="22"/>
  <c r="A72" i="22"/>
  <c r="A73" i="22"/>
  <c r="A74" i="22"/>
  <c r="A75" i="22"/>
  <c r="A76" i="22"/>
  <c r="A77" i="22"/>
  <c r="G39" i="22"/>
  <c r="E52" i="14"/>
  <c r="E75" i="25" s="1"/>
  <c r="B52" i="14"/>
  <c r="A4" i="20"/>
  <c r="A5" i="20"/>
  <c r="A6" i="20"/>
  <c r="A7" i="20"/>
  <c r="A8" i="20"/>
  <c r="A9" i="20"/>
  <c r="A10" i="20"/>
  <c r="A11" i="20"/>
  <c r="A12" i="20"/>
  <c r="A13" i="20"/>
  <c r="A14" i="20"/>
  <c r="A15" i="20"/>
  <c r="A16" i="20"/>
  <c r="A17" i="20"/>
  <c r="A18" i="20"/>
  <c r="A19" i="20"/>
  <c r="A20" i="20"/>
  <c r="A21" i="20"/>
  <c r="A22" i="20"/>
  <c r="A23"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A53" i="20"/>
  <c r="A54" i="20"/>
  <c r="A55" i="20"/>
  <c r="A56" i="20"/>
  <c r="A57" i="20"/>
  <c r="A58" i="20"/>
  <c r="A59" i="20"/>
  <c r="A60" i="20"/>
  <c r="A61" i="20"/>
  <c r="A62" i="20"/>
  <c r="A63" i="20"/>
  <c r="A64" i="20"/>
  <c r="A65" i="20"/>
  <c r="A66" i="20"/>
  <c r="A67" i="20"/>
  <c r="A68" i="20"/>
  <c r="A69" i="20"/>
  <c r="A70" i="20"/>
  <c r="A71" i="20"/>
  <c r="A72" i="20"/>
  <c r="A73" i="20"/>
  <c r="A74" i="20"/>
  <c r="A75" i="20"/>
  <c r="A76" i="20"/>
  <c r="A77" i="20"/>
  <c r="A78" i="20"/>
  <c r="A79" i="20"/>
  <c r="A80" i="20"/>
  <c r="A81" i="20"/>
  <c r="A82" i="20"/>
  <c r="A83" i="20"/>
  <c r="A84" i="20"/>
  <c r="A85" i="20"/>
  <c r="A86" i="20"/>
  <c r="A87" i="20"/>
  <c r="A88" i="20"/>
  <c r="A89" i="20"/>
  <c r="A90" i="20"/>
  <c r="A91" i="20"/>
  <c r="A92" i="20"/>
  <c r="A93" i="20"/>
  <c r="A94" i="20"/>
  <c r="A95" i="20"/>
  <c r="A96" i="20"/>
  <c r="A97" i="20"/>
  <c r="A98" i="20"/>
  <c r="A99" i="20"/>
  <c r="A100" i="20"/>
  <c r="A101" i="20"/>
  <c r="A102" i="20"/>
  <c r="A103" i="20"/>
  <c r="A104" i="20"/>
  <c r="A105" i="20"/>
  <c r="A106" i="20"/>
  <c r="A107" i="20"/>
  <c r="A108" i="20"/>
  <c r="A109" i="20"/>
  <c r="A110" i="20"/>
  <c r="A111" i="20"/>
  <c r="A112" i="20"/>
  <c r="A113" i="20"/>
  <c r="A114" i="20"/>
  <c r="A115" i="20"/>
  <c r="A116" i="20"/>
  <c r="A117" i="20"/>
  <c r="A118" i="20"/>
  <c r="A119" i="20"/>
  <c r="A120" i="20"/>
  <c r="A121" i="20"/>
  <c r="A122" i="20"/>
  <c r="A123" i="20"/>
  <c r="A124" i="20"/>
  <c r="A125" i="20"/>
  <c r="A126" i="20"/>
  <c r="A127" i="20"/>
  <c r="A128" i="20"/>
  <c r="A129" i="20"/>
  <c r="A130" i="20"/>
  <c r="A131" i="20"/>
  <c r="A132" i="20"/>
  <c r="A133" i="20"/>
  <c r="A134" i="20"/>
  <c r="A135" i="20"/>
  <c r="A136" i="20"/>
  <c r="A137" i="20"/>
  <c r="A138" i="20"/>
  <c r="A139" i="20"/>
  <c r="A140" i="20"/>
  <c r="A141" i="20"/>
  <c r="A142" i="20"/>
  <c r="A143" i="20"/>
  <c r="A144" i="20"/>
  <c r="A145" i="20"/>
  <c r="A146" i="20"/>
  <c r="A147" i="20"/>
  <c r="A148" i="20"/>
  <c r="A149" i="20"/>
  <c r="A150" i="20"/>
  <c r="A151" i="20"/>
  <c r="A152" i="20"/>
  <c r="A153" i="20"/>
  <c r="A154" i="20"/>
  <c r="A155" i="20"/>
  <c r="A156" i="20"/>
  <c r="A157" i="20"/>
  <c r="A158" i="20"/>
  <c r="A159" i="20"/>
  <c r="A160" i="20"/>
  <c r="A161" i="20"/>
  <c r="A162" i="20"/>
  <c r="A163" i="20"/>
  <c r="A164" i="20"/>
  <c r="A165" i="20"/>
  <c r="A166" i="20"/>
  <c r="A167" i="20"/>
  <c r="A168" i="20"/>
  <c r="A169" i="20"/>
  <c r="A170" i="20"/>
  <c r="A171" i="20"/>
  <c r="A172" i="20"/>
  <c r="A173" i="20"/>
  <c r="A174" i="20"/>
  <c r="A175" i="20"/>
  <c r="A176" i="20"/>
  <c r="A177" i="20"/>
  <c r="A178" i="20"/>
  <c r="A179" i="20"/>
  <c r="A180" i="20"/>
  <c r="A181" i="20"/>
  <c r="A182" i="20"/>
  <c r="A183" i="20"/>
  <c r="A184" i="20"/>
  <c r="A185" i="20"/>
  <c r="A186" i="20"/>
  <c r="A187" i="20"/>
  <c r="A188" i="20"/>
  <c r="A189" i="20"/>
  <c r="A190" i="20"/>
  <c r="A191" i="20"/>
  <c r="A192" i="20"/>
  <c r="A193" i="20"/>
  <c r="A194" i="20"/>
  <c r="A195" i="20"/>
  <c r="A196" i="20"/>
  <c r="A197" i="20"/>
  <c r="A198" i="20"/>
  <c r="A199" i="20"/>
  <c r="A200" i="20"/>
  <c r="A201" i="20"/>
  <c r="A202" i="20"/>
  <c r="A203" i="20"/>
  <c r="A204" i="20"/>
  <c r="A205" i="20"/>
  <c r="A206" i="20"/>
  <c r="A207" i="20"/>
  <c r="A208" i="20"/>
  <c r="A209" i="20"/>
  <c r="A210" i="20"/>
  <c r="A211" i="20"/>
  <c r="A212" i="20"/>
  <c r="A213" i="20"/>
  <c r="A214" i="20"/>
  <c r="A215" i="20"/>
  <c r="A216" i="20"/>
  <c r="A217" i="20"/>
  <c r="A218" i="20"/>
  <c r="A219" i="20"/>
  <c r="A220" i="20"/>
  <c r="A221" i="20"/>
  <c r="A222" i="20"/>
  <c r="A223" i="20"/>
  <c r="A224" i="20"/>
  <c r="A225" i="20"/>
  <c r="A226" i="20"/>
  <c r="A227" i="20"/>
  <c r="A228" i="20"/>
  <c r="A229" i="20"/>
  <c r="A230" i="20"/>
  <c r="A231" i="20"/>
  <c r="A232" i="20"/>
  <c r="A233" i="20"/>
  <c r="A234" i="20"/>
  <c r="A235" i="20"/>
  <c r="A236" i="20"/>
  <c r="A237" i="20"/>
  <c r="A238" i="20"/>
  <c r="A239" i="20"/>
  <c r="A240" i="20"/>
  <c r="A241" i="20"/>
  <c r="A242" i="20"/>
  <c r="A243" i="20"/>
  <c r="A244" i="20"/>
  <c r="A245" i="20"/>
  <c r="A246" i="20"/>
  <c r="A247" i="20"/>
  <c r="A248" i="20"/>
  <c r="A249" i="20"/>
  <c r="A250" i="20"/>
  <c r="A251" i="20"/>
  <c r="A252" i="20"/>
  <c r="A253" i="20"/>
  <c r="A254" i="20"/>
  <c r="A255" i="20"/>
  <c r="A256" i="20"/>
  <c r="A257" i="20"/>
  <c r="A258" i="20"/>
  <c r="A259" i="20"/>
  <c r="A260" i="20"/>
  <c r="A261" i="20"/>
  <c r="A262" i="20"/>
  <c r="A263" i="20"/>
  <c r="A264" i="20"/>
  <c r="A265" i="20"/>
  <c r="A266" i="20"/>
  <c r="A267" i="20"/>
  <c r="A268" i="20"/>
  <c r="A269" i="20"/>
  <c r="A270" i="20"/>
  <c r="A271" i="20"/>
  <c r="A272" i="20"/>
  <c r="A273" i="20"/>
  <c r="A274" i="20"/>
  <c r="A275" i="20"/>
  <c r="A276" i="20"/>
  <c r="A277" i="20"/>
  <c r="A278" i="20"/>
  <c r="A279" i="20"/>
  <c r="A280" i="20"/>
  <c r="A281" i="20"/>
  <c r="A282" i="20"/>
  <c r="A283" i="20"/>
  <c r="A284" i="20"/>
  <c r="A285" i="20"/>
  <c r="A286" i="20"/>
  <c r="A287" i="20"/>
  <c r="A288" i="20"/>
  <c r="A289" i="20"/>
  <c r="A290" i="20"/>
  <c r="A291" i="20"/>
  <c r="A292" i="20"/>
  <c r="A293" i="20"/>
  <c r="A294" i="20"/>
  <c r="A295" i="20"/>
  <c r="A296" i="20"/>
  <c r="A297" i="20"/>
  <c r="A298" i="20"/>
  <c r="A299" i="20"/>
  <c r="A300" i="20"/>
  <c r="A301" i="20"/>
  <c r="A302" i="20"/>
  <c r="A303" i="20"/>
  <c r="A304" i="20"/>
  <c r="A305" i="20"/>
  <c r="A306" i="20"/>
  <c r="A307" i="20"/>
  <c r="A308" i="20"/>
  <c r="A309" i="20"/>
  <c r="A310" i="20"/>
  <c r="A311" i="20"/>
  <c r="A312" i="20"/>
  <c r="A313" i="20"/>
  <c r="A314" i="20"/>
  <c r="A315" i="20"/>
  <c r="A316" i="20"/>
  <c r="A317" i="20"/>
  <c r="A318" i="20"/>
  <c r="A319" i="20"/>
  <c r="A320" i="20"/>
  <c r="A321" i="20"/>
  <c r="A322" i="20"/>
  <c r="A323" i="20"/>
  <c r="A324" i="20"/>
  <c r="A325" i="20"/>
  <c r="A326" i="20"/>
  <c r="A327" i="20"/>
  <c r="A328" i="20"/>
  <c r="A329" i="20"/>
  <c r="A330" i="20"/>
  <c r="A331" i="20"/>
  <c r="A332" i="20"/>
  <c r="A333" i="20"/>
  <c r="A3" i="20"/>
  <c r="A89" i="14"/>
  <c r="A73" i="14"/>
  <c r="A67" i="14"/>
  <c r="A53" i="14"/>
  <c r="A44" i="14"/>
  <c r="A41" i="14"/>
  <c r="A38" i="14"/>
  <c r="A34" i="14"/>
  <c r="A29" i="14"/>
  <c r="A23" i="14"/>
  <c r="A18" i="14"/>
  <c r="A12" i="14"/>
  <c r="A49" i="13"/>
  <c r="A40" i="13"/>
  <c r="A34" i="13"/>
  <c r="A28" i="13"/>
  <c r="A22" i="13"/>
  <c r="A19" i="13"/>
  <c r="A17" i="13"/>
  <c r="A12" i="13"/>
  <c r="A75" i="12"/>
  <c r="A62" i="12"/>
  <c r="A32" i="12"/>
  <c r="A22" i="12"/>
  <c r="A17" i="12"/>
  <c r="A12" i="12"/>
  <c r="A19" i="11"/>
  <c r="A17" i="11"/>
  <c r="A12" i="11"/>
  <c r="A68" i="10"/>
  <c r="A63" i="10"/>
  <c r="A51" i="10"/>
  <c r="A34" i="10"/>
  <c r="A19" i="10"/>
  <c r="A17" i="10"/>
  <c r="A12" i="10"/>
  <c r="A38" i="9"/>
  <c r="A19" i="9"/>
  <c r="A17" i="9"/>
  <c r="A12" i="9"/>
  <c r="A52" i="8"/>
  <c r="A35" i="8"/>
  <c r="A29" i="8"/>
  <c r="A21" i="8"/>
  <c r="A12" i="8"/>
  <c r="A28" i="4"/>
  <c r="A22" i="4"/>
  <c r="A12" i="4"/>
  <c r="H3" i="20" l="1"/>
  <c r="J3" i="20"/>
  <c r="J302" i="20"/>
  <c r="I302" i="20"/>
  <c r="H302" i="20"/>
  <c r="G302" i="20"/>
  <c r="J278" i="20"/>
  <c r="I278" i="20"/>
  <c r="H278" i="20"/>
  <c r="G278" i="20"/>
  <c r="J254" i="20"/>
  <c r="I254" i="20"/>
  <c r="H254" i="20"/>
  <c r="G254" i="20"/>
  <c r="H214" i="20"/>
  <c r="J214" i="20"/>
  <c r="G214" i="20"/>
  <c r="H174" i="20"/>
  <c r="J174" i="20"/>
  <c r="H142" i="20"/>
  <c r="I142" i="20"/>
  <c r="J142" i="20"/>
  <c r="H62" i="20"/>
  <c r="J62" i="20"/>
  <c r="H293" i="20"/>
  <c r="G293" i="20"/>
  <c r="J293" i="20"/>
  <c r="I293" i="20"/>
  <c r="H261" i="20"/>
  <c r="G261" i="20"/>
  <c r="J261" i="20"/>
  <c r="I261" i="20"/>
  <c r="G213" i="20"/>
  <c r="J213" i="20"/>
  <c r="H213" i="20"/>
  <c r="J165" i="20"/>
  <c r="I165" i="20"/>
  <c r="H165" i="20"/>
  <c r="G133" i="20"/>
  <c r="J133" i="20"/>
  <c r="H133" i="20"/>
  <c r="J93" i="20"/>
  <c r="H93" i="20"/>
  <c r="I93" i="20"/>
  <c r="J85" i="20"/>
  <c r="I85" i="20"/>
  <c r="H85" i="20"/>
  <c r="J45" i="20"/>
  <c r="H45" i="20"/>
  <c r="J332" i="20"/>
  <c r="I332" i="20"/>
  <c r="H332" i="20"/>
  <c r="J316" i="20"/>
  <c r="I316" i="20"/>
  <c r="H316" i="20"/>
  <c r="J292" i="20"/>
  <c r="I292" i="20"/>
  <c r="H292" i="20"/>
  <c r="G292" i="20"/>
  <c r="J276" i="20"/>
  <c r="I276" i="20"/>
  <c r="H276" i="20"/>
  <c r="G276" i="20"/>
  <c r="J260" i="20"/>
  <c r="I260" i="20"/>
  <c r="K260" i="20" s="1"/>
  <c r="H260" i="20"/>
  <c r="G260" i="20"/>
  <c r="J244" i="20"/>
  <c r="I244" i="20"/>
  <c r="H244" i="20"/>
  <c r="G244" i="20"/>
  <c r="H220" i="20"/>
  <c r="J220" i="20"/>
  <c r="H204" i="20"/>
  <c r="J204" i="20"/>
  <c r="G204" i="20"/>
  <c r="H188" i="20"/>
  <c r="J188" i="20"/>
  <c r="G188" i="20"/>
  <c r="H172" i="20"/>
  <c r="I172" i="20"/>
  <c r="J172" i="20"/>
  <c r="H148" i="20"/>
  <c r="J148" i="20"/>
  <c r="G148" i="20"/>
  <c r="H132" i="20"/>
  <c r="J132" i="20"/>
  <c r="G132" i="20"/>
  <c r="H108" i="20"/>
  <c r="J108" i="20"/>
  <c r="H92" i="20"/>
  <c r="I92" i="20"/>
  <c r="J92" i="20"/>
  <c r="H76" i="20"/>
  <c r="J76" i="20"/>
  <c r="H60" i="20"/>
  <c r="J60" i="20"/>
  <c r="H11" i="20"/>
  <c r="J11" i="20"/>
  <c r="J318" i="20"/>
  <c r="H318" i="20"/>
  <c r="J286" i="20"/>
  <c r="I286" i="20"/>
  <c r="H286" i="20"/>
  <c r="G286" i="20"/>
  <c r="J246" i="20"/>
  <c r="I246" i="20"/>
  <c r="H246" i="20"/>
  <c r="G246" i="20"/>
  <c r="H222" i="20"/>
  <c r="I222" i="20"/>
  <c r="J222" i="20"/>
  <c r="H198" i="20"/>
  <c r="J198" i="20"/>
  <c r="G198" i="20"/>
  <c r="H166" i="20"/>
  <c r="J166" i="20"/>
  <c r="H150" i="20"/>
  <c r="J150" i="20"/>
  <c r="G150" i="20"/>
  <c r="H126" i="20"/>
  <c r="J126" i="20"/>
  <c r="H110" i="20"/>
  <c r="I110" i="20"/>
  <c r="J110" i="20"/>
  <c r="H94" i="20"/>
  <c r="I94" i="20"/>
  <c r="J94" i="20"/>
  <c r="H70" i="20"/>
  <c r="J70" i="20"/>
  <c r="H30" i="20"/>
  <c r="I30" i="20"/>
  <c r="J30" i="20"/>
  <c r="H325" i="20"/>
  <c r="G325" i="20"/>
  <c r="J325" i="20"/>
  <c r="H301" i="20"/>
  <c r="J301" i="20"/>
  <c r="I301" i="20"/>
  <c r="G301" i="20"/>
  <c r="H277" i="20"/>
  <c r="J277" i="20"/>
  <c r="I277" i="20"/>
  <c r="G277" i="20"/>
  <c r="G237" i="20"/>
  <c r="J237" i="20"/>
  <c r="H237" i="20"/>
  <c r="J221" i="20"/>
  <c r="H221" i="20"/>
  <c r="I221" i="20"/>
  <c r="G189" i="20"/>
  <c r="J189" i="20"/>
  <c r="H189" i="20"/>
  <c r="J149" i="20"/>
  <c r="H149" i="20"/>
  <c r="J117" i="20"/>
  <c r="I117" i="20"/>
  <c r="H117" i="20"/>
  <c r="H69" i="20"/>
  <c r="J69" i="20"/>
  <c r="H20" i="20"/>
  <c r="J20" i="20"/>
  <c r="J324" i="20"/>
  <c r="H324" i="20"/>
  <c r="G324" i="20"/>
  <c r="J308" i="20"/>
  <c r="H308" i="20"/>
  <c r="J300" i="20"/>
  <c r="I300" i="20"/>
  <c r="H300" i="20"/>
  <c r="G300" i="20"/>
  <c r="J284" i="20"/>
  <c r="I284" i="20"/>
  <c r="H284" i="20"/>
  <c r="G284" i="20"/>
  <c r="J268" i="20"/>
  <c r="I268" i="20"/>
  <c r="H268" i="20"/>
  <c r="G268" i="20"/>
  <c r="J252" i="20"/>
  <c r="I252" i="20"/>
  <c r="H252" i="20"/>
  <c r="G252" i="20"/>
  <c r="H236" i="20"/>
  <c r="J236" i="20"/>
  <c r="H228" i="20"/>
  <c r="J228" i="20"/>
  <c r="H212" i="20"/>
  <c r="J212" i="20"/>
  <c r="G212" i="20"/>
  <c r="H196" i="20"/>
  <c r="J196" i="20"/>
  <c r="G196" i="20"/>
  <c r="H180" i="20"/>
  <c r="I180" i="20"/>
  <c r="J180" i="20"/>
  <c r="G180" i="20"/>
  <c r="H164" i="20"/>
  <c r="I164" i="20"/>
  <c r="J164" i="20"/>
  <c r="H156" i="20"/>
  <c r="J156" i="20"/>
  <c r="G156" i="20"/>
  <c r="H140" i="20"/>
  <c r="J140" i="20"/>
  <c r="G140" i="20"/>
  <c r="H124" i="20"/>
  <c r="J124" i="20"/>
  <c r="H116" i="20"/>
  <c r="I116" i="20"/>
  <c r="J116" i="20"/>
  <c r="H100" i="20"/>
  <c r="J100" i="20"/>
  <c r="H84" i="20"/>
  <c r="J84" i="20"/>
  <c r="G84" i="20"/>
  <c r="H68" i="20"/>
  <c r="J68" i="20"/>
  <c r="G52" i="20"/>
  <c r="H52" i="20"/>
  <c r="J52" i="20"/>
  <c r="G44" i="20"/>
  <c r="H44" i="20"/>
  <c r="J44" i="20"/>
  <c r="G36" i="20"/>
  <c r="H36" i="20"/>
  <c r="J36" i="20"/>
  <c r="H28" i="20"/>
  <c r="I28" i="20"/>
  <c r="J28" i="20"/>
  <c r="I19" i="20"/>
  <c r="H19" i="20"/>
  <c r="J19" i="20"/>
  <c r="H331" i="20"/>
  <c r="J331" i="20"/>
  <c r="H323" i="20"/>
  <c r="J323" i="20"/>
  <c r="H315" i="20"/>
  <c r="J315" i="20"/>
  <c r="G315" i="20"/>
  <c r="H307" i="20"/>
  <c r="I307" i="20"/>
  <c r="J307" i="20"/>
  <c r="H299" i="20"/>
  <c r="J299" i="20"/>
  <c r="I299" i="20"/>
  <c r="G299" i="20"/>
  <c r="H291" i="20"/>
  <c r="I291" i="20"/>
  <c r="G291" i="20"/>
  <c r="J291" i="20"/>
  <c r="H283" i="20"/>
  <c r="J283" i="20"/>
  <c r="I283" i="20"/>
  <c r="G283" i="20"/>
  <c r="H275" i="20"/>
  <c r="I275" i="20"/>
  <c r="G275" i="20"/>
  <c r="J275" i="20"/>
  <c r="H267" i="20"/>
  <c r="J267" i="20"/>
  <c r="I267" i="20"/>
  <c r="G267" i="20"/>
  <c r="H259" i="20"/>
  <c r="I259" i="20"/>
  <c r="G259" i="20"/>
  <c r="J259" i="20"/>
  <c r="H251" i="20"/>
  <c r="J251" i="20"/>
  <c r="I251" i="20"/>
  <c r="G251" i="20"/>
  <c r="H243" i="20"/>
  <c r="I243" i="20"/>
  <c r="G243" i="20"/>
  <c r="J243" i="20"/>
  <c r="G235" i="20"/>
  <c r="H235" i="20"/>
  <c r="J235" i="20"/>
  <c r="H227" i="20"/>
  <c r="J227" i="20"/>
  <c r="H219" i="20"/>
  <c r="J219" i="20"/>
  <c r="H211" i="20"/>
  <c r="J211" i="20"/>
  <c r="H203" i="20"/>
  <c r="J203" i="20"/>
  <c r="H195" i="20"/>
  <c r="J195" i="20"/>
  <c r="H187" i="20"/>
  <c r="J187" i="20"/>
  <c r="H179" i="20"/>
  <c r="I179" i="20"/>
  <c r="J179" i="20"/>
  <c r="G171" i="20"/>
  <c r="H171" i="20"/>
  <c r="J171" i="20"/>
  <c r="G163" i="20"/>
  <c r="H163" i="20"/>
  <c r="J163" i="20"/>
  <c r="H155" i="20"/>
  <c r="I155" i="20"/>
  <c r="J155" i="20"/>
  <c r="G147" i="20"/>
  <c r="H147" i="20"/>
  <c r="J147" i="20"/>
  <c r="H139" i="20"/>
  <c r="J139" i="20"/>
  <c r="G131" i="20"/>
  <c r="H131" i="20"/>
  <c r="J131" i="20"/>
  <c r="H123" i="20"/>
  <c r="I123" i="20"/>
  <c r="J123" i="20"/>
  <c r="H115" i="20"/>
  <c r="J115" i="20"/>
  <c r="H107" i="20"/>
  <c r="I107" i="20"/>
  <c r="J107" i="20"/>
  <c r="H99" i="20"/>
  <c r="I99" i="20"/>
  <c r="J99" i="20"/>
  <c r="H91" i="20"/>
  <c r="J91" i="20"/>
  <c r="H83" i="20"/>
  <c r="J83" i="20"/>
  <c r="I75" i="20"/>
  <c r="H75" i="20"/>
  <c r="J75" i="20"/>
  <c r="I67" i="20"/>
  <c r="H67" i="20"/>
  <c r="J67" i="20"/>
  <c r="H59" i="20"/>
  <c r="J59" i="20"/>
  <c r="H51" i="20"/>
  <c r="J51" i="20"/>
  <c r="G43" i="20"/>
  <c r="H43" i="20"/>
  <c r="J43" i="20"/>
  <c r="H35" i="20"/>
  <c r="G35" i="20"/>
  <c r="J35" i="20"/>
  <c r="I27" i="20"/>
  <c r="H27" i="20"/>
  <c r="J27" i="20"/>
  <c r="H18" i="20"/>
  <c r="J18" i="20"/>
  <c r="H10" i="20"/>
  <c r="J10" i="20"/>
  <c r="J326" i="20"/>
  <c r="H326" i="20"/>
  <c r="J294" i="20"/>
  <c r="I294" i="20"/>
  <c r="H294" i="20"/>
  <c r="G294" i="20"/>
  <c r="J262" i="20"/>
  <c r="I262" i="20"/>
  <c r="H262" i="20"/>
  <c r="G262" i="20"/>
  <c r="J238" i="20"/>
  <c r="I238" i="20"/>
  <c r="H238" i="20"/>
  <c r="G238" i="20"/>
  <c r="H230" i="20"/>
  <c r="J230" i="20"/>
  <c r="G230" i="20"/>
  <c r="H206" i="20"/>
  <c r="J206" i="20"/>
  <c r="G206" i="20"/>
  <c r="H182" i="20"/>
  <c r="J182" i="20"/>
  <c r="H158" i="20"/>
  <c r="J158" i="20"/>
  <c r="H134" i="20"/>
  <c r="J134" i="20"/>
  <c r="G134" i="20"/>
  <c r="H118" i="20"/>
  <c r="J118" i="20"/>
  <c r="G118" i="20"/>
  <c r="H102" i="20"/>
  <c r="I102" i="20"/>
  <c r="J102" i="20"/>
  <c r="H86" i="20"/>
  <c r="I86" i="20"/>
  <c r="J86" i="20"/>
  <c r="H78" i="20"/>
  <c r="J78" i="20"/>
  <c r="H54" i="20"/>
  <c r="J54" i="20"/>
  <c r="G46" i="20"/>
  <c r="H46" i="20"/>
  <c r="J46" i="20"/>
  <c r="G38" i="20"/>
  <c r="H38" i="20"/>
  <c r="J38" i="20"/>
  <c r="H21" i="20"/>
  <c r="J21" i="20"/>
  <c r="J13" i="20"/>
  <c r="H13" i="20"/>
  <c r="G13" i="20"/>
  <c r="H5" i="20"/>
  <c r="J5" i="20"/>
  <c r="H333" i="20"/>
  <c r="J333" i="20"/>
  <c r="G333" i="20"/>
  <c r="H317" i="20"/>
  <c r="J317" i="20"/>
  <c r="H285" i="20"/>
  <c r="J285" i="20"/>
  <c r="I285" i="20"/>
  <c r="G285" i="20"/>
  <c r="H269" i="20"/>
  <c r="J269" i="20"/>
  <c r="I269" i="20"/>
  <c r="G269" i="20"/>
  <c r="H245" i="20"/>
  <c r="J245" i="20"/>
  <c r="I245" i="20"/>
  <c r="G245" i="20"/>
  <c r="G229" i="20"/>
  <c r="J229" i="20"/>
  <c r="H229" i="20"/>
  <c r="G197" i="20"/>
  <c r="J197" i="20"/>
  <c r="H197" i="20"/>
  <c r="J173" i="20"/>
  <c r="H173" i="20"/>
  <c r="I173" i="20"/>
  <c r="J141" i="20"/>
  <c r="H141" i="20"/>
  <c r="I141" i="20"/>
  <c r="G109" i="20"/>
  <c r="J109" i="20"/>
  <c r="H109" i="20"/>
  <c r="I61" i="20"/>
  <c r="H61" i="20"/>
  <c r="J61" i="20"/>
  <c r="J330" i="20"/>
  <c r="I330" i="20"/>
  <c r="H330" i="20"/>
  <c r="J322" i="20"/>
  <c r="H322" i="20"/>
  <c r="J314" i="20"/>
  <c r="H314" i="20"/>
  <c r="J306" i="20"/>
  <c r="H306" i="20"/>
  <c r="G306" i="20"/>
  <c r="J298" i="20"/>
  <c r="I298" i="20"/>
  <c r="H298" i="20"/>
  <c r="G298" i="20"/>
  <c r="J282" i="20"/>
  <c r="I282" i="20"/>
  <c r="H282" i="20"/>
  <c r="G282" i="20"/>
  <c r="J274" i="20"/>
  <c r="I274" i="20"/>
  <c r="H274" i="20"/>
  <c r="G274" i="20"/>
  <c r="J266" i="20"/>
  <c r="I266" i="20"/>
  <c r="H266" i="20"/>
  <c r="G266" i="20"/>
  <c r="J258" i="20"/>
  <c r="I258" i="20"/>
  <c r="H258" i="20"/>
  <c r="G258" i="20"/>
  <c r="J250" i="20"/>
  <c r="I250" i="20"/>
  <c r="H250" i="20"/>
  <c r="G250" i="20"/>
  <c r="J242" i="20"/>
  <c r="I242" i="20"/>
  <c r="H242" i="20"/>
  <c r="G242" i="20"/>
  <c r="H234" i="20"/>
  <c r="J234" i="20"/>
  <c r="G234" i="20"/>
  <c r="H226" i="20"/>
  <c r="J226" i="20"/>
  <c r="G226" i="20"/>
  <c r="H218" i="20"/>
  <c r="J218" i="20"/>
  <c r="G218" i="20"/>
  <c r="H210" i="20"/>
  <c r="J210" i="20"/>
  <c r="G210" i="20"/>
  <c r="H202" i="20"/>
  <c r="J202" i="20"/>
  <c r="G202" i="20"/>
  <c r="H194" i="20"/>
  <c r="J194" i="20"/>
  <c r="G194" i="20"/>
  <c r="H186" i="20"/>
  <c r="J186" i="20"/>
  <c r="H178" i="20"/>
  <c r="J178" i="20"/>
  <c r="G178" i="20"/>
  <c r="H170" i="20"/>
  <c r="J170" i="20"/>
  <c r="H162" i="20"/>
  <c r="J162" i="20"/>
  <c r="H154" i="20"/>
  <c r="J154" i="20"/>
  <c r="G154" i="20"/>
  <c r="H146" i="20"/>
  <c r="J146" i="20"/>
  <c r="G146" i="20"/>
  <c r="H138" i="20"/>
  <c r="J138" i="20"/>
  <c r="G138" i="20"/>
  <c r="H130" i="20"/>
  <c r="I130" i="20"/>
  <c r="J130" i="20"/>
  <c r="H122" i="20"/>
  <c r="J122" i="20"/>
  <c r="G122" i="20"/>
  <c r="H114" i="20"/>
  <c r="J114" i="20"/>
  <c r="G114" i="20"/>
  <c r="H106" i="20"/>
  <c r="I106" i="20"/>
  <c r="J106" i="20"/>
  <c r="H98" i="20"/>
  <c r="I98" i="20"/>
  <c r="J98" i="20"/>
  <c r="H90" i="20"/>
  <c r="I90" i="20"/>
  <c r="J90" i="20"/>
  <c r="H82" i="20"/>
  <c r="I82" i="20"/>
  <c r="J82" i="20"/>
  <c r="H74" i="20"/>
  <c r="I74" i="20"/>
  <c r="J74" i="20"/>
  <c r="H66" i="20"/>
  <c r="J66" i="20"/>
  <c r="H58" i="20"/>
  <c r="J58" i="20"/>
  <c r="H50" i="20"/>
  <c r="I50" i="20"/>
  <c r="J50" i="20"/>
  <c r="G42" i="20"/>
  <c r="H42" i="20"/>
  <c r="J42" i="20"/>
  <c r="G34" i="20"/>
  <c r="H34" i="20"/>
  <c r="J34" i="20"/>
  <c r="H26" i="20"/>
  <c r="I26" i="20"/>
  <c r="J26" i="20"/>
  <c r="H17" i="20"/>
  <c r="J17" i="20"/>
  <c r="J9" i="20"/>
  <c r="H9" i="20"/>
  <c r="H321" i="20"/>
  <c r="J321" i="20"/>
  <c r="G321" i="20"/>
  <c r="H305" i="20"/>
  <c r="J305" i="20"/>
  <c r="H289" i="20"/>
  <c r="J289" i="20"/>
  <c r="I289" i="20"/>
  <c r="G289" i="20"/>
  <c r="H281" i="20"/>
  <c r="G281" i="20"/>
  <c r="J281" i="20"/>
  <c r="I281" i="20"/>
  <c r="H265" i="20"/>
  <c r="G265" i="20"/>
  <c r="J265" i="20"/>
  <c r="I265" i="20"/>
  <c r="H249" i="20"/>
  <c r="G249" i="20"/>
  <c r="J249" i="20"/>
  <c r="I249" i="20"/>
  <c r="G233" i="20"/>
  <c r="J233" i="20"/>
  <c r="H233" i="20"/>
  <c r="J217" i="20"/>
  <c r="H217" i="20"/>
  <c r="I217" i="20"/>
  <c r="G201" i="20"/>
  <c r="J201" i="20"/>
  <c r="H201" i="20"/>
  <c r="G193" i="20"/>
  <c r="J193" i="20"/>
  <c r="H193" i="20"/>
  <c r="J177" i="20"/>
  <c r="H177" i="20"/>
  <c r="J161" i="20"/>
  <c r="H161" i="20"/>
  <c r="I161" i="20"/>
  <c r="J145" i="20"/>
  <c r="H145" i="20"/>
  <c r="J137" i="20"/>
  <c r="H137" i="20"/>
  <c r="G121" i="20"/>
  <c r="J121" i="20"/>
  <c r="H121" i="20"/>
  <c r="J113" i="20"/>
  <c r="H113" i="20"/>
  <c r="J105" i="20"/>
  <c r="H105" i="20"/>
  <c r="I105" i="20"/>
  <c r="J97" i="20"/>
  <c r="H97" i="20"/>
  <c r="I97" i="20"/>
  <c r="J81" i="20"/>
  <c r="H81" i="20"/>
  <c r="I81" i="20"/>
  <c r="J73" i="20"/>
  <c r="H73" i="20"/>
  <c r="H65" i="20"/>
  <c r="J65" i="20"/>
  <c r="J57" i="20"/>
  <c r="H57" i="20"/>
  <c r="H49" i="20"/>
  <c r="J49" i="20"/>
  <c r="J41" i="20"/>
  <c r="G41" i="20"/>
  <c r="H41" i="20"/>
  <c r="H33" i="20"/>
  <c r="J33" i="20"/>
  <c r="J25" i="20"/>
  <c r="H25" i="20"/>
  <c r="H16" i="20"/>
  <c r="I16" i="20"/>
  <c r="J16" i="20"/>
  <c r="H8" i="20"/>
  <c r="J8" i="20"/>
  <c r="J328" i="20"/>
  <c r="I328" i="20"/>
  <c r="H328" i="20"/>
  <c r="J320" i="20"/>
  <c r="H320" i="20"/>
  <c r="J312" i="20"/>
  <c r="H312" i="20"/>
  <c r="G312" i="20"/>
  <c r="J304" i="20"/>
  <c r="H304" i="20"/>
  <c r="J296" i="20"/>
  <c r="I296" i="20"/>
  <c r="H296" i="20"/>
  <c r="G296" i="20"/>
  <c r="J288" i="20"/>
  <c r="I288" i="20"/>
  <c r="H288" i="20"/>
  <c r="G288" i="20"/>
  <c r="J280" i="20"/>
  <c r="I280" i="20"/>
  <c r="H280" i="20"/>
  <c r="G280" i="20"/>
  <c r="J272" i="20"/>
  <c r="I272" i="20"/>
  <c r="H272" i="20"/>
  <c r="G272" i="20"/>
  <c r="J264" i="20"/>
  <c r="I264" i="20"/>
  <c r="H264" i="20"/>
  <c r="G264" i="20"/>
  <c r="J256" i="20"/>
  <c r="I256" i="20"/>
  <c r="H256" i="20"/>
  <c r="G256" i="20"/>
  <c r="J248" i="20"/>
  <c r="I248" i="20"/>
  <c r="H248" i="20"/>
  <c r="G248" i="20"/>
  <c r="J240" i="20"/>
  <c r="I240" i="20"/>
  <c r="H240" i="20"/>
  <c r="G240" i="20"/>
  <c r="H232" i="20"/>
  <c r="J232" i="20"/>
  <c r="H224" i="20"/>
  <c r="J224" i="20"/>
  <c r="H216" i="20"/>
  <c r="J216" i="20"/>
  <c r="H208" i="20"/>
  <c r="J208" i="20"/>
  <c r="G208" i="20"/>
  <c r="H200" i="20"/>
  <c r="J200" i="20"/>
  <c r="G200" i="20"/>
  <c r="H192" i="20"/>
  <c r="J192" i="20"/>
  <c r="G192" i="20"/>
  <c r="H184" i="20"/>
  <c r="J184" i="20"/>
  <c r="H176" i="20"/>
  <c r="I176" i="20"/>
  <c r="J176" i="20"/>
  <c r="H168" i="20"/>
  <c r="I168" i="20"/>
  <c r="J168" i="20"/>
  <c r="H160" i="20"/>
  <c r="J160" i="20"/>
  <c r="H152" i="20"/>
  <c r="J152" i="20"/>
  <c r="H144" i="20"/>
  <c r="J144" i="20"/>
  <c r="G144" i="20"/>
  <c r="H136" i="20"/>
  <c r="J136" i="20"/>
  <c r="G136" i="20"/>
  <c r="H128" i="20"/>
  <c r="I128" i="20"/>
  <c r="J128" i="20"/>
  <c r="H120" i="20"/>
  <c r="J120" i="20"/>
  <c r="G120" i="20"/>
  <c r="H112" i="20"/>
  <c r="J112" i="20"/>
  <c r="G112" i="20"/>
  <c r="H104" i="20"/>
  <c r="J104" i="20"/>
  <c r="H96" i="20"/>
  <c r="J96" i="20"/>
  <c r="H88" i="20"/>
  <c r="J88" i="20"/>
  <c r="H80" i="20"/>
  <c r="J80" i="20"/>
  <c r="G80" i="20"/>
  <c r="H72" i="20"/>
  <c r="J72" i="20"/>
  <c r="H64" i="20"/>
  <c r="J64" i="20"/>
  <c r="H56" i="20"/>
  <c r="J56" i="20"/>
  <c r="G48" i="20"/>
  <c r="H48" i="20"/>
  <c r="J48" i="20"/>
  <c r="G40" i="20"/>
  <c r="H40" i="20"/>
  <c r="J40" i="20"/>
  <c r="H32" i="20"/>
  <c r="J32" i="20"/>
  <c r="H23" i="20"/>
  <c r="J23" i="20"/>
  <c r="H15" i="20"/>
  <c r="J15" i="20"/>
  <c r="H7" i="20"/>
  <c r="J7" i="20"/>
  <c r="J310" i="20"/>
  <c r="H310" i="20"/>
  <c r="J270" i="20"/>
  <c r="I270" i="20"/>
  <c r="H270" i="20"/>
  <c r="G270" i="20"/>
  <c r="H190" i="20"/>
  <c r="J190" i="20"/>
  <c r="G190" i="20"/>
  <c r="H309" i="20"/>
  <c r="J309" i="20"/>
  <c r="H253" i="20"/>
  <c r="J253" i="20"/>
  <c r="I253" i="20"/>
  <c r="G253" i="20"/>
  <c r="G205" i="20"/>
  <c r="J205" i="20"/>
  <c r="H205" i="20"/>
  <c r="J181" i="20"/>
  <c r="H181" i="20"/>
  <c r="J157" i="20"/>
  <c r="H157" i="20"/>
  <c r="G125" i="20"/>
  <c r="J125" i="20"/>
  <c r="H125" i="20"/>
  <c r="J101" i="20"/>
  <c r="I101" i="20"/>
  <c r="H101" i="20"/>
  <c r="J77" i="20"/>
  <c r="H77" i="20"/>
  <c r="I53" i="20"/>
  <c r="H53" i="20"/>
  <c r="J53" i="20"/>
  <c r="H37" i="20"/>
  <c r="J37" i="20"/>
  <c r="H29" i="20"/>
  <c r="J29" i="20"/>
  <c r="H12" i="20"/>
  <c r="I12" i="20"/>
  <c r="J12" i="20"/>
  <c r="H4" i="20"/>
  <c r="J4" i="20"/>
  <c r="J290" i="20"/>
  <c r="I290" i="20"/>
  <c r="H290" i="20"/>
  <c r="G290" i="20"/>
  <c r="H329" i="20"/>
  <c r="G329" i="20"/>
  <c r="J329" i="20"/>
  <c r="H313" i="20"/>
  <c r="J313" i="20"/>
  <c r="H297" i="20"/>
  <c r="G297" i="20"/>
  <c r="J297" i="20"/>
  <c r="I297" i="20"/>
  <c r="H273" i="20"/>
  <c r="J273" i="20"/>
  <c r="I273" i="20"/>
  <c r="G273" i="20"/>
  <c r="H257" i="20"/>
  <c r="J257" i="20"/>
  <c r="I257" i="20"/>
  <c r="G257" i="20"/>
  <c r="H241" i="20"/>
  <c r="J241" i="20"/>
  <c r="I241" i="20"/>
  <c r="G241" i="20"/>
  <c r="J225" i="20"/>
  <c r="H225" i="20"/>
  <c r="I225" i="20"/>
  <c r="G209" i="20"/>
  <c r="J209" i="20"/>
  <c r="H209" i="20"/>
  <c r="J185" i="20"/>
  <c r="H185" i="20"/>
  <c r="J169" i="20"/>
  <c r="H169" i="20"/>
  <c r="I169" i="20"/>
  <c r="J153" i="20"/>
  <c r="H153" i="20"/>
  <c r="G129" i="20"/>
  <c r="J129" i="20"/>
  <c r="H129" i="20"/>
  <c r="J89" i="20"/>
  <c r="H89" i="20"/>
  <c r="I89" i="20"/>
  <c r="H327" i="20"/>
  <c r="J327" i="20"/>
  <c r="H319" i="20"/>
  <c r="J319" i="20"/>
  <c r="G319" i="20"/>
  <c r="H311" i="20"/>
  <c r="J311" i="20"/>
  <c r="I311" i="20"/>
  <c r="H303" i="20"/>
  <c r="J303" i="20"/>
  <c r="H295" i="20"/>
  <c r="J295" i="20"/>
  <c r="I295" i="20"/>
  <c r="G295" i="20"/>
  <c r="H287" i="20"/>
  <c r="J287" i="20"/>
  <c r="I287" i="20"/>
  <c r="G287" i="20"/>
  <c r="H279" i="20"/>
  <c r="J279" i="20"/>
  <c r="I279" i="20"/>
  <c r="G279" i="20"/>
  <c r="H271" i="20"/>
  <c r="I271" i="20"/>
  <c r="G271" i="20"/>
  <c r="J271" i="20"/>
  <c r="H263" i="20"/>
  <c r="J263" i="20"/>
  <c r="I263" i="20"/>
  <c r="G263" i="20"/>
  <c r="H255" i="20"/>
  <c r="J255" i="20"/>
  <c r="I255" i="20"/>
  <c r="G255" i="20"/>
  <c r="H247" i="20"/>
  <c r="J247" i="20"/>
  <c r="I247" i="20"/>
  <c r="G247" i="20"/>
  <c r="H239" i="20"/>
  <c r="I239" i="20"/>
  <c r="J239" i="20"/>
  <c r="G239" i="20"/>
  <c r="G231" i="20"/>
  <c r="H231" i="20"/>
  <c r="J231" i="20"/>
  <c r="H223" i="20"/>
  <c r="J223" i="20"/>
  <c r="H215" i="20"/>
  <c r="J215" i="20"/>
  <c r="H207" i="20"/>
  <c r="J207" i="20"/>
  <c r="H199" i="20"/>
  <c r="I199" i="20"/>
  <c r="J199" i="20"/>
  <c r="H191" i="20"/>
  <c r="J191" i="20"/>
  <c r="H183" i="20"/>
  <c r="I183" i="20"/>
  <c r="J183" i="20"/>
  <c r="H175" i="20"/>
  <c r="J175" i="20"/>
  <c r="G167" i="20"/>
  <c r="H167" i="20"/>
  <c r="J167" i="20"/>
  <c r="H159" i="20"/>
  <c r="I159" i="20"/>
  <c r="J159" i="20"/>
  <c r="H151" i="20"/>
  <c r="I151" i="20"/>
  <c r="J151" i="20"/>
  <c r="H143" i="20"/>
  <c r="J143" i="20"/>
  <c r="H135" i="20"/>
  <c r="J135" i="20"/>
  <c r="H127" i="20"/>
  <c r="I127" i="20"/>
  <c r="J127" i="20"/>
  <c r="H119" i="20"/>
  <c r="J119" i="20"/>
  <c r="H111" i="20"/>
  <c r="I111" i="20"/>
  <c r="J111" i="20"/>
  <c r="H103" i="20"/>
  <c r="I103" i="20"/>
  <c r="J103" i="20"/>
  <c r="H95" i="20"/>
  <c r="J95" i="20"/>
  <c r="H87" i="20"/>
  <c r="I87" i="20"/>
  <c r="J87" i="20"/>
  <c r="H79" i="20"/>
  <c r="J79" i="20"/>
  <c r="I71" i="20"/>
  <c r="H71" i="20"/>
  <c r="J71" i="20"/>
  <c r="H63" i="20"/>
  <c r="J63" i="20"/>
  <c r="J55" i="20"/>
  <c r="H55" i="20"/>
  <c r="H47" i="20"/>
  <c r="J47" i="20"/>
  <c r="G47" i="20"/>
  <c r="G39" i="20"/>
  <c r="H39" i="20"/>
  <c r="J39" i="20"/>
  <c r="I31" i="20"/>
  <c r="H31" i="20"/>
  <c r="J31" i="20"/>
  <c r="H22" i="20"/>
  <c r="J22" i="20"/>
  <c r="H14" i="20"/>
  <c r="J14" i="20"/>
  <c r="H6" i="20"/>
  <c r="J6" i="20"/>
  <c r="C58" i="22"/>
  <c r="F5" i="20" s="1"/>
  <c r="D58" i="22"/>
  <c r="C64" i="22"/>
  <c r="F11" i="20" s="1"/>
  <c r="D64" i="22"/>
  <c r="G3" i="20"/>
  <c r="D56" i="22"/>
  <c r="C62" i="22"/>
  <c r="F9" i="20" s="1"/>
  <c r="D62" i="22"/>
  <c r="C60" i="22"/>
  <c r="F7" i="20" s="1"/>
  <c r="D60" i="22"/>
  <c r="D79" i="22"/>
  <c r="D134" i="25" s="1"/>
  <c r="D78" i="22"/>
  <c r="D75" i="25"/>
  <c r="D188" i="22"/>
  <c r="D191" i="25" s="1"/>
  <c r="D194" i="22"/>
  <c r="D187" i="22"/>
  <c r="D190" i="22"/>
  <c r="D195" i="22"/>
  <c r="D199" i="22"/>
  <c r="D191" i="22"/>
  <c r="D200" i="22"/>
  <c r="D196" i="22"/>
  <c r="D201" i="22"/>
  <c r="D189" i="22"/>
  <c r="D198" i="22"/>
  <c r="D192" i="22"/>
  <c r="D197" i="22"/>
  <c r="D193" i="22"/>
  <c r="C22" i="14"/>
  <c r="E22" i="14" s="1"/>
  <c r="D22" i="14"/>
  <c r="C324" i="20"/>
  <c r="C316" i="20"/>
  <c r="C322" i="20"/>
  <c r="B314" i="20"/>
  <c r="B331" i="20"/>
  <c r="B323" i="20"/>
  <c r="B315" i="20"/>
  <c r="B307" i="20"/>
  <c r="C321" i="20"/>
  <c r="C313" i="20"/>
  <c r="C305" i="20"/>
  <c r="M288" i="20"/>
  <c r="Q288" i="20" s="1"/>
  <c r="S288" i="20" s="1"/>
  <c r="M256" i="20"/>
  <c r="Q256" i="20" s="1"/>
  <c r="S256" i="20" s="1"/>
  <c r="C245" i="20"/>
  <c r="M245" i="20"/>
  <c r="Q245" i="20" s="1"/>
  <c r="S245" i="20" s="1"/>
  <c r="B197" i="20"/>
  <c r="C149" i="20"/>
  <c r="B105" i="20"/>
  <c r="C42" i="20"/>
  <c r="B27" i="20"/>
  <c r="B280" i="20"/>
  <c r="M280" i="20"/>
  <c r="Q280" i="20" s="1"/>
  <c r="S280" i="20" s="1"/>
  <c r="E248" i="20"/>
  <c r="L248" i="20" s="1"/>
  <c r="M248" i="20"/>
  <c r="Q248" i="20" s="1"/>
  <c r="S248" i="20" s="1"/>
  <c r="B293" i="20"/>
  <c r="M293" i="20"/>
  <c r="Q293" i="20" s="1"/>
  <c r="S293" i="20" s="1"/>
  <c r="M261" i="20"/>
  <c r="Q261" i="20" s="1"/>
  <c r="S261" i="20" s="1"/>
  <c r="B229" i="20"/>
  <c r="B205" i="20"/>
  <c r="C136" i="20"/>
  <c r="M276" i="20"/>
  <c r="Q276" i="20" s="1"/>
  <c r="S276" i="20" s="1"/>
  <c r="B196" i="20"/>
  <c r="B156" i="20"/>
  <c r="E128" i="20"/>
  <c r="B81" i="20"/>
  <c r="B301" i="20"/>
  <c r="M301" i="20"/>
  <c r="Q301" i="20" s="1"/>
  <c r="S301" i="20" s="1"/>
  <c r="M277" i="20"/>
  <c r="Q277" i="20" s="1"/>
  <c r="S277" i="20" s="1"/>
  <c r="C253" i="20"/>
  <c r="M253" i="20"/>
  <c r="Q253" i="20" s="1"/>
  <c r="S253" i="20" s="1"/>
  <c r="B221" i="20"/>
  <c r="B189" i="20"/>
  <c r="C173" i="20"/>
  <c r="B97" i="20"/>
  <c r="B74" i="20"/>
  <c r="B66" i="20"/>
  <c r="C50" i="20"/>
  <c r="M292" i="20"/>
  <c r="Q292" i="20" s="1"/>
  <c r="S292" i="20" s="1"/>
  <c r="M260" i="20"/>
  <c r="Q260" i="20" s="1"/>
  <c r="S260" i="20" s="1"/>
  <c r="M291" i="20"/>
  <c r="Q291" i="20" s="1"/>
  <c r="S291" i="20" s="1"/>
  <c r="M275" i="20"/>
  <c r="Q275" i="20" s="1"/>
  <c r="S275" i="20" s="1"/>
  <c r="M259" i="20"/>
  <c r="Q259" i="20" s="1"/>
  <c r="S259" i="20" s="1"/>
  <c r="M243" i="20"/>
  <c r="Q243" i="20" s="1"/>
  <c r="S243" i="20" s="1"/>
  <c r="C195" i="20"/>
  <c r="B179" i="20"/>
  <c r="D119" i="20"/>
  <c r="C64" i="20"/>
  <c r="E32" i="20"/>
  <c r="L32" i="20" s="1"/>
  <c r="M285" i="20"/>
  <c r="Q285" i="20" s="1"/>
  <c r="S285" i="20" s="1"/>
  <c r="B269" i="20"/>
  <c r="M269" i="20"/>
  <c r="Q269" i="20" s="1"/>
  <c r="S269" i="20" s="1"/>
  <c r="C237" i="20"/>
  <c r="B213" i="20"/>
  <c r="C181" i="20"/>
  <c r="M300" i="20"/>
  <c r="Q300" i="20" s="1"/>
  <c r="S300" i="20" s="1"/>
  <c r="M268" i="20"/>
  <c r="Q268" i="20" s="1"/>
  <c r="S268" i="20" s="1"/>
  <c r="M244" i="20"/>
  <c r="Q244" i="20" s="1"/>
  <c r="B96" i="20"/>
  <c r="D41" i="20"/>
  <c r="M299" i="20"/>
  <c r="Q299" i="20" s="1"/>
  <c r="S299" i="20" s="1"/>
  <c r="M283" i="20"/>
  <c r="Q283" i="20" s="1"/>
  <c r="S283" i="20" s="1"/>
  <c r="M267" i="20"/>
  <c r="Q267" i="20" s="1"/>
  <c r="S267" i="20" s="1"/>
  <c r="M251" i="20"/>
  <c r="Q251" i="20" s="1"/>
  <c r="S251" i="20" s="1"/>
  <c r="C219" i="20"/>
  <c r="C95" i="20"/>
  <c r="C88" i="20"/>
  <c r="C72" i="20"/>
  <c r="D56" i="20"/>
  <c r="D25" i="20"/>
  <c r="M298" i="20"/>
  <c r="Q298" i="20" s="1"/>
  <c r="S298" i="20" s="1"/>
  <c r="M290" i="20"/>
  <c r="Q290" i="20" s="1"/>
  <c r="S290" i="20" s="1"/>
  <c r="M282" i="20"/>
  <c r="Q282" i="20" s="1"/>
  <c r="S282" i="20" s="1"/>
  <c r="M274" i="20"/>
  <c r="Q274" i="20" s="1"/>
  <c r="S274" i="20" s="1"/>
  <c r="M266" i="20"/>
  <c r="Q266" i="20" s="1"/>
  <c r="S266" i="20" s="1"/>
  <c r="M258" i="20"/>
  <c r="Q258" i="20" s="1"/>
  <c r="S258" i="20" s="1"/>
  <c r="B250" i="20"/>
  <c r="M250" i="20"/>
  <c r="Q250" i="20" s="1"/>
  <c r="S250" i="20" s="1"/>
  <c r="M242" i="20"/>
  <c r="Q242" i="20" s="1"/>
  <c r="S242" i="20" s="1"/>
  <c r="C234" i="20"/>
  <c r="C186" i="20"/>
  <c r="B170" i="20"/>
  <c r="C71" i="20"/>
  <c r="M284" i="20"/>
  <c r="Q284" i="20" s="1"/>
  <c r="S284" i="20" s="1"/>
  <c r="M252" i="20"/>
  <c r="Q252" i="20" s="1"/>
  <c r="S252" i="20" s="1"/>
  <c r="B220" i="20"/>
  <c r="B188" i="20"/>
  <c r="D164" i="20"/>
  <c r="B104" i="20"/>
  <c r="M297" i="20"/>
  <c r="Q297" i="20" s="1"/>
  <c r="M289" i="20"/>
  <c r="Q289" i="20" s="1"/>
  <c r="S289" i="20" s="1"/>
  <c r="M281" i="20"/>
  <c r="Q281" i="20" s="1"/>
  <c r="S281" i="20" s="1"/>
  <c r="M273" i="20"/>
  <c r="Q273" i="20" s="1"/>
  <c r="S273" i="20" s="1"/>
  <c r="M265" i="20"/>
  <c r="Q265" i="20" s="1"/>
  <c r="S265" i="20" s="1"/>
  <c r="M257" i="20"/>
  <c r="Q257" i="20" s="1"/>
  <c r="S257" i="20" s="1"/>
  <c r="M249" i="20"/>
  <c r="Q249" i="20" s="1"/>
  <c r="S249" i="20" s="1"/>
  <c r="M241" i="20"/>
  <c r="Q241" i="20" s="1"/>
  <c r="S241" i="20" s="1"/>
  <c r="M272" i="20"/>
  <c r="Q272" i="20" s="1"/>
  <c r="S272" i="20" s="1"/>
  <c r="B144" i="20"/>
  <c r="B139" i="20"/>
  <c r="B124" i="20"/>
  <c r="B116" i="20"/>
  <c r="D108" i="20"/>
  <c r="B85" i="20"/>
  <c r="B13" i="20"/>
  <c r="M296" i="20"/>
  <c r="Q296" i="20" s="1"/>
  <c r="S296" i="20" s="1"/>
  <c r="M264" i="20"/>
  <c r="Q264" i="20" s="1"/>
  <c r="S264" i="20" s="1"/>
  <c r="M240" i="20"/>
  <c r="Q240" i="20" s="1"/>
  <c r="B208" i="20"/>
  <c r="B168" i="20"/>
  <c r="B152" i="20"/>
  <c r="B61" i="20"/>
  <c r="B45" i="20"/>
  <c r="B29" i="20"/>
  <c r="M287" i="20"/>
  <c r="Q287" i="20" s="1"/>
  <c r="S287" i="20" s="1"/>
  <c r="M271" i="20"/>
  <c r="Q271" i="20" s="1"/>
  <c r="S271" i="20" s="1"/>
  <c r="M255" i="20"/>
  <c r="Q255" i="20" s="1"/>
  <c r="M239" i="20"/>
  <c r="Q239" i="20" s="1"/>
  <c r="B138" i="20"/>
  <c r="D99" i="20"/>
  <c r="B84" i="20"/>
  <c r="B68" i="20"/>
  <c r="B36" i="20"/>
  <c r="D4" i="20"/>
  <c r="M4" i="20"/>
  <c r="Q4" i="20" s="1"/>
  <c r="B92" i="20"/>
  <c r="B53" i="20"/>
  <c r="B21" i="20"/>
  <c r="D3" i="20"/>
  <c r="M3" i="20"/>
  <c r="Q3" i="20" s="1"/>
  <c r="M295" i="20"/>
  <c r="Q295" i="20" s="1"/>
  <c r="S295" i="20" s="1"/>
  <c r="M279" i="20"/>
  <c r="Q279" i="20" s="1"/>
  <c r="S279" i="20" s="1"/>
  <c r="M263" i="20"/>
  <c r="Q263" i="20" s="1"/>
  <c r="S263" i="20" s="1"/>
  <c r="M247" i="20"/>
  <c r="Q247" i="20" s="1"/>
  <c r="S247" i="20" s="1"/>
  <c r="D107" i="20"/>
  <c r="B302" i="20"/>
  <c r="M302" i="20"/>
  <c r="Q302" i="20" s="1"/>
  <c r="S302" i="20" s="1"/>
  <c r="M294" i="20"/>
  <c r="Q294" i="20" s="1"/>
  <c r="S294" i="20" s="1"/>
  <c r="M286" i="20"/>
  <c r="Q286" i="20" s="1"/>
  <c r="S286" i="20" s="1"/>
  <c r="M278" i="20"/>
  <c r="Q278" i="20" s="1"/>
  <c r="S278" i="20" s="1"/>
  <c r="B270" i="20"/>
  <c r="M270" i="20"/>
  <c r="Q270" i="20" s="1"/>
  <c r="S270" i="20" s="1"/>
  <c r="M262" i="20"/>
  <c r="Q262" i="20" s="1"/>
  <c r="S262" i="20" s="1"/>
  <c r="M254" i="20"/>
  <c r="Q254" i="20" s="1"/>
  <c r="S254" i="20" s="1"/>
  <c r="M246" i="20"/>
  <c r="Q246" i="20" s="1"/>
  <c r="S246" i="20" s="1"/>
  <c r="M238" i="20"/>
  <c r="Q238" i="20" s="1"/>
  <c r="M5" i="20"/>
  <c r="Q5" i="20" s="1"/>
  <c r="M11" i="20"/>
  <c r="Q11" i="20" s="1"/>
  <c r="M8" i="20"/>
  <c r="Q8" i="20" s="1"/>
  <c r="B9" i="20"/>
  <c r="M9" i="20"/>
  <c r="Q9" i="20" s="1"/>
  <c r="M7" i="20"/>
  <c r="Q7" i="20" s="1"/>
  <c r="B6" i="20"/>
  <c r="M6" i="20"/>
  <c r="Q6" i="20" s="1"/>
  <c r="M10" i="20"/>
  <c r="Q10" i="20" s="1"/>
  <c r="B18" i="20"/>
  <c r="C16" i="20"/>
  <c r="B20" i="20"/>
  <c r="G23" i="20"/>
  <c r="C79" i="22"/>
  <c r="C134" i="25" s="1"/>
  <c r="B79" i="22"/>
  <c r="C61" i="22"/>
  <c r="F8" i="20" s="1"/>
  <c r="I4" i="20"/>
  <c r="C57" i="22"/>
  <c r="F4" i="20" s="1"/>
  <c r="I10" i="20"/>
  <c r="C63" i="22"/>
  <c r="F10" i="20" s="1"/>
  <c r="C59" i="22"/>
  <c r="F6" i="20" s="1"/>
  <c r="I3" i="20"/>
  <c r="C56" i="22"/>
  <c r="F3" i="20" s="1"/>
  <c r="C120" i="25"/>
  <c r="C108" i="25"/>
  <c r="C100" i="25"/>
  <c r="C84" i="25"/>
  <c r="C72" i="25"/>
  <c r="C60" i="25"/>
  <c r="C56" i="25"/>
  <c r="C107" i="25"/>
  <c r="C51" i="25"/>
  <c r="C115" i="25"/>
  <c r="C111" i="25"/>
  <c r="C103" i="25"/>
  <c r="C91" i="25"/>
  <c r="C87" i="25"/>
  <c r="C79" i="25"/>
  <c r="C75" i="25"/>
  <c r="C47" i="25"/>
  <c r="C92" i="25"/>
  <c r="C88" i="25"/>
  <c r="C71" i="25"/>
  <c r="C118" i="25"/>
  <c r="C106" i="25"/>
  <c r="C98" i="25"/>
  <c r="C94" i="25"/>
  <c r="C82" i="25"/>
  <c r="C70" i="25"/>
  <c r="C66" i="25"/>
  <c r="C62" i="25"/>
  <c r="C58" i="25"/>
  <c r="C54" i="25"/>
  <c r="C50" i="25"/>
  <c r="C80" i="25"/>
  <c r="C68" i="25"/>
  <c r="C83" i="25"/>
  <c r="C113" i="25"/>
  <c r="C109" i="25"/>
  <c r="C101" i="25"/>
  <c r="C85" i="25"/>
  <c r="C77" i="25"/>
  <c r="C73" i="25"/>
  <c r="C95" i="25"/>
  <c r="C59" i="25"/>
  <c r="C114" i="25"/>
  <c r="C110" i="25"/>
  <c r="C102" i="25"/>
  <c r="C86" i="25"/>
  <c r="C78" i="25"/>
  <c r="C74" i="25"/>
  <c r="C116" i="25"/>
  <c r="C104" i="25"/>
  <c r="C63" i="25"/>
  <c r="C117" i="25"/>
  <c r="C105" i="25"/>
  <c r="C97" i="25"/>
  <c r="C93" i="25"/>
  <c r="C89" i="25"/>
  <c r="C81" i="25"/>
  <c r="C69" i="25"/>
  <c r="C65" i="25"/>
  <c r="C53" i="25"/>
  <c r="C49" i="25"/>
  <c r="C48" i="25"/>
  <c r="C119" i="25"/>
  <c r="C99" i="25"/>
  <c r="C55" i="25"/>
  <c r="G311" i="20"/>
  <c r="C85" i="22"/>
  <c r="C139" i="25" s="1"/>
  <c r="G183" i="20"/>
  <c r="G75" i="20"/>
  <c r="I324" i="20"/>
  <c r="I234" i="20"/>
  <c r="I240" i="25"/>
  <c r="C229" i="22"/>
  <c r="C198" i="22"/>
  <c r="I211" i="25"/>
  <c r="C138" i="22"/>
  <c r="C130" i="22"/>
  <c r="G92" i="20"/>
  <c r="C77" i="22"/>
  <c r="C133" i="25" s="1"/>
  <c r="C76" i="22"/>
  <c r="C132" i="25" s="1"/>
  <c r="C75" i="22"/>
  <c r="C131" i="25" s="1"/>
  <c r="C73" i="22"/>
  <c r="C72" i="22"/>
  <c r="C318" i="22"/>
  <c r="C336" i="22"/>
  <c r="I320" i="20"/>
  <c r="G307" i="20"/>
  <c r="I306" i="20"/>
  <c r="C344" i="22"/>
  <c r="C329" i="22"/>
  <c r="C328" i="22"/>
  <c r="C314" i="22"/>
  <c r="G316" i="20"/>
  <c r="C277" i="22"/>
  <c r="C238" i="25" s="1"/>
  <c r="C269" i="22"/>
  <c r="C230" i="25" s="1"/>
  <c r="I258" i="25"/>
  <c r="I224" i="25"/>
  <c r="C261" i="22"/>
  <c r="C222" i="25" s="1"/>
  <c r="C281" i="22"/>
  <c r="C242" i="25" s="1"/>
  <c r="I220" i="25"/>
  <c r="C300" i="22"/>
  <c r="C304" i="22"/>
  <c r="C273" i="22"/>
  <c r="C234" i="25" s="1"/>
  <c r="C265" i="22"/>
  <c r="C226" i="25" s="1"/>
  <c r="A286" i="22"/>
  <c r="C257" i="22"/>
  <c r="C218" i="25" s="1"/>
  <c r="C308" i="22"/>
  <c r="C285" i="22"/>
  <c r="C246" i="25" s="1"/>
  <c r="I35" i="20"/>
  <c r="I47" i="20"/>
  <c r="I43" i="20"/>
  <c r="I39" i="20"/>
  <c r="C241" i="22"/>
  <c r="C237" i="22"/>
  <c r="I147" i="20"/>
  <c r="C179" i="22"/>
  <c r="C183" i="22"/>
  <c r="C190" i="22"/>
  <c r="C177" i="22"/>
  <c r="C212" i="22"/>
  <c r="C223" i="22"/>
  <c r="C215" i="25" s="1"/>
  <c r="C196" i="22"/>
  <c r="C188" i="22"/>
  <c r="C191" i="25" s="1"/>
  <c r="C186" i="22"/>
  <c r="C190" i="25" s="1"/>
  <c r="C194" i="22"/>
  <c r="I136" i="20"/>
  <c r="C181" i="22"/>
  <c r="C175" i="22"/>
  <c r="G214" i="25"/>
  <c r="C200" i="22"/>
  <c r="G142" i="20"/>
  <c r="G67" i="20"/>
  <c r="C233" i="22"/>
  <c r="C144" i="25" s="1"/>
  <c r="I144" i="20"/>
  <c r="G163" i="25"/>
  <c r="G249" i="25"/>
  <c r="I236" i="25"/>
  <c r="G332" i="20"/>
  <c r="G328" i="20"/>
  <c r="G320" i="20"/>
  <c r="G303" i="20"/>
  <c r="I48" i="20"/>
  <c r="I44" i="20"/>
  <c r="I40" i="20"/>
  <c r="I143" i="25"/>
  <c r="I32" i="20"/>
  <c r="I66" i="20"/>
  <c r="C242" i="22"/>
  <c r="C238" i="22"/>
  <c r="C234" i="22"/>
  <c r="C230" i="22"/>
  <c r="G32" i="20"/>
  <c r="I70" i="20"/>
  <c r="C173" i="22"/>
  <c r="A299" i="22"/>
  <c r="G254" i="25"/>
  <c r="I228" i="25"/>
  <c r="I49" i="20"/>
  <c r="I45" i="20"/>
  <c r="I41" i="20"/>
  <c r="I37" i="20"/>
  <c r="I33" i="20"/>
  <c r="G49" i="20"/>
  <c r="C243" i="22"/>
  <c r="G45" i="20"/>
  <c r="C239" i="22"/>
  <c r="C235" i="22"/>
  <c r="G37" i="20"/>
  <c r="C231" i="22"/>
  <c r="C143" i="25" s="1"/>
  <c r="G33" i="20"/>
  <c r="C227" i="22"/>
  <c r="I325" i="20"/>
  <c r="I321" i="20"/>
  <c r="I46" i="20"/>
  <c r="I42" i="20"/>
  <c r="I144" i="25"/>
  <c r="I34" i="20"/>
  <c r="I190" i="25"/>
  <c r="I232" i="25"/>
  <c r="I333" i="20"/>
  <c r="I329" i="20"/>
  <c r="I317" i="20"/>
  <c r="I308" i="20"/>
  <c r="C244" i="22"/>
  <c r="C240" i="22"/>
  <c r="C236" i="22"/>
  <c r="C232" i="22"/>
  <c r="C228" i="22"/>
  <c r="C132" i="22"/>
  <c r="I230" i="20"/>
  <c r="I244" i="25"/>
  <c r="G317" i="20"/>
  <c r="G308" i="20"/>
  <c r="I235" i="20"/>
  <c r="I231" i="20"/>
  <c r="I250" i="25"/>
  <c r="I245" i="25"/>
  <c r="I241" i="25"/>
  <c r="I237" i="25"/>
  <c r="I233" i="25"/>
  <c r="I229" i="25"/>
  <c r="I225" i="25"/>
  <c r="I221" i="25"/>
  <c r="C339" i="22"/>
  <c r="C335" i="22"/>
  <c r="C324" i="22"/>
  <c r="C320" i="22"/>
  <c r="I179" i="25"/>
  <c r="I131" i="20"/>
  <c r="I208" i="25"/>
  <c r="I148" i="20"/>
  <c r="I145" i="20"/>
  <c r="G74" i="20"/>
  <c r="G70" i="20"/>
  <c r="G66" i="20"/>
  <c r="A256" i="22"/>
  <c r="C345" i="22"/>
  <c r="C341" i="22"/>
  <c r="C330" i="22"/>
  <c r="C326" i="22"/>
  <c r="I312" i="20"/>
  <c r="C315" i="22"/>
  <c r="I303" i="20"/>
  <c r="C321" i="22"/>
  <c r="C346" i="22"/>
  <c r="G330" i="20"/>
  <c r="C342" i="22"/>
  <c r="I326" i="20"/>
  <c r="I322" i="20"/>
  <c r="C327" i="22"/>
  <c r="I313" i="20"/>
  <c r="A319" i="22"/>
  <c r="C316" i="22"/>
  <c r="I304" i="20"/>
  <c r="I138" i="20"/>
  <c r="G253" i="25"/>
  <c r="G157" i="25"/>
  <c r="I331" i="20"/>
  <c r="A340" i="22"/>
  <c r="G326" i="20"/>
  <c r="C337" i="22"/>
  <c r="G322" i="20"/>
  <c r="C333" i="22"/>
  <c r="I318" i="20"/>
  <c r="A325" i="22"/>
  <c r="G313" i="20"/>
  <c r="C322" i="22"/>
  <c r="I309" i="20"/>
  <c r="I305" i="20"/>
  <c r="G304" i="20"/>
  <c r="C311" i="22"/>
  <c r="C332" i="22"/>
  <c r="G128" i="20"/>
  <c r="G176" i="25"/>
  <c r="G198" i="25"/>
  <c r="I150" i="20"/>
  <c r="G257" i="25"/>
  <c r="G153" i="25"/>
  <c r="G331" i="20"/>
  <c r="C343" i="22"/>
  <c r="I327" i="20"/>
  <c r="I323" i="20"/>
  <c r="G318" i="20"/>
  <c r="I314" i="20"/>
  <c r="I310" i="20"/>
  <c r="G309" i="20"/>
  <c r="C317" i="22"/>
  <c r="G305" i="20"/>
  <c r="I146" i="20"/>
  <c r="I219" i="25"/>
  <c r="G156" i="25"/>
  <c r="C248" i="22"/>
  <c r="C153" i="25" s="1"/>
  <c r="G327" i="20"/>
  <c r="C338" i="22"/>
  <c r="G323" i="20"/>
  <c r="C334" i="22"/>
  <c r="I319" i="20"/>
  <c r="I315" i="20"/>
  <c r="G314" i="20"/>
  <c r="C323" i="22"/>
  <c r="G310" i="20"/>
  <c r="C312" i="22"/>
  <c r="I187" i="25"/>
  <c r="G186" i="25"/>
  <c r="G116" i="20"/>
  <c r="I209" i="25"/>
  <c r="I158" i="20"/>
  <c r="I149" i="20"/>
  <c r="C252" i="22"/>
  <c r="C156" i="25" s="1"/>
  <c r="G88" i="20"/>
  <c r="G208" i="25"/>
  <c r="G158" i="20"/>
  <c r="G190" i="25"/>
  <c r="C309" i="22"/>
  <c r="C305" i="22"/>
  <c r="C301" i="22"/>
  <c r="C282" i="22"/>
  <c r="C243" i="25" s="1"/>
  <c r="C278" i="22"/>
  <c r="C239" i="25" s="1"/>
  <c r="C274" i="22"/>
  <c r="C235" i="25" s="1"/>
  <c r="C270" i="22"/>
  <c r="C231" i="25" s="1"/>
  <c r="C266" i="22"/>
  <c r="C227" i="25" s="1"/>
  <c r="C262" i="22"/>
  <c r="C223" i="25" s="1"/>
  <c r="C258" i="22"/>
  <c r="C219" i="25" s="1"/>
  <c r="I158" i="25"/>
  <c r="I154" i="25"/>
  <c r="I151" i="25"/>
  <c r="C296" i="22"/>
  <c r="C257" i="25" s="1"/>
  <c r="C292" i="22"/>
  <c r="C253" i="25" s="1"/>
  <c r="C288" i="22"/>
  <c r="C249" i="25" s="1"/>
  <c r="G158" i="25"/>
  <c r="C253" i="22"/>
  <c r="C157" i="25" s="1"/>
  <c r="G154" i="25"/>
  <c r="C249" i="22"/>
  <c r="G151" i="25"/>
  <c r="C295" i="22"/>
  <c r="C256" i="25" s="1"/>
  <c r="C291" i="22"/>
  <c r="C252" i="25" s="1"/>
  <c r="C287" i="22"/>
  <c r="C248" i="25" s="1"/>
  <c r="G101" i="20"/>
  <c r="A185" i="22"/>
  <c r="C306" i="22"/>
  <c r="C302" i="22"/>
  <c r="I259" i="25"/>
  <c r="I255" i="25"/>
  <c r="I251" i="25"/>
  <c r="C283" i="22"/>
  <c r="C244" i="25" s="1"/>
  <c r="C279" i="22"/>
  <c r="C240" i="25" s="1"/>
  <c r="C275" i="22"/>
  <c r="C236" i="25" s="1"/>
  <c r="C271" i="22"/>
  <c r="C232" i="25" s="1"/>
  <c r="C267" i="22"/>
  <c r="C228" i="25" s="1"/>
  <c r="C263" i="22"/>
  <c r="C224" i="25" s="1"/>
  <c r="C259" i="22"/>
  <c r="C220" i="25" s="1"/>
  <c r="I159" i="25"/>
  <c r="I155" i="25"/>
  <c r="I152" i="25"/>
  <c r="I109" i="20"/>
  <c r="G193" i="25"/>
  <c r="I143" i="20"/>
  <c r="I140" i="20"/>
  <c r="I191" i="25"/>
  <c r="I236" i="20"/>
  <c r="I232" i="20"/>
  <c r="I228" i="20"/>
  <c r="G259" i="25"/>
  <c r="C297" i="22"/>
  <c r="C258" i="25" s="1"/>
  <c r="G255" i="25"/>
  <c r="C293" i="22"/>
  <c r="C254" i="25" s="1"/>
  <c r="G251" i="25"/>
  <c r="C289" i="22"/>
  <c r="C250" i="25" s="1"/>
  <c r="I246" i="25"/>
  <c r="I242" i="25"/>
  <c r="I238" i="25"/>
  <c r="I234" i="25"/>
  <c r="I230" i="25"/>
  <c r="I226" i="25"/>
  <c r="I222" i="25"/>
  <c r="I218" i="25"/>
  <c r="G159" i="25"/>
  <c r="C254" i="22"/>
  <c r="C158" i="25" s="1"/>
  <c r="G155" i="25"/>
  <c r="C250" i="22"/>
  <c r="C154" i="25" s="1"/>
  <c r="G152" i="25"/>
  <c r="C246" i="22"/>
  <c r="C151" i="25" s="1"/>
  <c r="I214" i="25"/>
  <c r="G197" i="25"/>
  <c r="G143" i="20"/>
  <c r="G236" i="20"/>
  <c r="C307" i="22"/>
  <c r="G232" i="20"/>
  <c r="C303" i="22"/>
  <c r="G228" i="20"/>
  <c r="I256" i="25"/>
  <c r="I252" i="25"/>
  <c r="I248" i="25"/>
  <c r="G246" i="25"/>
  <c r="C284" i="22"/>
  <c r="C245" i="25" s="1"/>
  <c r="G242" i="25"/>
  <c r="C280" i="22"/>
  <c r="C241" i="25" s="1"/>
  <c r="G238" i="25"/>
  <c r="C276" i="22"/>
  <c r="C237" i="25" s="1"/>
  <c r="G234" i="25"/>
  <c r="C272" i="22"/>
  <c r="C233" i="25" s="1"/>
  <c r="G230" i="25"/>
  <c r="C268" i="22"/>
  <c r="C229" i="25" s="1"/>
  <c r="G226" i="25"/>
  <c r="C264" i="22"/>
  <c r="C225" i="25" s="1"/>
  <c r="G222" i="25"/>
  <c r="C260" i="22"/>
  <c r="C221" i="25" s="1"/>
  <c r="G218" i="25"/>
  <c r="I156" i="25"/>
  <c r="I153" i="25"/>
  <c r="I216" i="25"/>
  <c r="I139" i="20"/>
  <c r="I237" i="20"/>
  <c r="I233" i="20"/>
  <c r="I229" i="20"/>
  <c r="C298" i="22"/>
  <c r="C259" i="25" s="1"/>
  <c r="G256" i="25"/>
  <c r="C294" i="22"/>
  <c r="C255" i="25" s="1"/>
  <c r="G252" i="25"/>
  <c r="C290" i="22"/>
  <c r="C251" i="25" s="1"/>
  <c r="G248" i="25"/>
  <c r="I243" i="25"/>
  <c r="I239" i="25"/>
  <c r="I235" i="25"/>
  <c r="I231" i="25"/>
  <c r="I227" i="25"/>
  <c r="I223" i="25"/>
  <c r="C255" i="22"/>
  <c r="C159" i="25" s="1"/>
  <c r="C251" i="22"/>
  <c r="C155" i="25" s="1"/>
  <c r="C247" i="22"/>
  <c r="C152" i="25" s="1"/>
  <c r="G167" i="25"/>
  <c r="G216" i="25"/>
  <c r="I196" i="25"/>
  <c r="G139" i="20"/>
  <c r="C206" i="22"/>
  <c r="C196" i="25" s="1"/>
  <c r="I215" i="25"/>
  <c r="A219" i="22"/>
  <c r="G210" i="25"/>
  <c r="C216" i="22"/>
  <c r="C209" i="25" s="1"/>
  <c r="I160" i="20"/>
  <c r="I156" i="20"/>
  <c r="I194" i="25"/>
  <c r="G149" i="20"/>
  <c r="C199" i="22"/>
  <c r="G145" i="20"/>
  <c r="C195" i="22"/>
  <c r="G141" i="20"/>
  <c r="C191" i="22"/>
  <c r="G191" i="25"/>
  <c r="C187" i="22"/>
  <c r="I76" i="20"/>
  <c r="I72" i="20"/>
  <c r="I68" i="20"/>
  <c r="I161" i="25"/>
  <c r="G215" i="25"/>
  <c r="C222" i="22"/>
  <c r="G160" i="20"/>
  <c r="C211" i="22"/>
  <c r="C198" i="25" s="1"/>
  <c r="C207" i="22"/>
  <c r="C197" i="25" s="1"/>
  <c r="G194" i="25"/>
  <c r="C203" i="22"/>
  <c r="C193" i="25" s="1"/>
  <c r="G76" i="20"/>
  <c r="C182" i="22"/>
  <c r="G72" i="20"/>
  <c r="C178" i="22"/>
  <c r="C163" i="25" s="1"/>
  <c r="G68" i="20"/>
  <c r="C174" i="22"/>
  <c r="G161" i="25"/>
  <c r="C225" i="22"/>
  <c r="C216" i="25" s="1"/>
  <c r="C221" i="22"/>
  <c r="C214" i="25" s="1"/>
  <c r="C210" i="22"/>
  <c r="I84" i="20"/>
  <c r="I185" i="20"/>
  <c r="I213" i="25"/>
  <c r="C217" i="22"/>
  <c r="C210" i="25" s="1"/>
  <c r="I157" i="20"/>
  <c r="I195" i="25"/>
  <c r="C192" i="22"/>
  <c r="I77" i="20"/>
  <c r="I73" i="20"/>
  <c r="I69" i="20"/>
  <c r="I162" i="25"/>
  <c r="G185" i="20"/>
  <c r="G213" i="25"/>
  <c r="G161" i="20"/>
  <c r="G157" i="20"/>
  <c r="C208" i="22"/>
  <c r="G195" i="25"/>
  <c r="C204" i="22"/>
  <c r="C194" i="25" s="1"/>
  <c r="G77" i="20"/>
  <c r="G73" i="20"/>
  <c r="G69" i="20"/>
  <c r="G162" i="25"/>
  <c r="C171" i="22"/>
  <c r="C161" i="25" s="1"/>
  <c r="C218" i="22"/>
  <c r="C211" i="25" s="1"/>
  <c r="A202" i="22"/>
  <c r="C201" i="22"/>
  <c r="C197" i="22"/>
  <c r="C193" i="22"/>
  <c r="C189" i="22"/>
  <c r="G110" i="20"/>
  <c r="I184" i="25"/>
  <c r="C224" i="22"/>
  <c r="C220" i="22"/>
  <c r="C213" i="25" s="1"/>
  <c r="C213" i="22"/>
  <c r="C209" i="22"/>
  <c r="C205" i="22"/>
  <c r="C195" i="25" s="1"/>
  <c r="C184" i="22"/>
  <c r="C180" i="22"/>
  <c r="C176" i="22"/>
  <c r="C172" i="22"/>
  <c r="C162" i="25" s="1"/>
  <c r="C215" i="22"/>
  <c r="C208" i="25" s="1"/>
  <c r="C148" i="22"/>
  <c r="C142" i="22"/>
  <c r="C158" i="22"/>
  <c r="C182" i="25" s="1"/>
  <c r="I112" i="20"/>
  <c r="I80" i="20"/>
  <c r="C168" i="22"/>
  <c r="C187" i="25" s="1"/>
  <c r="C164" i="22"/>
  <c r="I180" i="25"/>
  <c r="C150" i="22"/>
  <c r="C175" i="25" s="1"/>
  <c r="C160" i="22"/>
  <c r="C184" i="25" s="1"/>
  <c r="I174" i="25"/>
  <c r="A146" i="22"/>
  <c r="G93" i="20"/>
  <c r="C154" i="22"/>
  <c r="C178" i="25" s="1"/>
  <c r="I183" i="25"/>
  <c r="C156" i="22"/>
  <c r="C180" i="25" s="1"/>
  <c r="C162" i="22"/>
  <c r="C134" i="22"/>
  <c r="G183" i="25"/>
  <c r="C152" i="22"/>
  <c r="C176" i="25" s="1"/>
  <c r="I113" i="20"/>
  <c r="G85" i="20"/>
  <c r="I165" i="25"/>
  <c r="C166" i="22"/>
  <c r="G113" i="20"/>
  <c r="I88" i="20"/>
  <c r="G81" i="20"/>
  <c r="C167" i="22"/>
  <c r="C163" i="22"/>
  <c r="C186" i="25" s="1"/>
  <c r="C159" i="22"/>
  <c r="C183" i="25" s="1"/>
  <c r="C155" i="22"/>
  <c r="C179" i="25" s="1"/>
  <c r="C151" i="22"/>
  <c r="C147" i="22"/>
  <c r="C74" i="22"/>
  <c r="G140" i="25"/>
  <c r="I148" i="25"/>
  <c r="I188" i="25"/>
  <c r="I129" i="20"/>
  <c r="I185" i="25"/>
  <c r="I181" i="25"/>
  <c r="I177" i="25"/>
  <c r="G169" i="25"/>
  <c r="C143" i="22"/>
  <c r="G168" i="25"/>
  <c r="C139" i="22"/>
  <c r="C167" i="25" s="1"/>
  <c r="G86" i="20"/>
  <c r="C135" i="22"/>
  <c r="G82" i="20"/>
  <c r="C131" i="22"/>
  <c r="G165" i="25"/>
  <c r="G105" i="20"/>
  <c r="I95" i="20"/>
  <c r="I91" i="20"/>
  <c r="I83" i="20"/>
  <c r="I166" i="25"/>
  <c r="I178" i="25"/>
  <c r="G87" i="20"/>
  <c r="C128" i="22"/>
  <c r="C165" i="25" s="1"/>
  <c r="I132" i="25"/>
  <c r="G137" i="25"/>
  <c r="C169" i="22"/>
  <c r="C188" i="25" s="1"/>
  <c r="G130" i="20"/>
  <c r="C165" i="22"/>
  <c r="G126" i="20"/>
  <c r="C161" i="22"/>
  <c r="C185" i="25" s="1"/>
  <c r="G182" i="25"/>
  <c r="C157" i="22"/>
  <c r="C181" i="25" s="1"/>
  <c r="G178" i="25"/>
  <c r="C153" i="22"/>
  <c r="C177" i="25" s="1"/>
  <c r="G175" i="25"/>
  <c r="C149" i="22"/>
  <c r="C174" i="25" s="1"/>
  <c r="I175" i="25"/>
  <c r="C140" i="22"/>
  <c r="C168" i="25" s="1"/>
  <c r="G166" i="25"/>
  <c r="C145" i="22"/>
  <c r="C141" i="22"/>
  <c r="C137" i="22"/>
  <c r="C133" i="22"/>
  <c r="C129" i="22"/>
  <c r="C166" i="25" s="1"/>
  <c r="I126" i="20"/>
  <c r="I182" i="25"/>
  <c r="G95" i="20"/>
  <c r="C144" i="22"/>
  <c r="C169" i="25" s="1"/>
  <c r="G91" i="20"/>
  <c r="C136" i="22"/>
  <c r="G83" i="20"/>
  <c r="I131" i="25"/>
  <c r="G147" i="25"/>
  <c r="G172" i="25"/>
  <c r="G203" i="25"/>
  <c r="C103" i="22"/>
  <c r="G141" i="25"/>
  <c r="G98" i="20"/>
  <c r="G102" i="20"/>
  <c r="G106" i="20"/>
  <c r="C107" i="22"/>
  <c r="C81" i="22"/>
  <c r="C136" i="25" s="1"/>
  <c r="G26" i="20"/>
  <c r="G168" i="20"/>
  <c r="C99" i="22"/>
  <c r="C83" i="22"/>
  <c r="C137" i="25" s="1"/>
  <c r="C91" i="22"/>
  <c r="C148" i="25" s="1"/>
  <c r="G200" i="25"/>
  <c r="G205" i="25"/>
  <c r="C95" i="22"/>
  <c r="C171" i="25" s="1"/>
  <c r="C87" i="22"/>
  <c r="C141" i="25" s="1"/>
  <c r="C97" i="22"/>
  <c r="C101" i="22"/>
  <c r="C89" i="22"/>
  <c r="C146" i="25" s="1"/>
  <c r="G131" i="25"/>
  <c r="G136" i="25"/>
  <c r="C84" i="22"/>
  <c r="C138" i="25" s="1"/>
  <c r="G139" i="25"/>
  <c r="G171" i="25"/>
  <c r="C98" i="22"/>
  <c r="G100" i="20"/>
  <c r="C102" i="22"/>
  <c r="G104" i="20"/>
  <c r="C106" i="22"/>
  <c r="G108" i="20"/>
  <c r="C110" i="22"/>
  <c r="I163" i="20"/>
  <c r="I167" i="20"/>
  <c r="I202" i="25"/>
  <c r="I205" i="25"/>
  <c r="C93" i="22"/>
  <c r="I136" i="25"/>
  <c r="I139" i="25"/>
  <c r="G146" i="25"/>
  <c r="C92" i="22"/>
  <c r="C149" i="25" s="1"/>
  <c r="G54" i="20"/>
  <c r="I171" i="25"/>
  <c r="I100" i="20"/>
  <c r="I104" i="20"/>
  <c r="I108" i="20"/>
  <c r="G162" i="20"/>
  <c r="C115" i="22"/>
  <c r="C201" i="25" s="1"/>
  <c r="G166" i="20"/>
  <c r="C119" i="22"/>
  <c r="G170" i="20"/>
  <c r="C123" i="22"/>
  <c r="C204" i="25" s="1"/>
  <c r="G174" i="20"/>
  <c r="C116" i="22"/>
  <c r="C124" i="22"/>
  <c r="G138" i="25"/>
  <c r="I146" i="25"/>
  <c r="I54" i="20"/>
  <c r="G99" i="20"/>
  <c r="G103" i="20"/>
  <c r="C105" i="22"/>
  <c r="G107" i="20"/>
  <c r="C109" i="22"/>
  <c r="G111" i="20"/>
  <c r="I162" i="20"/>
  <c r="I166" i="20"/>
  <c r="I170" i="20"/>
  <c r="I174" i="20"/>
  <c r="C112" i="22"/>
  <c r="C120" i="22"/>
  <c r="A80" i="22"/>
  <c r="G149" i="25"/>
  <c r="A94" i="22"/>
  <c r="C114" i="22"/>
  <c r="C200" i="25" s="1"/>
  <c r="G201" i="25"/>
  <c r="C118" i="22"/>
  <c r="G169" i="20"/>
  <c r="C122" i="22"/>
  <c r="C203" i="25" s="1"/>
  <c r="G204" i="25"/>
  <c r="C126" i="22"/>
  <c r="C206" i="25" s="1"/>
  <c r="C82" i="22"/>
  <c r="C86" i="22"/>
  <c r="C140" i="25" s="1"/>
  <c r="A88" i="22"/>
  <c r="C96" i="22"/>
  <c r="C172" i="25" s="1"/>
  <c r="C100" i="22"/>
  <c r="C104" i="22"/>
  <c r="C108" i="22"/>
  <c r="A111" i="22"/>
  <c r="C90" i="22"/>
  <c r="C147" i="25" s="1"/>
  <c r="C113" i="22"/>
  <c r="C117" i="22"/>
  <c r="C121" i="22"/>
  <c r="C202" i="25" s="1"/>
  <c r="C125" i="22"/>
  <c r="C205" i="25" s="1"/>
  <c r="G206" i="25"/>
  <c r="I7" i="20"/>
  <c r="G7" i="20"/>
  <c r="I133" i="25"/>
  <c r="I17" i="20"/>
  <c r="G10" i="20"/>
  <c r="G16" i="20"/>
  <c r="G126" i="25"/>
  <c r="G19" i="20"/>
  <c r="C70" i="22"/>
  <c r="C66" i="22"/>
  <c r="C126" i="25" s="1"/>
  <c r="I18" i="20"/>
  <c r="C69" i="22"/>
  <c r="C129" i="25" s="1"/>
  <c r="I11" i="20"/>
  <c r="I5" i="20"/>
  <c r="G11" i="20"/>
  <c r="I23" i="20"/>
  <c r="A55" i="22"/>
  <c r="I9" i="20"/>
  <c r="I6" i="20"/>
  <c r="I8" i="20"/>
  <c r="G6" i="20"/>
  <c r="A71" i="22"/>
  <c r="G132" i="25"/>
  <c r="G17" i="20"/>
  <c r="I127" i="25"/>
  <c r="G8" i="20"/>
  <c r="G4" i="20"/>
  <c r="G133" i="25"/>
  <c r="G18" i="20"/>
  <c r="I128" i="25"/>
  <c r="G9" i="20"/>
  <c r="G5" i="20"/>
  <c r="G128" i="25"/>
  <c r="C67" i="22"/>
  <c r="C127" i="25" s="1"/>
  <c r="I129" i="25"/>
  <c r="A65" i="22"/>
  <c r="G129" i="25"/>
  <c r="C68" i="22"/>
  <c r="C128" i="25" s="1"/>
  <c r="C78" i="22"/>
  <c r="B275" i="20"/>
  <c r="B211" i="20"/>
  <c r="B147" i="20"/>
  <c r="B88" i="20"/>
  <c r="B25" i="20"/>
  <c r="B330" i="20"/>
  <c r="B267" i="20"/>
  <c r="B203" i="20"/>
  <c r="B80" i="20"/>
  <c r="B16" i="20"/>
  <c r="B322" i="20"/>
  <c r="B259" i="20"/>
  <c r="B195" i="20"/>
  <c r="B72" i="20"/>
  <c r="B8" i="20"/>
  <c r="B251" i="20"/>
  <c r="B187" i="20"/>
  <c r="B127" i="20"/>
  <c r="B64" i="20"/>
  <c r="B306" i="20"/>
  <c r="B243" i="20"/>
  <c r="B119" i="20"/>
  <c r="B56" i="20"/>
  <c r="B299" i="20"/>
  <c r="B235" i="20"/>
  <c r="B171" i="20"/>
  <c r="B111" i="20"/>
  <c r="B48" i="20"/>
  <c r="B291" i="20"/>
  <c r="B227" i="20"/>
  <c r="B163" i="20"/>
  <c r="B103" i="20"/>
  <c r="B40" i="20"/>
  <c r="B283" i="20"/>
  <c r="B219" i="20"/>
  <c r="B155" i="20"/>
  <c r="B95" i="20"/>
  <c r="B32" i="20"/>
  <c r="C332" i="20"/>
  <c r="B329" i="20"/>
  <c r="B321" i="20"/>
  <c r="B313" i="20"/>
  <c r="B305" i="20"/>
  <c r="B298" i="20"/>
  <c r="B290" i="20"/>
  <c r="B282" i="20"/>
  <c r="B274" i="20"/>
  <c r="B266" i="20"/>
  <c r="B258" i="20"/>
  <c r="B242" i="20"/>
  <c r="B234" i="20"/>
  <c r="B226" i="20"/>
  <c r="B218" i="20"/>
  <c r="B210" i="20"/>
  <c r="B202" i="20"/>
  <c r="B194" i="20"/>
  <c r="B186" i="20"/>
  <c r="B178" i="20"/>
  <c r="B162" i="20"/>
  <c r="B154" i="20"/>
  <c r="B146" i="20"/>
  <c r="B141" i="20"/>
  <c r="B134" i="20"/>
  <c r="B126" i="20"/>
  <c r="B118" i="20"/>
  <c r="B110" i="20"/>
  <c r="B102" i="20"/>
  <c r="B94" i="20"/>
  <c r="B87" i="20"/>
  <c r="B79" i="20"/>
  <c r="B71" i="20"/>
  <c r="B63" i="20"/>
  <c r="B55" i="20"/>
  <c r="B47" i="20"/>
  <c r="B39" i="20"/>
  <c r="B31" i="20"/>
  <c r="B23" i="20"/>
  <c r="B15" i="20"/>
  <c r="B7" i="20"/>
  <c r="C118" i="20"/>
  <c r="B328" i="20"/>
  <c r="B320" i="20"/>
  <c r="B312" i="20"/>
  <c r="B304" i="20"/>
  <c r="B297" i="20"/>
  <c r="B289" i="20"/>
  <c r="B281" i="20"/>
  <c r="B273" i="20"/>
  <c r="B265" i="20"/>
  <c r="B257" i="20"/>
  <c r="B249" i="20"/>
  <c r="B241" i="20"/>
  <c r="B233" i="20"/>
  <c r="B225" i="20"/>
  <c r="B217" i="20"/>
  <c r="B209" i="20"/>
  <c r="B201" i="20"/>
  <c r="B193" i="20"/>
  <c r="B185" i="20"/>
  <c r="B177" i="20"/>
  <c r="B169" i="20"/>
  <c r="B161" i="20"/>
  <c r="B153" i="20"/>
  <c r="B145" i="20"/>
  <c r="B140" i="20"/>
  <c r="B133" i="20"/>
  <c r="B125" i="20"/>
  <c r="B117" i="20"/>
  <c r="B109" i="20"/>
  <c r="B101" i="20"/>
  <c r="B93" i="20"/>
  <c r="B86" i="20"/>
  <c r="B78" i="20"/>
  <c r="B70" i="20"/>
  <c r="B62" i="20"/>
  <c r="B54" i="20"/>
  <c r="B46" i="20"/>
  <c r="B38" i="20"/>
  <c r="B30" i="20"/>
  <c r="B22" i="20"/>
  <c r="B14" i="20"/>
  <c r="C80" i="20"/>
  <c r="B327" i="20"/>
  <c r="B319" i="20"/>
  <c r="B311" i="20"/>
  <c r="B303" i="20"/>
  <c r="B296" i="20"/>
  <c r="B288" i="20"/>
  <c r="B272" i="20"/>
  <c r="B264" i="20"/>
  <c r="B256" i="20"/>
  <c r="B248" i="20"/>
  <c r="B240" i="20"/>
  <c r="B232" i="20"/>
  <c r="B224" i="20"/>
  <c r="B216" i="20"/>
  <c r="B200" i="20"/>
  <c r="B192" i="20"/>
  <c r="B184" i="20"/>
  <c r="B176" i="20"/>
  <c r="B160" i="20"/>
  <c r="B132" i="20"/>
  <c r="B108" i="20"/>
  <c r="B100" i="20"/>
  <c r="B77" i="20"/>
  <c r="B69" i="20"/>
  <c r="B37" i="20"/>
  <c r="B5" i="20"/>
  <c r="C58" i="20"/>
  <c r="B3" i="20"/>
  <c r="B326" i="20"/>
  <c r="B318" i="20"/>
  <c r="B310" i="20"/>
  <c r="B295" i="20"/>
  <c r="B287" i="20"/>
  <c r="B279" i="20"/>
  <c r="B271" i="20"/>
  <c r="B263" i="20"/>
  <c r="B255" i="20"/>
  <c r="B247" i="20"/>
  <c r="B239" i="20"/>
  <c r="B231" i="20"/>
  <c r="B223" i="20"/>
  <c r="B215" i="20"/>
  <c r="B207" i="20"/>
  <c r="B199" i="20"/>
  <c r="B191" i="20"/>
  <c r="B183" i="20"/>
  <c r="B175" i="20"/>
  <c r="B167" i="20"/>
  <c r="B159" i="20"/>
  <c r="B151" i="20"/>
  <c r="B143" i="20"/>
  <c r="B131" i="20"/>
  <c r="B123" i="20"/>
  <c r="B115" i="20"/>
  <c r="B107" i="20"/>
  <c r="B99" i="20"/>
  <c r="B91" i="20"/>
  <c r="B76" i="20"/>
  <c r="B60" i="20"/>
  <c r="B52" i="20"/>
  <c r="B44" i="20"/>
  <c r="B28" i="20"/>
  <c r="B12" i="20"/>
  <c r="B4" i="20"/>
  <c r="B333" i="20"/>
  <c r="B325" i="20"/>
  <c r="B317" i="20"/>
  <c r="B309" i="20"/>
  <c r="B294" i="20"/>
  <c r="B286" i="20"/>
  <c r="B278" i="20"/>
  <c r="B262" i="20"/>
  <c r="B254" i="20"/>
  <c r="B246" i="20"/>
  <c r="B238" i="20"/>
  <c r="B230" i="20"/>
  <c r="B222" i="20"/>
  <c r="B214" i="20"/>
  <c r="B206" i="20"/>
  <c r="B198" i="20"/>
  <c r="B190" i="20"/>
  <c r="B182" i="20"/>
  <c r="B174" i="20"/>
  <c r="B166" i="20"/>
  <c r="B158" i="20"/>
  <c r="B150" i="20"/>
  <c r="B142" i="20"/>
  <c r="B137" i="20"/>
  <c r="B130" i="20"/>
  <c r="B122" i="20"/>
  <c r="B114" i="20"/>
  <c r="B106" i="20"/>
  <c r="B98" i="20"/>
  <c r="B90" i="20"/>
  <c r="B83" i="20"/>
  <c r="B75" i="20"/>
  <c r="B67" i="20"/>
  <c r="B59" i="20"/>
  <c r="B51" i="20"/>
  <c r="B43" i="20"/>
  <c r="B35" i="20"/>
  <c r="B19" i="20"/>
  <c r="B11" i="20"/>
  <c r="B332" i="20"/>
  <c r="B324" i="20"/>
  <c r="B316" i="20"/>
  <c r="B308" i="20"/>
  <c r="B285" i="20"/>
  <c r="B277" i="20"/>
  <c r="B261" i="20"/>
  <c r="B253" i="20"/>
  <c r="B245" i="20"/>
  <c r="B237" i="20"/>
  <c r="B181" i="20"/>
  <c r="B173" i="20"/>
  <c r="B165" i="20"/>
  <c r="B157" i="20"/>
  <c r="B149" i="20"/>
  <c r="B136" i="20"/>
  <c r="B129" i="20"/>
  <c r="B121" i="20"/>
  <c r="B113" i="20"/>
  <c r="B89" i="20"/>
  <c r="B82" i="20"/>
  <c r="B58" i="20"/>
  <c r="B50" i="20"/>
  <c r="B42" i="20"/>
  <c r="B34" i="20"/>
  <c r="B10" i="20"/>
  <c r="B300" i="20"/>
  <c r="B292" i="20"/>
  <c r="B284" i="20"/>
  <c r="B276" i="20"/>
  <c r="B268" i="20"/>
  <c r="B260" i="20"/>
  <c r="B252" i="20"/>
  <c r="B244" i="20"/>
  <c r="B236" i="20"/>
  <c r="B228" i="20"/>
  <c r="B212" i="20"/>
  <c r="B204" i="20"/>
  <c r="B180" i="20"/>
  <c r="B172" i="20"/>
  <c r="B164" i="20"/>
  <c r="B148" i="20"/>
  <c r="B135" i="20"/>
  <c r="B128" i="20"/>
  <c r="B120" i="20"/>
  <c r="B112" i="20"/>
  <c r="B73" i="20"/>
  <c r="B65" i="20"/>
  <c r="B57" i="20"/>
  <c r="B49" i="20"/>
  <c r="B41" i="20"/>
  <c r="B33" i="20"/>
  <c r="B26" i="20"/>
  <c r="B17" i="20"/>
  <c r="D138" i="20"/>
  <c r="D36" i="20"/>
  <c r="C6" i="20"/>
  <c r="D12" i="20"/>
  <c r="D167" i="20"/>
  <c r="E280" i="20"/>
  <c r="D232" i="20"/>
  <c r="E208" i="20"/>
  <c r="E176" i="20"/>
  <c r="D168" i="20"/>
  <c r="E152" i="20"/>
  <c r="D144" i="20"/>
  <c r="D139" i="20"/>
  <c r="E124" i="20"/>
  <c r="D116" i="20"/>
  <c r="E92" i="20"/>
  <c r="D85" i="20"/>
  <c r="E61" i="20"/>
  <c r="D53" i="20"/>
  <c r="D45" i="20"/>
  <c r="E29" i="20"/>
  <c r="D21" i="20"/>
  <c r="D13" i="20"/>
  <c r="C82" i="20"/>
  <c r="E33" i="20"/>
  <c r="L33" i="20" s="1"/>
  <c r="D228" i="20"/>
  <c r="D207" i="20"/>
  <c r="D199" i="20"/>
  <c r="D191" i="20"/>
  <c r="D84" i="20"/>
  <c r="D68" i="20"/>
  <c r="D76" i="20"/>
  <c r="C301" i="20"/>
  <c r="D293" i="20"/>
  <c r="C277" i="20"/>
  <c r="C269" i="20"/>
  <c r="C261" i="20"/>
  <c r="C229" i="20"/>
  <c r="C221" i="20"/>
  <c r="C213" i="20"/>
  <c r="C205" i="20"/>
  <c r="C197" i="20"/>
  <c r="C189" i="20"/>
  <c r="C129" i="20"/>
  <c r="C121" i="20"/>
  <c r="C113" i="20"/>
  <c r="C105" i="20"/>
  <c r="C97" i="20"/>
  <c r="C89" i="20"/>
  <c r="C74" i="20"/>
  <c r="C66" i="20"/>
  <c r="C27" i="20"/>
  <c r="C18" i="20"/>
  <c r="C285" i="20"/>
  <c r="C56" i="20"/>
  <c r="D77" i="20"/>
  <c r="D175" i="20"/>
  <c r="D159" i="20"/>
  <c r="D52" i="20"/>
  <c r="D20" i="20"/>
  <c r="C284" i="20"/>
  <c r="D260" i="20"/>
  <c r="C252" i="20"/>
  <c r="E220" i="20"/>
  <c r="D196" i="20"/>
  <c r="E188" i="20"/>
  <c r="D156" i="20"/>
  <c r="D104" i="20"/>
  <c r="E96" i="20"/>
  <c r="D73" i="20"/>
  <c r="E65" i="20"/>
  <c r="C33" i="20"/>
  <c r="C9" i="20"/>
  <c r="C242" i="20"/>
  <c r="C34" i="20"/>
  <c r="D115" i="20"/>
  <c r="D143" i="20"/>
  <c r="D131" i="20"/>
  <c r="D231" i="20"/>
  <c r="C259" i="20"/>
  <c r="C251" i="20"/>
  <c r="E243" i="20"/>
  <c r="D179" i="20"/>
  <c r="C155" i="20"/>
  <c r="D147" i="20"/>
  <c r="C194" i="20"/>
  <c r="C32" i="20"/>
  <c r="E116" i="20"/>
  <c r="E239" i="20"/>
  <c r="L239" i="20" s="1"/>
  <c r="D223" i="20"/>
  <c r="D44" i="20"/>
  <c r="C283" i="20"/>
  <c r="E275" i="20"/>
  <c r="C111" i="20"/>
  <c r="C48" i="20"/>
  <c r="C40" i="20"/>
  <c r="C298" i="20"/>
  <c r="C258" i="20"/>
  <c r="C250" i="20"/>
  <c r="C178" i="20"/>
  <c r="C170" i="20"/>
  <c r="C134" i="20"/>
  <c r="C126" i="20"/>
  <c r="C110" i="20"/>
  <c r="C63" i="20"/>
  <c r="C55" i="20"/>
  <c r="C47" i="20"/>
  <c r="C157" i="20"/>
  <c r="D9" i="20"/>
  <c r="D239" i="20"/>
  <c r="C25" i="20"/>
  <c r="E85" i="20"/>
  <c r="E252" i="20"/>
  <c r="E21" i="20"/>
  <c r="L21" i="20" s="1"/>
  <c r="E53" i="20"/>
  <c r="D88" i="20"/>
  <c r="D284" i="20"/>
  <c r="E144" i="20"/>
  <c r="E284" i="20"/>
  <c r="C293" i="20"/>
  <c r="C165" i="20"/>
  <c r="D33" i="20"/>
  <c r="D65" i="20"/>
  <c r="D220" i="20"/>
  <c r="D275" i="20"/>
  <c r="E329" i="20"/>
  <c r="D329" i="20"/>
  <c r="E321" i="20"/>
  <c r="D321" i="20"/>
  <c r="E313" i="20"/>
  <c r="D313" i="20"/>
  <c r="E305" i="20"/>
  <c r="D305" i="20"/>
  <c r="E298" i="20"/>
  <c r="D298" i="20"/>
  <c r="E290" i="20"/>
  <c r="D290" i="20"/>
  <c r="E282" i="20"/>
  <c r="D282" i="20"/>
  <c r="E274" i="20"/>
  <c r="D274" i="20"/>
  <c r="E266" i="20"/>
  <c r="D266" i="20"/>
  <c r="E258" i="20"/>
  <c r="D258" i="20"/>
  <c r="E250" i="20"/>
  <c r="D250" i="20"/>
  <c r="E242" i="20"/>
  <c r="D242" i="20"/>
  <c r="E234" i="20"/>
  <c r="D234" i="20"/>
  <c r="E226" i="20"/>
  <c r="D226" i="20"/>
  <c r="E218" i="20"/>
  <c r="D218" i="20"/>
  <c r="E210" i="20"/>
  <c r="D210" i="20"/>
  <c r="E202" i="20"/>
  <c r="D202" i="20"/>
  <c r="E194" i="20"/>
  <c r="D194" i="20"/>
  <c r="E186" i="20"/>
  <c r="D186" i="20"/>
  <c r="E178" i="20"/>
  <c r="D178" i="20"/>
  <c r="E170" i="20"/>
  <c r="D170" i="20"/>
  <c r="E162" i="20"/>
  <c r="D162" i="20"/>
  <c r="E154" i="20"/>
  <c r="D154" i="20"/>
  <c r="E146" i="20"/>
  <c r="D146" i="20"/>
  <c r="E141" i="20"/>
  <c r="D141" i="20"/>
  <c r="E134" i="20"/>
  <c r="D134" i="20"/>
  <c r="E126" i="20"/>
  <c r="D126" i="20"/>
  <c r="E118" i="20"/>
  <c r="D118" i="20"/>
  <c r="E110" i="20"/>
  <c r="D110" i="20"/>
  <c r="E102" i="20"/>
  <c r="D102" i="20"/>
  <c r="E94" i="20"/>
  <c r="D94" i="20"/>
  <c r="E87" i="20"/>
  <c r="D87" i="20"/>
  <c r="E79" i="20"/>
  <c r="D79" i="20"/>
  <c r="E71" i="20"/>
  <c r="D71" i="20"/>
  <c r="E63" i="20"/>
  <c r="D63" i="20"/>
  <c r="E55" i="20"/>
  <c r="D55" i="20"/>
  <c r="E47" i="20"/>
  <c r="D47" i="20"/>
  <c r="E39" i="20"/>
  <c r="D39" i="20"/>
  <c r="E31" i="20"/>
  <c r="D31" i="20"/>
  <c r="E23" i="20"/>
  <c r="L23" i="20" s="1"/>
  <c r="D23" i="20"/>
  <c r="E15" i="20"/>
  <c r="D15" i="20"/>
  <c r="E7" i="20"/>
  <c r="L7" i="20" s="1"/>
  <c r="D7" i="20"/>
  <c r="C7" i="20"/>
  <c r="C282" i="20"/>
  <c r="C218" i="20"/>
  <c r="C154" i="20"/>
  <c r="C94" i="20"/>
  <c r="C31" i="20"/>
  <c r="D252" i="20"/>
  <c r="E330" i="20"/>
  <c r="D330" i="20"/>
  <c r="E322" i="20"/>
  <c r="D322" i="20"/>
  <c r="E314" i="20"/>
  <c r="D314" i="20"/>
  <c r="E306" i="20"/>
  <c r="D306" i="20"/>
  <c r="E299" i="20"/>
  <c r="D299" i="20"/>
  <c r="E291" i="20"/>
  <c r="D291" i="20"/>
  <c r="E283" i="20"/>
  <c r="D283" i="20"/>
  <c r="E259" i="20"/>
  <c r="D259" i="20"/>
  <c r="E235" i="20"/>
  <c r="D235" i="20"/>
  <c r="E211" i="20"/>
  <c r="E187" i="20"/>
  <c r="D187" i="20"/>
  <c r="E163" i="20"/>
  <c r="D163" i="20"/>
  <c r="E155" i="20"/>
  <c r="D155" i="20"/>
  <c r="E127" i="20"/>
  <c r="D127" i="20"/>
  <c r="E103" i="20"/>
  <c r="D103" i="20"/>
  <c r="E328" i="20"/>
  <c r="D328" i="20"/>
  <c r="C328" i="20"/>
  <c r="E304" i="20"/>
  <c r="L304" i="20" s="1"/>
  <c r="D304" i="20"/>
  <c r="C304" i="20"/>
  <c r="E289" i="20"/>
  <c r="D289" i="20"/>
  <c r="C289" i="20"/>
  <c r="E273" i="20"/>
  <c r="D273" i="20"/>
  <c r="C273" i="20"/>
  <c r="E249" i="20"/>
  <c r="D249" i="20"/>
  <c r="C249" i="20"/>
  <c r="E233" i="20"/>
  <c r="D233" i="20"/>
  <c r="C233" i="20"/>
  <c r="E217" i="20"/>
  <c r="D217" i="20"/>
  <c r="C217" i="20"/>
  <c r="E201" i="20"/>
  <c r="D201" i="20"/>
  <c r="C201" i="20"/>
  <c r="E185" i="20"/>
  <c r="D185" i="20"/>
  <c r="C185" i="20"/>
  <c r="E169" i="20"/>
  <c r="D169" i="20"/>
  <c r="C169" i="20"/>
  <c r="E161" i="20"/>
  <c r="D161" i="20"/>
  <c r="C161" i="20"/>
  <c r="E145" i="20"/>
  <c r="D145" i="20"/>
  <c r="C145" i="20"/>
  <c r="E133" i="20"/>
  <c r="D133" i="20"/>
  <c r="C133" i="20"/>
  <c r="E117" i="20"/>
  <c r="D117" i="20"/>
  <c r="C117" i="20"/>
  <c r="E101" i="20"/>
  <c r="D101" i="20"/>
  <c r="C101" i="20"/>
  <c r="E93" i="20"/>
  <c r="D93" i="20"/>
  <c r="C93" i="20"/>
  <c r="E78" i="20"/>
  <c r="D78" i="20"/>
  <c r="C78" i="20"/>
  <c r="E70" i="20"/>
  <c r="D70" i="20"/>
  <c r="C70" i="20"/>
  <c r="E62" i="20"/>
  <c r="D62" i="20"/>
  <c r="C62" i="20"/>
  <c r="E46" i="20"/>
  <c r="D46" i="20"/>
  <c r="C46" i="20"/>
  <c r="E38" i="20"/>
  <c r="D38" i="20"/>
  <c r="C38" i="20"/>
  <c r="E30" i="20"/>
  <c r="D30" i="20"/>
  <c r="C30" i="20"/>
  <c r="E22" i="20"/>
  <c r="L22" i="20" s="1"/>
  <c r="D22" i="20"/>
  <c r="C22" i="20"/>
  <c r="E14" i="20"/>
  <c r="D14" i="20"/>
  <c r="C14" i="20"/>
  <c r="E6" i="20"/>
  <c r="L6" i="20" s="1"/>
  <c r="D6" i="20"/>
  <c r="C235" i="20"/>
  <c r="E311" i="20"/>
  <c r="D311" i="20"/>
  <c r="C311" i="20"/>
  <c r="E288" i="20"/>
  <c r="D288" i="20"/>
  <c r="C288" i="20"/>
  <c r="C264" i="20"/>
  <c r="E264" i="20"/>
  <c r="C240" i="20"/>
  <c r="D240" i="20"/>
  <c r="E224" i="20"/>
  <c r="D224" i="20"/>
  <c r="C224" i="20"/>
  <c r="C200" i="20"/>
  <c r="E200" i="20"/>
  <c r="D184" i="20"/>
  <c r="C184" i="20"/>
  <c r="C168" i="20"/>
  <c r="E168" i="20"/>
  <c r="C275" i="20"/>
  <c r="C147" i="20"/>
  <c r="E3" i="20"/>
  <c r="L3" i="20" s="1"/>
  <c r="C3" i="20"/>
  <c r="E326" i="20"/>
  <c r="D326" i="20"/>
  <c r="C326" i="20"/>
  <c r="E318" i="20"/>
  <c r="C318" i="20"/>
  <c r="E310" i="20"/>
  <c r="C310" i="20"/>
  <c r="E295" i="20"/>
  <c r="D295" i="20"/>
  <c r="C295" i="20"/>
  <c r="E287" i="20"/>
  <c r="C287" i="20"/>
  <c r="D287" i="20"/>
  <c r="E279" i="20"/>
  <c r="D279" i="20"/>
  <c r="C279" i="20"/>
  <c r="E271" i="20"/>
  <c r="C271" i="20"/>
  <c r="E263" i="20"/>
  <c r="C263" i="20"/>
  <c r="E255" i="20"/>
  <c r="C255" i="20"/>
  <c r="D255" i="20"/>
  <c r="E247" i="20"/>
  <c r="L247" i="20" s="1"/>
  <c r="D247" i="20"/>
  <c r="C247" i="20"/>
  <c r="C314" i="20"/>
  <c r="C274" i="20"/>
  <c r="C210" i="20"/>
  <c r="C187" i="20"/>
  <c r="C146" i="20"/>
  <c r="C127" i="20"/>
  <c r="C87" i="20"/>
  <c r="C23" i="20"/>
  <c r="D96" i="20"/>
  <c r="D263" i="20"/>
  <c r="E293" i="20"/>
  <c r="E319" i="20"/>
  <c r="D319" i="20"/>
  <c r="C319" i="20"/>
  <c r="E303" i="20"/>
  <c r="L303" i="20" s="1"/>
  <c r="D303" i="20"/>
  <c r="C303" i="20"/>
  <c r="D280" i="20"/>
  <c r="C280" i="20"/>
  <c r="E256" i="20"/>
  <c r="D256" i="20"/>
  <c r="C256" i="20"/>
  <c r="C232" i="20"/>
  <c r="E232" i="20"/>
  <c r="D216" i="20"/>
  <c r="C216" i="20"/>
  <c r="E192" i="20"/>
  <c r="D192" i="20"/>
  <c r="C192" i="20"/>
  <c r="C176" i="20"/>
  <c r="D176" i="20"/>
  <c r="E333" i="20"/>
  <c r="D333" i="20"/>
  <c r="C333" i="20"/>
  <c r="E325" i="20"/>
  <c r="D325" i="20"/>
  <c r="C325" i="20"/>
  <c r="E317" i="20"/>
  <c r="D317" i="20"/>
  <c r="C317" i="20"/>
  <c r="E309" i="20"/>
  <c r="D309" i="20"/>
  <c r="C309" i="20"/>
  <c r="E302" i="20"/>
  <c r="D302" i="20"/>
  <c r="C302" i="20"/>
  <c r="E294" i="20"/>
  <c r="C294" i="20"/>
  <c r="D294" i="20"/>
  <c r="E278" i="20"/>
  <c r="D278" i="20"/>
  <c r="C278" i="20"/>
  <c r="E270" i="20"/>
  <c r="D270" i="20"/>
  <c r="C270" i="20"/>
  <c r="E262" i="20"/>
  <c r="D262" i="20"/>
  <c r="C262" i="20"/>
  <c r="C291" i="20"/>
  <c r="C163" i="20"/>
  <c r="C103" i="20"/>
  <c r="D128" i="20"/>
  <c r="D264" i="20"/>
  <c r="D310" i="20"/>
  <c r="E267" i="20"/>
  <c r="D267" i="20"/>
  <c r="E251" i="20"/>
  <c r="D251" i="20"/>
  <c r="E227" i="20"/>
  <c r="D227" i="20"/>
  <c r="E203" i="20"/>
  <c r="D203" i="20"/>
  <c r="E195" i="20"/>
  <c r="D195" i="20"/>
  <c r="E171" i="20"/>
  <c r="D171" i="20"/>
  <c r="E147" i="20"/>
  <c r="E111" i="20"/>
  <c r="D111" i="20"/>
  <c r="E320" i="20"/>
  <c r="D320" i="20"/>
  <c r="C320" i="20"/>
  <c r="E312" i="20"/>
  <c r="D312" i="20"/>
  <c r="C312" i="20"/>
  <c r="E297" i="20"/>
  <c r="D297" i="20"/>
  <c r="C297" i="20"/>
  <c r="E281" i="20"/>
  <c r="D281" i="20"/>
  <c r="C281" i="20"/>
  <c r="E265" i="20"/>
  <c r="D265" i="20"/>
  <c r="C265" i="20"/>
  <c r="E257" i="20"/>
  <c r="D257" i="20"/>
  <c r="C257" i="20"/>
  <c r="E241" i="20"/>
  <c r="L241" i="20" s="1"/>
  <c r="D241" i="20"/>
  <c r="C241" i="20"/>
  <c r="E225" i="20"/>
  <c r="D225" i="20"/>
  <c r="C225" i="20"/>
  <c r="E209" i="20"/>
  <c r="D209" i="20"/>
  <c r="C209" i="20"/>
  <c r="E193" i="20"/>
  <c r="D193" i="20"/>
  <c r="C193" i="20"/>
  <c r="E177" i="20"/>
  <c r="D177" i="20"/>
  <c r="C177" i="20"/>
  <c r="E153" i="20"/>
  <c r="D153" i="20"/>
  <c r="C153" i="20"/>
  <c r="E140" i="20"/>
  <c r="D140" i="20"/>
  <c r="C140" i="20"/>
  <c r="E125" i="20"/>
  <c r="D125" i="20"/>
  <c r="C125" i="20"/>
  <c r="E109" i="20"/>
  <c r="D109" i="20"/>
  <c r="C109" i="20"/>
  <c r="E86" i="20"/>
  <c r="D86" i="20"/>
  <c r="C86" i="20"/>
  <c r="E54" i="20"/>
  <c r="D54" i="20"/>
  <c r="C54" i="20"/>
  <c r="C299" i="20"/>
  <c r="E327" i="20"/>
  <c r="D327" i="20"/>
  <c r="C327" i="20"/>
  <c r="E296" i="20"/>
  <c r="D296" i="20"/>
  <c r="C296" i="20"/>
  <c r="C272" i="20"/>
  <c r="D272" i="20"/>
  <c r="D248" i="20"/>
  <c r="C248" i="20"/>
  <c r="C208" i="20"/>
  <c r="D208" i="20"/>
  <c r="C211" i="20"/>
  <c r="D200" i="20"/>
  <c r="C227" i="20"/>
  <c r="E332" i="20"/>
  <c r="D332" i="20"/>
  <c r="E324" i="20"/>
  <c r="D324" i="20"/>
  <c r="E316" i="20"/>
  <c r="D316" i="20"/>
  <c r="E308" i="20"/>
  <c r="D308" i="20"/>
  <c r="E301" i="20"/>
  <c r="D301" i="20"/>
  <c r="C330" i="20"/>
  <c r="C308" i="20"/>
  <c r="C290" i="20"/>
  <c r="C267" i="20"/>
  <c r="C226" i="20"/>
  <c r="C203" i="20"/>
  <c r="C162" i="20"/>
  <c r="C102" i="20"/>
  <c r="C39" i="20"/>
  <c r="E184" i="20"/>
  <c r="D211" i="20"/>
  <c r="E240" i="20"/>
  <c r="L240" i="20" s="1"/>
  <c r="D271" i="20"/>
  <c r="D318" i="20"/>
  <c r="E219" i="20"/>
  <c r="D219" i="20"/>
  <c r="E179" i="20"/>
  <c r="E119" i="20"/>
  <c r="C171" i="20"/>
  <c r="E286" i="20"/>
  <c r="D286" i="20"/>
  <c r="C286" i="20"/>
  <c r="E331" i="20"/>
  <c r="D331" i="20"/>
  <c r="C331" i="20"/>
  <c r="E323" i="20"/>
  <c r="D323" i="20"/>
  <c r="C323" i="20"/>
  <c r="E315" i="20"/>
  <c r="D315" i="20"/>
  <c r="C315" i="20"/>
  <c r="E307" i="20"/>
  <c r="D307" i="20"/>
  <c r="C307" i="20"/>
  <c r="E300" i="20"/>
  <c r="D300" i="20"/>
  <c r="C300" i="20"/>
  <c r="D292" i="20"/>
  <c r="E292" i="20"/>
  <c r="C292" i="20"/>
  <c r="E276" i="20"/>
  <c r="D276" i="20"/>
  <c r="C276" i="20"/>
  <c r="E268" i="20"/>
  <c r="D268" i="20"/>
  <c r="C268" i="20"/>
  <c r="E260" i="20"/>
  <c r="C260" i="20"/>
  <c r="E244" i="20"/>
  <c r="D244" i="20"/>
  <c r="C244" i="20"/>
  <c r="E236" i="20"/>
  <c r="D236" i="20"/>
  <c r="C236" i="20"/>
  <c r="E228" i="20"/>
  <c r="C228" i="20"/>
  <c r="C220" i="20"/>
  <c r="E212" i="20"/>
  <c r="D212" i="20"/>
  <c r="C212" i="20"/>
  <c r="E204" i="20"/>
  <c r="D204" i="20"/>
  <c r="C204" i="20"/>
  <c r="E196" i="20"/>
  <c r="C196" i="20"/>
  <c r="C188" i="20"/>
  <c r="E180" i="20"/>
  <c r="D180" i="20"/>
  <c r="C180" i="20"/>
  <c r="E172" i="20"/>
  <c r="D172" i="20"/>
  <c r="C172" i="20"/>
  <c r="E164" i="20"/>
  <c r="C164" i="20"/>
  <c r="C156" i="20"/>
  <c r="E148" i="20"/>
  <c r="D148" i="20"/>
  <c r="C148" i="20"/>
  <c r="E135" i="20"/>
  <c r="C135" i="20"/>
  <c r="C128" i="20"/>
  <c r="E120" i="20"/>
  <c r="D120" i="20"/>
  <c r="C120" i="20"/>
  <c r="E112" i="20"/>
  <c r="D112" i="20"/>
  <c r="C112" i="20"/>
  <c r="E104" i="20"/>
  <c r="C104" i="20"/>
  <c r="C96" i="20"/>
  <c r="E81" i="20"/>
  <c r="D81" i="20"/>
  <c r="C81" i="20"/>
  <c r="E73" i="20"/>
  <c r="C73" i="20"/>
  <c r="C65" i="20"/>
  <c r="E57" i="20"/>
  <c r="D57" i="20"/>
  <c r="C57" i="20"/>
  <c r="E49" i="20"/>
  <c r="D49" i="20"/>
  <c r="C49" i="20"/>
  <c r="E41" i="20"/>
  <c r="C41" i="20"/>
  <c r="E26" i="20"/>
  <c r="D26" i="20"/>
  <c r="C26" i="20"/>
  <c r="E17" i="20"/>
  <c r="L17" i="20" s="1"/>
  <c r="D17" i="20"/>
  <c r="C17" i="20"/>
  <c r="E9" i="20"/>
  <c r="L9" i="20" s="1"/>
  <c r="C329" i="20"/>
  <c r="C306" i="20"/>
  <c r="C266" i="20"/>
  <c r="C243" i="20"/>
  <c r="C202" i="20"/>
  <c r="C179" i="20"/>
  <c r="C141" i="20"/>
  <c r="C119" i="20"/>
  <c r="C79" i="20"/>
  <c r="C15" i="20"/>
  <c r="D135" i="20"/>
  <c r="E156" i="20"/>
  <c r="D188" i="20"/>
  <c r="E216" i="20"/>
  <c r="D243" i="20"/>
  <c r="E272" i="20"/>
  <c r="E95" i="20"/>
  <c r="E88" i="20"/>
  <c r="E80" i="20"/>
  <c r="E72" i="20"/>
  <c r="E64" i="20"/>
  <c r="E56" i="20"/>
  <c r="E48" i="20"/>
  <c r="E40" i="20"/>
  <c r="E25" i="20"/>
  <c r="E16" i="20"/>
  <c r="E8" i="20"/>
  <c r="L8" i="20" s="1"/>
  <c r="C8" i="20"/>
  <c r="D32" i="20"/>
  <c r="D64" i="20"/>
  <c r="D95" i="20"/>
  <c r="C5" i="20"/>
  <c r="E13" i="20"/>
  <c r="E45" i="20"/>
  <c r="E77" i="20"/>
  <c r="E108" i="20"/>
  <c r="E139" i="20"/>
  <c r="E231" i="20"/>
  <c r="E223" i="20"/>
  <c r="E215" i="20"/>
  <c r="E207" i="20"/>
  <c r="E199" i="20"/>
  <c r="E191" i="20"/>
  <c r="E183" i="20"/>
  <c r="E175" i="20"/>
  <c r="E167" i="20"/>
  <c r="E159" i="20"/>
  <c r="E151" i="20"/>
  <c r="E143" i="20"/>
  <c r="E138" i="20"/>
  <c r="E131" i="20"/>
  <c r="E123" i="20"/>
  <c r="E115" i="20"/>
  <c r="E107" i="20"/>
  <c r="E99" i="20"/>
  <c r="E91" i="20"/>
  <c r="E84" i="20"/>
  <c r="E76" i="20"/>
  <c r="E68" i="20"/>
  <c r="E60" i="20"/>
  <c r="E52" i="20"/>
  <c r="E44" i="20"/>
  <c r="E36" i="20"/>
  <c r="E28" i="20"/>
  <c r="E20" i="20"/>
  <c r="L20" i="20" s="1"/>
  <c r="E12" i="20"/>
  <c r="C4" i="20"/>
  <c r="E4" i="20"/>
  <c r="L4" i="20" s="1"/>
  <c r="C160" i="20"/>
  <c r="C152" i="20"/>
  <c r="C144" i="20"/>
  <c r="C139" i="20"/>
  <c r="C132" i="20"/>
  <c r="C124" i="20"/>
  <c r="C116" i="20"/>
  <c r="C108" i="20"/>
  <c r="C100" i="20"/>
  <c r="C92" i="20"/>
  <c r="C85" i="20"/>
  <c r="C77" i="20"/>
  <c r="C69" i="20"/>
  <c r="C61" i="20"/>
  <c r="C53" i="20"/>
  <c r="C45" i="20"/>
  <c r="C37" i="20"/>
  <c r="C29" i="20"/>
  <c r="C21" i="20"/>
  <c r="C13" i="20"/>
  <c r="D5" i="20"/>
  <c r="D16" i="20"/>
  <c r="D37" i="20"/>
  <c r="D48" i="20"/>
  <c r="D69" i="20"/>
  <c r="D80" i="20"/>
  <c r="D100" i="20"/>
  <c r="D132" i="20"/>
  <c r="D160" i="20"/>
  <c r="E254" i="20"/>
  <c r="D254" i="20"/>
  <c r="E246" i="20"/>
  <c r="D246" i="20"/>
  <c r="E238" i="20"/>
  <c r="L238" i="20" s="1"/>
  <c r="D238" i="20"/>
  <c r="E230" i="20"/>
  <c r="D230" i="20"/>
  <c r="E222" i="20"/>
  <c r="D222" i="20"/>
  <c r="E214" i="20"/>
  <c r="D214" i="20"/>
  <c r="E206" i="20"/>
  <c r="D206" i="20"/>
  <c r="E198" i="20"/>
  <c r="D198" i="20"/>
  <c r="E190" i="20"/>
  <c r="D190" i="20"/>
  <c r="E182" i="20"/>
  <c r="D182" i="20"/>
  <c r="E174" i="20"/>
  <c r="D174" i="20"/>
  <c r="E166" i="20"/>
  <c r="D166" i="20"/>
  <c r="E158" i="20"/>
  <c r="D158" i="20"/>
  <c r="E150" i="20"/>
  <c r="D150" i="20"/>
  <c r="E142" i="20"/>
  <c r="D142" i="20"/>
  <c r="E137" i="20"/>
  <c r="D137" i="20"/>
  <c r="E130" i="20"/>
  <c r="D130" i="20"/>
  <c r="E122" i="20"/>
  <c r="D122" i="20"/>
  <c r="E114" i="20"/>
  <c r="D114" i="20"/>
  <c r="E106" i="20"/>
  <c r="D106" i="20"/>
  <c r="E98" i="20"/>
  <c r="D98" i="20"/>
  <c r="E90" i="20"/>
  <c r="D90" i="20"/>
  <c r="E83" i="20"/>
  <c r="D83" i="20"/>
  <c r="E75" i="20"/>
  <c r="D75" i="20"/>
  <c r="E67" i="20"/>
  <c r="D67" i="20"/>
  <c r="E59" i="20"/>
  <c r="D59" i="20"/>
  <c r="E51" i="20"/>
  <c r="D51" i="20"/>
  <c r="E43" i="20"/>
  <c r="D43" i="20"/>
  <c r="E35" i="20"/>
  <c r="L35" i="20" s="1"/>
  <c r="D35" i="20"/>
  <c r="E19" i="20"/>
  <c r="L19" i="20" s="1"/>
  <c r="D19" i="20"/>
  <c r="E11" i="20"/>
  <c r="L11" i="20" s="1"/>
  <c r="C239" i="20"/>
  <c r="C231" i="20"/>
  <c r="C223" i="20"/>
  <c r="C215" i="20"/>
  <c r="C207" i="20"/>
  <c r="C199" i="20"/>
  <c r="C191" i="20"/>
  <c r="C183" i="20"/>
  <c r="C175" i="20"/>
  <c r="C167" i="20"/>
  <c r="C159" i="20"/>
  <c r="C151" i="20"/>
  <c r="C143" i="20"/>
  <c r="C138" i="20"/>
  <c r="C131" i="20"/>
  <c r="C123" i="20"/>
  <c r="C115" i="20"/>
  <c r="C107" i="20"/>
  <c r="C99" i="20"/>
  <c r="C91" i="20"/>
  <c r="C84" i="20"/>
  <c r="C76" i="20"/>
  <c r="C68" i="20"/>
  <c r="C60" i="20"/>
  <c r="C52" i="20"/>
  <c r="C44" i="20"/>
  <c r="C36" i="20"/>
  <c r="C28" i="20"/>
  <c r="C20" i="20"/>
  <c r="C12" i="20"/>
  <c r="E5" i="20"/>
  <c r="L5" i="20" s="1"/>
  <c r="D28" i="20"/>
  <c r="E37" i="20"/>
  <c r="D60" i="20"/>
  <c r="E69" i="20"/>
  <c r="D91" i="20"/>
  <c r="E100" i="20"/>
  <c r="D123" i="20"/>
  <c r="E132" i="20"/>
  <c r="D151" i="20"/>
  <c r="E160" i="20"/>
  <c r="D183" i="20"/>
  <c r="D215" i="20"/>
  <c r="E285" i="20"/>
  <c r="D285" i="20"/>
  <c r="E277" i="20"/>
  <c r="D277" i="20"/>
  <c r="E269" i="20"/>
  <c r="D269" i="20"/>
  <c r="E261" i="20"/>
  <c r="L261" i="20" s="1"/>
  <c r="D261" i="20"/>
  <c r="E253" i="20"/>
  <c r="D253" i="20"/>
  <c r="E245" i="20"/>
  <c r="D245" i="20"/>
  <c r="E237" i="20"/>
  <c r="D237" i="20"/>
  <c r="E229" i="20"/>
  <c r="D229" i="20"/>
  <c r="E221" i="20"/>
  <c r="D221" i="20"/>
  <c r="E213" i="20"/>
  <c r="D213" i="20"/>
  <c r="E205" i="20"/>
  <c r="D205" i="20"/>
  <c r="E197" i="20"/>
  <c r="D197" i="20"/>
  <c r="E189" i="20"/>
  <c r="D189" i="20"/>
  <c r="E181" i="20"/>
  <c r="D181" i="20"/>
  <c r="E173" i="20"/>
  <c r="D173" i="20"/>
  <c r="E165" i="20"/>
  <c r="D165" i="20"/>
  <c r="E157" i="20"/>
  <c r="D157" i="20"/>
  <c r="E149" i="20"/>
  <c r="D149" i="20"/>
  <c r="E136" i="20"/>
  <c r="D136" i="20"/>
  <c r="E129" i="20"/>
  <c r="D129" i="20"/>
  <c r="E121" i="20"/>
  <c r="D121" i="20"/>
  <c r="E113" i="20"/>
  <c r="D113" i="20"/>
  <c r="E105" i="20"/>
  <c r="D105" i="20"/>
  <c r="E97" i="20"/>
  <c r="D97" i="20"/>
  <c r="E89" i="20"/>
  <c r="D89" i="20"/>
  <c r="E82" i="20"/>
  <c r="D82" i="20"/>
  <c r="E74" i="20"/>
  <c r="D74" i="20"/>
  <c r="E66" i="20"/>
  <c r="D66" i="20"/>
  <c r="E58" i="20"/>
  <c r="D58" i="20"/>
  <c r="E50" i="20"/>
  <c r="D50" i="20"/>
  <c r="E42" i="20"/>
  <c r="E34" i="20"/>
  <c r="L34" i="20" s="1"/>
  <c r="D34" i="20"/>
  <c r="E27" i="20"/>
  <c r="D27" i="20"/>
  <c r="E18" i="20"/>
  <c r="L18" i="20" s="1"/>
  <c r="D18" i="20"/>
  <c r="C10" i="20"/>
  <c r="E10" i="20"/>
  <c r="L10" i="20" s="1"/>
  <c r="D10" i="20"/>
  <c r="C254" i="20"/>
  <c r="C246" i="20"/>
  <c r="C238" i="20"/>
  <c r="C230" i="20"/>
  <c r="C222" i="20"/>
  <c r="C214" i="20"/>
  <c r="C206" i="20"/>
  <c r="C198" i="20"/>
  <c r="C190" i="20"/>
  <c r="C182" i="20"/>
  <c r="C174" i="20"/>
  <c r="C166" i="20"/>
  <c r="C158" i="20"/>
  <c r="C150" i="20"/>
  <c r="C142" i="20"/>
  <c r="C137" i="20"/>
  <c r="C130" i="20"/>
  <c r="C122" i="20"/>
  <c r="C114" i="20"/>
  <c r="C106" i="20"/>
  <c r="C98" i="20"/>
  <c r="C90" i="20"/>
  <c r="C83" i="20"/>
  <c r="C75" i="20"/>
  <c r="C67" i="20"/>
  <c r="C59" i="20"/>
  <c r="C51" i="20"/>
  <c r="C43" i="20"/>
  <c r="C35" i="20"/>
  <c r="C19" i="20"/>
  <c r="C11" i="20"/>
  <c r="D8" i="20"/>
  <c r="D29" i="20"/>
  <c r="D40" i="20"/>
  <c r="D61" i="20"/>
  <c r="D72" i="20"/>
  <c r="D92" i="20"/>
  <c r="D124" i="20"/>
  <c r="D152" i="20"/>
  <c r="I135" i="20" l="1"/>
  <c r="I120" i="20"/>
  <c r="I200" i="20"/>
  <c r="G224" i="20"/>
  <c r="I194" i="20"/>
  <c r="I38" i="20"/>
  <c r="G124" i="20"/>
  <c r="I181" i="20"/>
  <c r="I184" i="20"/>
  <c r="G25" i="20"/>
  <c r="I114" i="20"/>
  <c r="G51" i="20"/>
  <c r="I171" i="20"/>
  <c r="I60" i="20"/>
  <c r="G172" i="20"/>
  <c r="G71" i="20"/>
  <c r="I119" i="20"/>
  <c r="G15" i="20"/>
  <c r="I137" i="20"/>
  <c r="I58" i="20"/>
  <c r="I182" i="20"/>
  <c r="I215" i="20"/>
  <c r="G53" i="20"/>
  <c r="G176" i="20"/>
  <c r="I193" i="20"/>
  <c r="G90" i="20"/>
  <c r="I202" i="20"/>
  <c r="I203" i="20"/>
  <c r="G29" i="20"/>
  <c r="G96" i="20"/>
  <c r="I152" i="20"/>
  <c r="G57" i="20"/>
  <c r="I198" i="20"/>
  <c r="I216" i="20"/>
  <c r="G21" i="20"/>
  <c r="I62" i="20"/>
  <c r="I209" i="20"/>
  <c r="G186" i="20"/>
  <c r="I64" i="20"/>
  <c r="G55" i="20"/>
  <c r="I190" i="20"/>
  <c r="I96" i="20"/>
  <c r="I192" i="20"/>
  <c r="I208" i="20"/>
  <c r="I224" i="20"/>
  <c r="I122" i="20"/>
  <c r="I154" i="20"/>
  <c r="I186" i="20"/>
  <c r="I218" i="20"/>
  <c r="G61" i="20"/>
  <c r="I118" i="20"/>
  <c r="I206" i="20"/>
  <c r="G27" i="20"/>
  <c r="G59" i="20"/>
  <c r="I124" i="20"/>
  <c r="I212" i="20"/>
  <c r="I132" i="20"/>
  <c r="I204" i="20"/>
  <c r="I125" i="20"/>
  <c r="I22" i="20"/>
  <c r="I197" i="20"/>
  <c r="I187" i="20"/>
  <c r="I219" i="20"/>
  <c r="G22" i="20"/>
  <c r="I55" i="20"/>
  <c r="G119" i="20"/>
  <c r="G135" i="20"/>
  <c r="G151" i="20"/>
  <c r="G199" i="20"/>
  <c r="G215" i="20"/>
  <c r="G12" i="20"/>
  <c r="G181" i="20"/>
  <c r="I15" i="20"/>
  <c r="G64" i="20"/>
  <c r="I25" i="20"/>
  <c r="I57" i="20"/>
  <c r="G97" i="20"/>
  <c r="G137" i="20"/>
  <c r="G217" i="20"/>
  <c r="G58" i="20"/>
  <c r="I13" i="20"/>
  <c r="I59" i="20"/>
  <c r="G123" i="20"/>
  <c r="G155" i="20"/>
  <c r="G187" i="20"/>
  <c r="G203" i="20"/>
  <c r="G219" i="20"/>
  <c r="G28" i="20"/>
  <c r="G221" i="20"/>
  <c r="G60" i="20"/>
  <c r="G165" i="20"/>
  <c r="G62" i="20"/>
  <c r="G31" i="20"/>
  <c r="G63" i="20"/>
  <c r="I153" i="20"/>
  <c r="I205" i="20"/>
  <c r="G152" i="20"/>
  <c r="G184" i="20"/>
  <c r="G216" i="20"/>
  <c r="I121" i="20"/>
  <c r="I177" i="20"/>
  <c r="I201" i="20"/>
  <c r="G78" i="20"/>
  <c r="G182" i="20"/>
  <c r="G164" i="20"/>
  <c r="I189" i="20"/>
  <c r="G94" i="20"/>
  <c r="G222" i="20"/>
  <c r="G220" i="20"/>
  <c r="I14" i="20"/>
  <c r="I79" i="20"/>
  <c r="I175" i="20"/>
  <c r="I191" i="20"/>
  <c r="I207" i="20"/>
  <c r="I223" i="20"/>
  <c r="I56" i="20"/>
  <c r="I115" i="20"/>
  <c r="I195" i="20"/>
  <c r="I211" i="20"/>
  <c r="I227" i="20"/>
  <c r="I36" i="20"/>
  <c r="I52" i="20"/>
  <c r="I20" i="20"/>
  <c r="I133" i="20"/>
  <c r="I213" i="20"/>
  <c r="I188" i="20"/>
  <c r="I220" i="20"/>
  <c r="I214" i="20"/>
  <c r="G65" i="20"/>
  <c r="I178" i="20"/>
  <c r="I210" i="20"/>
  <c r="I226" i="20"/>
  <c r="I78" i="20"/>
  <c r="I134" i="20"/>
  <c r="I196" i="20"/>
  <c r="G14" i="20"/>
  <c r="I63" i="20"/>
  <c r="G79" i="20"/>
  <c r="G127" i="20"/>
  <c r="G159" i="20"/>
  <c r="G175" i="20"/>
  <c r="G191" i="20"/>
  <c r="G207" i="20"/>
  <c r="G223" i="20"/>
  <c r="G89" i="20"/>
  <c r="G153" i="20"/>
  <c r="G225" i="20"/>
  <c r="I29" i="20"/>
  <c r="G56" i="20"/>
  <c r="I65" i="20"/>
  <c r="G177" i="20"/>
  <c r="G50" i="20"/>
  <c r="G173" i="20"/>
  <c r="I21" i="20"/>
  <c r="I51" i="20"/>
  <c r="G115" i="20"/>
  <c r="G179" i="20"/>
  <c r="G195" i="20"/>
  <c r="G211" i="20"/>
  <c r="G227" i="20"/>
  <c r="G20" i="20"/>
  <c r="G117" i="20"/>
  <c r="G30" i="20"/>
  <c r="O10" i="20"/>
  <c r="O5" i="20"/>
  <c r="O7" i="20"/>
  <c r="O4" i="20"/>
  <c r="O8" i="20"/>
  <c r="O6" i="20"/>
  <c r="O9" i="20"/>
  <c r="O11" i="20"/>
  <c r="P11" i="3"/>
  <c r="P19" i="3"/>
  <c r="P27" i="3"/>
  <c r="P35" i="3"/>
  <c r="P28" i="3"/>
  <c r="P36" i="3"/>
  <c r="P13" i="3"/>
  <c r="P21" i="3"/>
  <c r="P6" i="3"/>
  <c r="P30" i="3"/>
  <c r="P38" i="3"/>
  <c r="P23" i="3"/>
  <c r="P31" i="3"/>
  <c r="P8" i="3"/>
  <c r="P24" i="3"/>
  <c r="P17" i="3"/>
  <c r="P25" i="3"/>
  <c r="P18" i="3"/>
  <c r="P26" i="3"/>
  <c r="P12" i="3"/>
  <c r="P20" i="3"/>
  <c r="P5" i="3"/>
  <c r="P29" i="3"/>
  <c r="P37" i="3"/>
  <c r="P14" i="3"/>
  <c r="P22" i="3"/>
  <c r="P7" i="3"/>
  <c r="P15" i="3"/>
  <c r="P4" i="3"/>
  <c r="P16" i="3"/>
  <c r="P32" i="3"/>
  <c r="P9" i="3"/>
  <c r="P33" i="3"/>
  <c r="P10" i="3"/>
  <c r="P34" i="3"/>
  <c r="M237" i="20"/>
  <c r="Q237" i="20" s="1"/>
  <c r="S237" i="20" s="1"/>
  <c r="K237" i="20"/>
  <c r="F237" i="20"/>
  <c r="F294" i="20"/>
  <c r="L294" i="20" s="1"/>
  <c r="F281" i="20"/>
  <c r="L281" i="20" s="1"/>
  <c r="F292" i="20"/>
  <c r="L292" i="20" s="1"/>
  <c r="F238" i="20"/>
  <c r="F284" i="20"/>
  <c r="L284" i="20" s="1"/>
  <c r="F276" i="20"/>
  <c r="L276" i="20" s="1"/>
  <c r="F266" i="20"/>
  <c r="L266" i="20" s="1"/>
  <c r="F257" i="20"/>
  <c r="L257" i="20" s="1"/>
  <c r="F270" i="20"/>
  <c r="L270" i="20" s="1"/>
  <c r="F252" i="20"/>
  <c r="L252" i="20" s="1"/>
  <c r="F274" i="20"/>
  <c r="L274" i="20" s="1"/>
  <c r="F259" i="20"/>
  <c r="L259" i="20" s="1"/>
  <c r="F262" i="20"/>
  <c r="L262" i="20" s="1"/>
  <c r="F255" i="20"/>
  <c r="L255" i="20" s="1"/>
  <c r="F273" i="20"/>
  <c r="L273" i="20" s="1"/>
  <c r="F243" i="20"/>
  <c r="L243" i="20" s="1"/>
  <c r="F249" i="20"/>
  <c r="L249" i="20" s="1"/>
  <c r="F289" i="20"/>
  <c r="L289" i="20" s="1"/>
  <c r="F244" i="20"/>
  <c r="L244" i="20" s="1"/>
  <c r="F268" i="20"/>
  <c r="L268" i="20" s="1"/>
  <c r="F288" i="20"/>
  <c r="L288" i="20" s="1"/>
  <c r="F286" i="20"/>
  <c r="L286" i="20" s="1"/>
  <c r="F260" i="20"/>
  <c r="L260" i="20" s="1"/>
  <c r="F279" i="20"/>
  <c r="L279" i="20" s="1"/>
  <c r="F264" i="20"/>
  <c r="L264" i="20" s="1"/>
  <c r="F247" i="20"/>
  <c r="F242" i="20"/>
  <c r="L242" i="20" s="1"/>
  <c r="F239" i="20"/>
  <c r="F278" i="20"/>
  <c r="L278" i="20" s="1"/>
  <c r="F263" i="20"/>
  <c r="L263" i="20" s="1"/>
  <c r="F287" i="20"/>
  <c r="L287" i="20" s="1"/>
  <c r="F267" i="20"/>
  <c r="L267" i="20" s="1"/>
  <c r="F271" i="20"/>
  <c r="L271" i="20" s="1"/>
  <c r="F253" i="20"/>
  <c r="L253" i="20" s="1"/>
  <c r="F250" i="20"/>
  <c r="L250" i="20" s="1"/>
  <c r="F285" i="20"/>
  <c r="L285" i="20" s="1"/>
  <c r="F240" i="20"/>
  <c r="F293" i="20"/>
  <c r="L293" i="20" s="1"/>
  <c r="F246" i="20"/>
  <c r="L246" i="20" s="1"/>
  <c r="F241" i="20"/>
  <c r="F245" i="20"/>
  <c r="L245" i="20" s="1"/>
  <c r="F248" i="20"/>
  <c r="F295" i="20"/>
  <c r="L295" i="20" s="1"/>
  <c r="F277" i="20"/>
  <c r="L277" i="20" s="1"/>
  <c r="F280" i="20"/>
  <c r="L280" i="20" s="1"/>
  <c r="F282" i="20"/>
  <c r="L282" i="20" s="1"/>
  <c r="F290" i="20"/>
  <c r="L290" i="20" s="1"/>
  <c r="F258" i="20"/>
  <c r="L258" i="20" s="1"/>
  <c r="F251" i="20"/>
  <c r="L251" i="20" s="1"/>
  <c r="F261" i="20"/>
  <c r="F256" i="20"/>
  <c r="L256" i="20" s="1"/>
  <c r="F254" i="20"/>
  <c r="L254" i="20" s="1"/>
  <c r="F269" i="20"/>
  <c r="L269" i="20" s="1"/>
  <c r="F272" i="20"/>
  <c r="L272" i="20" s="1"/>
  <c r="F265" i="20"/>
  <c r="L265" i="20" s="1"/>
  <c r="F283" i="20"/>
  <c r="L283" i="20" s="1"/>
  <c r="F275" i="20"/>
  <c r="L275" i="20" s="1"/>
  <c r="F291" i="20"/>
  <c r="L291" i="20" s="1"/>
  <c r="F297" i="20"/>
  <c r="L297" i="20" s="1"/>
  <c r="F301" i="20"/>
  <c r="L301" i="20" s="1"/>
  <c r="F302" i="20"/>
  <c r="L302" i="20" s="1"/>
  <c r="F296" i="20"/>
  <c r="L296" i="20" s="1"/>
  <c r="F298" i="20"/>
  <c r="L298" i="20" s="1"/>
  <c r="F300" i="20"/>
  <c r="L300" i="20" s="1"/>
  <c r="F299" i="20"/>
  <c r="L299" i="20" s="1"/>
  <c r="F16" i="20"/>
  <c r="M214" i="20"/>
  <c r="Q214" i="20" s="1"/>
  <c r="F105" i="20"/>
  <c r="F110" i="20"/>
  <c r="F168" i="20"/>
  <c r="F90" i="20"/>
  <c r="F77" i="20"/>
  <c r="F160" i="20"/>
  <c r="F155" i="20"/>
  <c r="F136" i="20"/>
  <c r="F149" i="20"/>
  <c r="F236" i="20"/>
  <c r="F312" i="20"/>
  <c r="F324" i="20"/>
  <c r="F332" i="20"/>
  <c r="F318" i="20"/>
  <c r="F49" i="20"/>
  <c r="F40" i="20"/>
  <c r="F43" i="20"/>
  <c r="F146" i="20"/>
  <c r="F139" i="20"/>
  <c r="F235" i="20"/>
  <c r="F231" i="20"/>
  <c r="F323" i="20"/>
  <c r="M99" i="20"/>
  <c r="Q99" i="20" s="1"/>
  <c r="M140" i="20"/>
  <c r="Q140" i="20" s="1"/>
  <c r="K227" i="25"/>
  <c r="M114" i="20"/>
  <c r="Q114" i="20" s="1"/>
  <c r="F101" i="20"/>
  <c r="F107" i="20"/>
  <c r="F102" i="20"/>
  <c r="F108" i="20"/>
  <c r="F94" i="20"/>
  <c r="F85" i="20"/>
  <c r="F112" i="20"/>
  <c r="F113" i="20"/>
  <c r="F157" i="20"/>
  <c r="F234" i="20"/>
  <c r="F307" i="20"/>
  <c r="F311" i="20"/>
  <c r="F315" i="20"/>
  <c r="F309" i="20"/>
  <c r="F47" i="20"/>
  <c r="F76" i="20"/>
  <c r="F42" i="20"/>
  <c r="F227" i="20"/>
  <c r="F317" i="20"/>
  <c r="M75" i="20"/>
  <c r="Q75" i="20" s="1"/>
  <c r="M77" i="20"/>
  <c r="Q77" i="20" s="1"/>
  <c r="M68" i="20"/>
  <c r="Q68" i="20" s="1"/>
  <c r="M108" i="20"/>
  <c r="Q108" i="20" s="1"/>
  <c r="M144" i="20"/>
  <c r="Q144" i="20" s="1"/>
  <c r="M153" i="20"/>
  <c r="Q153" i="20" s="1"/>
  <c r="M72" i="20"/>
  <c r="Q72" i="20" s="1"/>
  <c r="M165" i="20"/>
  <c r="Q165" i="20" s="1"/>
  <c r="F166" i="20"/>
  <c r="F313" i="20"/>
  <c r="F44" i="20"/>
  <c r="F46" i="20"/>
  <c r="F330" i="20"/>
  <c r="F308" i="20"/>
  <c r="M19" i="20"/>
  <c r="Q19" i="20" s="1"/>
  <c r="M122" i="20"/>
  <c r="Q122" i="20" s="1"/>
  <c r="M231" i="20"/>
  <c r="Q231" i="20" s="1"/>
  <c r="M45" i="20"/>
  <c r="Q45" i="20" s="1"/>
  <c r="M208" i="20"/>
  <c r="Q208" i="20" s="1"/>
  <c r="M78" i="20"/>
  <c r="Q78" i="20" s="1"/>
  <c r="F98" i="20"/>
  <c r="F140" i="20"/>
  <c r="F310" i="20"/>
  <c r="K174" i="25"/>
  <c r="K244" i="25"/>
  <c r="K147" i="25"/>
  <c r="K221" i="25"/>
  <c r="K176" i="25"/>
  <c r="K246" i="25"/>
  <c r="K131" i="25"/>
  <c r="K204" i="25"/>
  <c r="K186" i="25"/>
  <c r="K257" i="25"/>
  <c r="K181" i="25"/>
  <c r="K258" i="25"/>
  <c r="K235" i="25"/>
  <c r="K182" i="25"/>
  <c r="K253" i="25"/>
  <c r="K156" i="25"/>
  <c r="K229" i="25"/>
  <c r="K184" i="25"/>
  <c r="K255" i="25"/>
  <c r="K140" i="25"/>
  <c r="K214" i="25"/>
  <c r="K196" i="25"/>
  <c r="K208" i="25"/>
  <c r="K259" i="25"/>
  <c r="K218" i="25"/>
  <c r="K179" i="25"/>
  <c r="K191" i="25"/>
  <c r="K126" i="25"/>
  <c r="K166" i="25"/>
  <c r="K237" i="25"/>
  <c r="K194" i="25"/>
  <c r="K149" i="25"/>
  <c r="K223" i="25"/>
  <c r="K132" i="25"/>
  <c r="K205" i="25"/>
  <c r="K233" i="25"/>
  <c r="K241" i="25"/>
  <c r="K152" i="25"/>
  <c r="K143" i="25"/>
  <c r="K127" i="25"/>
  <c r="K201" i="25"/>
  <c r="K175" i="25"/>
  <c r="K245" i="25"/>
  <c r="K129" i="25"/>
  <c r="K203" i="25"/>
  <c r="K158" i="25"/>
  <c r="K231" i="25"/>
  <c r="K141" i="25"/>
  <c r="K215" i="25"/>
  <c r="K252" i="25"/>
  <c r="K136" i="25"/>
  <c r="L126" i="25"/>
  <c r="K137" i="25"/>
  <c r="K210" i="25"/>
  <c r="K183" i="25"/>
  <c r="K254" i="25"/>
  <c r="K139" i="25"/>
  <c r="K213" i="25"/>
  <c r="K168" i="25"/>
  <c r="K239" i="25"/>
  <c r="K151" i="25"/>
  <c r="K224" i="25"/>
  <c r="K162" i="25"/>
  <c r="K225" i="25"/>
  <c r="K190" i="25"/>
  <c r="K171" i="25"/>
  <c r="K146" i="25"/>
  <c r="K220" i="25"/>
  <c r="K193" i="25"/>
  <c r="K148" i="25"/>
  <c r="K222" i="25"/>
  <c r="K177" i="25"/>
  <c r="K248" i="25"/>
  <c r="K159" i="25"/>
  <c r="K232" i="25"/>
  <c r="K134" i="25"/>
  <c r="K187" i="25"/>
  <c r="K163" i="25"/>
  <c r="K243" i="25"/>
  <c r="K197" i="25"/>
  <c r="K155" i="25"/>
  <c r="K228" i="25"/>
  <c r="K128" i="25"/>
  <c r="K202" i="25"/>
  <c r="K157" i="25"/>
  <c r="K230" i="25"/>
  <c r="K185" i="25"/>
  <c r="K256" i="25"/>
  <c r="K169" i="25"/>
  <c r="K240" i="25"/>
  <c r="K133" i="25"/>
  <c r="K209" i="25"/>
  <c r="K188" i="25"/>
  <c r="K219" i="25"/>
  <c r="K138" i="25"/>
  <c r="F22" i="14"/>
  <c r="K251" i="25"/>
  <c r="M332" i="20"/>
  <c r="Q332" i="20" s="1"/>
  <c r="M316" i="20"/>
  <c r="Q316" i="20" s="1"/>
  <c r="M330" i="20"/>
  <c r="Q330" i="20" s="1"/>
  <c r="M314" i="20"/>
  <c r="Q314" i="20" s="1"/>
  <c r="M320" i="20"/>
  <c r="Q320" i="20" s="1"/>
  <c r="M303" i="20"/>
  <c r="Q303" i="20" s="1"/>
  <c r="M121" i="20"/>
  <c r="Q121" i="20" s="1"/>
  <c r="M229" i="20"/>
  <c r="Q229" i="20" s="1"/>
  <c r="M196" i="20"/>
  <c r="Q196" i="20" s="1"/>
  <c r="M128" i="20"/>
  <c r="Q128" i="20" s="1"/>
  <c r="M97" i="20"/>
  <c r="Q97" i="20" s="1"/>
  <c r="M66" i="20"/>
  <c r="Q66" i="20" s="1"/>
  <c r="M204" i="20"/>
  <c r="Q204" i="20" s="1"/>
  <c r="M195" i="20"/>
  <c r="Q195" i="20" s="1"/>
  <c r="M212" i="20"/>
  <c r="Q212" i="20" s="1"/>
  <c r="M65" i="20"/>
  <c r="Q65" i="20" s="1"/>
  <c r="M95" i="20"/>
  <c r="Q95" i="20" s="1"/>
  <c r="K211" i="25"/>
  <c r="K178" i="25"/>
  <c r="M325" i="20"/>
  <c r="Q325" i="20" s="1"/>
  <c r="M331" i="20"/>
  <c r="Q331" i="20" s="1"/>
  <c r="M315" i="20"/>
  <c r="Q315" i="20" s="1"/>
  <c r="M310" i="20"/>
  <c r="Q310" i="20" s="1"/>
  <c r="M184" i="20"/>
  <c r="Q184" i="20" s="1"/>
  <c r="M197" i="20"/>
  <c r="Q197" i="20" s="1"/>
  <c r="M189" i="20"/>
  <c r="Q189" i="20" s="1"/>
  <c r="M120" i="20"/>
  <c r="Q120" i="20" s="1"/>
  <c r="M227" i="20"/>
  <c r="Q227" i="20" s="1"/>
  <c r="M147" i="20"/>
  <c r="Q147" i="20" s="1"/>
  <c r="M119" i="20"/>
  <c r="Q119" i="20" s="1"/>
  <c r="M129" i="20"/>
  <c r="Q129" i="20" s="1"/>
  <c r="M112" i="20"/>
  <c r="Q112" i="20" s="1"/>
  <c r="M203" i="20"/>
  <c r="Q203" i="20" s="1"/>
  <c r="M127" i="20"/>
  <c r="Q127" i="20" s="1"/>
  <c r="K165" i="25"/>
  <c r="K249" i="25"/>
  <c r="K216" i="25"/>
  <c r="K144" i="25"/>
  <c r="M329" i="20"/>
  <c r="Q329" i="20" s="1"/>
  <c r="M313" i="20"/>
  <c r="Q313" i="20" s="1"/>
  <c r="M326" i="20"/>
  <c r="Q326" i="20" s="1"/>
  <c r="M319" i="20"/>
  <c r="Q319" i="20" s="1"/>
  <c r="M58" i="20"/>
  <c r="Q58" i="20" s="1"/>
  <c r="M27" i="20"/>
  <c r="Q27" i="20" s="1"/>
  <c r="M216" i="20"/>
  <c r="Q216" i="20" s="1"/>
  <c r="M26" i="20"/>
  <c r="Q26" i="20" s="1"/>
  <c r="M235" i="20"/>
  <c r="Q235" i="20" s="1"/>
  <c r="M25" i="20"/>
  <c r="Q25" i="20" s="1"/>
  <c r="M170" i="20"/>
  <c r="Q170" i="20" s="1"/>
  <c r="M110" i="20"/>
  <c r="Q110" i="20" s="1"/>
  <c r="M71" i="20"/>
  <c r="Q71" i="20" s="1"/>
  <c r="K236" i="25"/>
  <c r="K167" i="25"/>
  <c r="K161" i="25"/>
  <c r="K198" i="25"/>
  <c r="K242" i="25"/>
  <c r="K153" i="25"/>
  <c r="K24" i="20"/>
  <c r="M308" i="20"/>
  <c r="Q308" i="20" s="1"/>
  <c r="M306" i="20"/>
  <c r="Q306" i="20" s="1"/>
  <c r="M312" i="20"/>
  <c r="Q312" i="20" s="1"/>
  <c r="M136" i="20"/>
  <c r="Q136" i="20" s="1"/>
  <c r="M172" i="20"/>
  <c r="Q172" i="20" s="1"/>
  <c r="M211" i="20"/>
  <c r="Q211" i="20" s="1"/>
  <c r="M179" i="20"/>
  <c r="Q179" i="20" s="1"/>
  <c r="M32" i="20"/>
  <c r="Q32" i="20" s="1"/>
  <c r="M181" i="20"/>
  <c r="Q181" i="20" s="1"/>
  <c r="M180" i="20"/>
  <c r="Q180" i="20" s="1"/>
  <c r="M155" i="20"/>
  <c r="Q155" i="20" s="1"/>
  <c r="M111" i="20"/>
  <c r="Q111" i="20" s="1"/>
  <c r="M88" i="20"/>
  <c r="Q88" i="20" s="1"/>
  <c r="M56" i="20"/>
  <c r="Q56" i="20" s="1"/>
  <c r="M226" i="20"/>
  <c r="Q226" i="20" s="1"/>
  <c r="M186" i="20"/>
  <c r="Q186" i="20" s="1"/>
  <c r="M146" i="20"/>
  <c r="Q146" i="20" s="1"/>
  <c r="M87" i="20"/>
  <c r="Q87" i="20" s="1"/>
  <c r="K238" i="25"/>
  <c r="K200" i="25"/>
  <c r="K154" i="25"/>
  <c r="M317" i="20"/>
  <c r="Q317" i="20" s="1"/>
  <c r="M324" i="20"/>
  <c r="Q324" i="20" s="1"/>
  <c r="M322" i="20"/>
  <c r="Q322" i="20" s="1"/>
  <c r="M105" i="20"/>
  <c r="Q105" i="20" s="1"/>
  <c r="M205" i="20"/>
  <c r="Q205" i="20" s="1"/>
  <c r="M236" i="20"/>
  <c r="Q236" i="20" s="1"/>
  <c r="M156" i="20"/>
  <c r="Q156" i="20" s="1"/>
  <c r="M81" i="20"/>
  <c r="Q81" i="20" s="1"/>
  <c r="M113" i="20"/>
  <c r="Q113" i="20" s="1"/>
  <c r="M74" i="20"/>
  <c r="Q74" i="20" s="1"/>
  <c r="M50" i="20"/>
  <c r="Q50" i="20" s="1"/>
  <c r="K226" i="25"/>
  <c r="K180" i="25"/>
  <c r="M24" i="20"/>
  <c r="Q24" i="20" s="1"/>
  <c r="M323" i="20"/>
  <c r="Q323" i="20" s="1"/>
  <c r="M307" i="20"/>
  <c r="Q307" i="20" s="1"/>
  <c r="M328" i="20"/>
  <c r="Q328" i="20" s="1"/>
  <c r="M318" i="20"/>
  <c r="Q318" i="20" s="1"/>
  <c r="M149" i="20"/>
  <c r="Q149" i="20" s="1"/>
  <c r="M176" i="20"/>
  <c r="Q176" i="20" s="1"/>
  <c r="M221" i="20"/>
  <c r="Q221" i="20" s="1"/>
  <c r="M173" i="20"/>
  <c r="Q173" i="20" s="1"/>
  <c r="M228" i="20"/>
  <c r="Q228" i="20" s="1"/>
  <c r="M103" i="20"/>
  <c r="Q103" i="20" s="1"/>
  <c r="M96" i="20"/>
  <c r="Q96" i="20" s="1"/>
  <c r="M187" i="20"/>
  <c r="Q187" i="20" s="1"/>
  <c r="K195" i="25"/>
  <c r="K234" i="25"/>
  <c r="K172" i="25"/>
  <c r="K250" i="25"/>
  <c r="K206" i="25"/>
  <c r="M333" i="20"/>
  <c r="Q333" i="20" s="1"/>
  <c r="M321" i="20"/>
  <c r="Q321" i="20" s="1"/>
  <c r="M305" i="20"/>
  <c r="Q305" i="20" s="1"/>
  <c r="M304" i="20"/>
  <c r="Q304" i="20" s="1"/>
  <c r="M311" i="20"/>
  <c r="Q311" i="20" s="1"/>
  <c r="M224" i="20"/>
  <c r="Q224" i="20" s="1"/>
  <c r="M42" i="20"/>
  <c r="Q42" i="20" s="1"/>
  <c r="M89" i="20"/>
  <c r="Q89" i="20" s="1"/>
  <c r="M48" i="20"/>
  <c r="Q48" i="20" s="1"/>
  <c r="M157" i="20"/>
  <c r="Q157" i="20" s="1"/>
  <c r="M148" i="20"/>
  <c r="Q148" i="20" s="1"/>
  <c r="M218" i="20"/>
  <c r="Q218" i="20" s="1"/>
  <c r="M178" i="20"/>
  <c r="Q178" i="20" s="1"/>
  <c r="M141" i="20"/>
  <c r="Q141" i="20" s="1"/>
  <c r="M79" i="20"/>
  <c r="Q79" i="20" s="1"/>
  <c r="M213" i="20"/>
  <c r="Q213" i="20" s="1"/>
  <c r="M194" i="20"/>
  <c r="Q194" i="20" s="1"/>
  <c r="M102" i="20"/>
  <c r="Q102" i="20" s="1"/>
  <c r="M104" i="20"/>
  <c r="Q104" i="20" s="1"/>
  <c r="M193" i="20"/>
  <c r="Q193" i="20" s="1"/>
  <c r="M133" i="20"/>
  <c r="Q133" i="20" s="1"/>
  <c r="M70" i="20"/>
  <c r="Q70" i="20" s="1"/>
  <c r="M200" i="20"/>
  <c r="Q200" i="20" s="1"/>
  <c r="M13" i="20"/>
  <c r="Q13" i="20" s="1"/>
  <c r="M29" i="20"/>
  <c r="Q29" i="20" s="1"/>
  <c r="M223" i="20"/>
  <c r="Q223" i="20" s="1"/>
  <c r="M138" i="20"/>
  <c r="Q138" i="20" s="1"/>
  <c r="M91" i="20"/>
  <c r="Q91" i="20" s="1"/>
  <c r="M190" i="20"/>
  <c r="Q190" i="20" s="1"/>
  <c r="M130" i="20"/>
  <c r="Q130" i="20" s="1"/>
  <c r="M67" i="20"/>
  <c r="Q67" i="20" s="1"/>
  <c r="M20" i="20"/>
  <c r="Q20" i="20" s="1"/>
  <c r="M309" i="20"/>
  <c r="Q309" i="20" s="1"/>
  <c r="M82" i="20"/>
  <c r="Q82" i="20" s="1"/>
  <c r="M162" i="20"/>
  <c r="Q162" i="20" s="1"/>
  <c r="M134" i="20"/>
  <c r="Q134" i="20" s="1"/>
  <c r="M47" i="20"/>
  <c r="Q47" i="20" s="1"/>
  <c r="M220" i="20"/>
  <c r="Q220" i="20" s="1"/>
  <c r="M164" i="20"/>
  <c r="Q164" i="20" s="1"/>
  <c r="M233" i="20"/>
  <c r="Q233" i="20" s="1"/>
  <c r="M169" i="20"/>
  <c r="Q169" i="20" s="1"/>
  <c r="M109" i="20"/>
  <c r="Q109" i="20" s="1"/>
  <c r="M46" i="20"/>
  <c r="Q46" i="20" s="1"/>
  <c r="M22" i="20"/>
  <c r="Q22" i="20" s="1"/>
  <c r="M69" i="20"/>
  <c r="Q69" i="20" s="1"/>
  <c r="M61" i="20"/>
  <c r="Q61" i="20" s="1"/>
  <c r="M167" i="20"/>
  <c r="Q167" i="20" s="1"/>
  <c r="M115" i="20"/>
  <c r="Q115" i="20" s="1"/>
  <c r="M52" i="20"/>
  <c r="Q52" i="20" s="1"/>
  <c r="M207" i="20"/>
  <c r="Q207" i="20" s="1"/>
  <c r="M107" i="20"/>
  <c r="Q107" i="20" s="1"/>
  <c r="M230" i="20"/>
  <c r="Q230" i="20" s="1"/>
  <c r="M166" i="20"/>
  <c r="Q166" i="20" s="1"/>
  <c r="M106" i="20"/>
  <c r="Q106" i="20" s="1"/>
  <c r="M43" i="20"/>
  <c r="Q43" i="20" s="1"/>
  <c r="M33" i="20"/>
  <c r="Q33" i="20" s="1"/>
  <c r="M80" i="20"/>
  <c r="Q80" i="20" s="1"/>
  <c r="M40" i="20"/>
  <c r="Q40" i="20" s="1"/>
  <c r="M126" i="20"/>
  <c r="Q126" i="20" s="1"/>
  <c r="M94" i="20"/>
  <c r="Q94" i="20" s="1"/>
  <c r="M23" i="20"/>
  <c r="Q23" i="20" s="1"/>
  <c r="M209" i="20"/>
  <c r="Q209" i="20" s="1"/>
  <c r="M145" i="20"/>
  <c r="Q145" i="20" s="1"/>
  <c r="M86" i="20"/>
  <c r="Q86" i="20" s="1"/>
  <c r="M100" i="20"/>
  <c r="Q100" i="20" s="1"/>
  <c r="M192" i="20"/>
  <c r="Q192" i="20" s="1"/>
  <c r="M152" i="20"/>
  <c r="Q152" i="20" s="1"/>
  <c r="M159" i="20"/>
  <c r="Q159" i="20" s="1"/>
  <c r="M206" i="20"/>
  <c r="Q206" i="20" s="1"/>
  <c r="M142" i="20"/>
  <c r="Q142" i="20" s="1"/>
  <c r="M83" i="20"/>
  <c r="Q83" i="20" s="1"/>
  <c r="M16" i="20"/>
  <c r="Q16" i="20" s="1"/>
  <c r="M57" i="20"/>
  <c r="Q57" i="20" s="1"/>
  <c r="M219" i="20"/>
  <c r="Q219" i="20" s="1"/>
  <c r="M154" i="20"/>
  <c r="Q154" i="20" s="1"/>
  <c r="M63" i="20"/>
  <c r="Q63" i="20" s="1"/>
  <c r="M73" i="20"/>
  <c r="Q73" i="20" s="1"/>
  <c r="M185" i="20"/>
  <c r="Q185" i="20" s="1"/>
  <c r="M125" i="20"/>
  <c r="Q125" i="20" s="1"/>
  <c r="M62" i="20"/>
  <c r="Q62" i="20" s="1"/>
  <c r="M160" i="20"/>
  <c r="Q160" i="20" s="1"/>
  <c r="M139" i="20"/>
  <c r="Q139" i="20" s="1"/>
  <c r="M116" i="20"/>
  <c r="Q116" i="20" s="1"/>
  <c r="M37" i="20"/>
  <c r="Q37" i="20" s="1"/>
  <c r="M199" i="20"/>
  <c r="Q199" i="20" s="1"/>
  <c r="M64" i="20"/>
  <c r="Q64" i="20" s="1"/>
  <c r="M34" i="20"/>
  <c r="Q34" i="20" s="1"/>
  <c r="M118" i="20"/>
  <c r="Q118" i="20" s="1"/>
  <c r="M39" i="20"/>
  <c r="Q39" i="20" s="1"/>
  <c r="M135" i="20"/>
  <c r="Q135" i="20" s="1"/>
  <c r="M225" i="20"/>
  <c r="Q225" i="20" s="1"/>
  <c r="M161" i="20"/>
  <c r="Q161" i="20" s="1"/>
  <c r="M101" i="20"/>
  <c r="Q101" i="20" s="1"/>
  <c r="M38" i="20"/>
  <c r="Q38" i="20" s="1"/>
  <c r="M151" i="20"/>
  <c r="Q151" i="20" s="1"/>
  <c r="M84" i="20"/>
  <c r="Q84" i="20" s="1"/>
  <c r="M44" i="20"/>
  <c r="Q44" i="20" s="1"/>
  <c r="M92" i="20"/>
  <c r="Q92" i="20" s="1"/>
  <c r="M191" i="20"/>
  <c r="Q191" i="20" s="1"/>
  <c r="M222" i="20"/>
  <c r="Q222" i="20" s="1"/>
  <c r="M158" i="20"/>
  <c r="Q158" i="20" s="1"/>
  <c r="M98" i="20"/>
  <c r="Q98" i="20" s="1"/>
  <c r="M35" i="20"/>
  <c r="Q35" i="20" s="1"/>
  <c r="M18" i="20"/>
  <c r="Q18" i="20" s="1"/>
  <c r="M202" i="20"/>
  <c r="Q202" i="20" s="1"/>
  <c r="M55" i="20"/>
  <c r="Q55" i="20" s="1"/>
  <c r="M49" i="20"/>
  <c r="Q49" i="20" s="1"/>
  <c r="M177" i="20"/>
  <c r="Q177" i="20" s="1"/>
  <c r="M117" i="20"/>
  <c r="Q117" i="20" s="1"/>
  <c r="M54" i="20"/>
  <c r="Q54" i="20" s="1"/>
  <c r="M85" i="20"/>
  <c r="Q85" i="20" s="1"/>
  <c r="M168" i="20"/>
  <c r="Q168" i="20" s="1"/>
  <c r="M183" i="20"/>
  <c r="Q183" i="20" s="1"/>
  <c r="M123" i="20"/>
  <c r="Q123" i="20" s="1"/>
  <c r="M60" i="20"/>
  <c r="Q60" i="20" s="1"/>
  <c r="M12" i="20"/>
  <c r="Q12" i="20" s="1"/>
  <c r="M21" i="20"/>
  <c r="Q21" i="20" s="1"/>
  <c r="M215" i="20"/>
  <c r="Q215" i="20" s="1"/>
  <c r="M174" i="20"/>
  <c r="Q174" i="20" s="1"/>
  <c r="F165" i="20"/>
  <c r="F103" i="20"/>
  <c r="F100" i="20"/>
  <c r="F148" i="20"/>
  <c r="F184" i="20"/>
  <c r="F233" i="20"/>
  <c r="F329" i="20"/>
  <c r="F327" i="20"/>
  <c r="F82" i="20"/>
  <c r="F66" i="20"/>
  <c r="F68" i="20"/>
  <c r="F142" i="20"/>
  <c r="F80" i="20"/>
  <c r="M17" i="20"/>
  <c r="Q17" i="20" s="1"/>
  <c r="M90" i="20"/>
  <c r="Q90" i="20" s="1"/>
  <c r="M143" i="20"/>
  <c r="Q143" i="20" s="1"/>
  <c r="M28" i="20"/>
  <c r="Q28" i="20" s="1"/>
  <c r="M76" i="20"/>
  <c r="Q76" i="20" s="1"/>
  <c r="M93" i="20"/>
  <c r="Q93" i="20" s="1"/>
  <c r="M210" i="20"/>
  <c r="Q210" i="20" s="1"/>
  <c r="F162" i="20"/>
  <c r="F173" i="20"/>
  <c r="F116" i="20"/>
  <c r="F138" i="20"/>
  <c r="F167" i="20"/>
  <c r="F19" i="20"/>
  <c r="F143" i="20"/>
  <c r="F319" i="20"/>
  <c r="F305" i="20"/>
  <c r="F331" i="20"/>
  <c r="F33" i="20"/>
  <c r="F32" i="20"/>
  <c r="F48" i="20"/>
  <c r="F74" i="20"/>
  <c r="F17" i="20"/>
  <c r="F88" i="20"/>
  <c r="M51" i="20"/>
  <c r="Q51" i="20" s="1"/>
  <c r="M182" i="20"/>
  <c r="Q182" i="20" s="1"/>
  <c r="M36" i="20"/>
  <c r="Q36" i="20" s="1"/>
  <c r="M14" i="20"/>
  <c r="Q14" i="20" s="1"/>
  <c r="M31" i="20"/>
  <c r="Q31" i="20" s="1"/>
  <c r="M234" i="20"/>
  <c r="Q234" i="20" s="1"/>
  <c r="M41" i="20"/>
  <c r="Q41" i="20" s="1"/>
  <c r="F75" i="20"/>
  <c r="F229" i="20"/>
  <c r="F99" i="20"/>
  <c r="F86" i="20"/>
  <c r="F92" i="20"/>
  <c r="F84" i="20"/>
  <c r="F147" i="20"/>
  <c r="F303" i="20"/>
  <c r="F321" i="20"/>
  <c r="F333" i="20"/>
  <c r="F306" i="20"/>
  <c r="F322" i="20"/>
  <c r="F37" i="20"/>
  <c r="F72" i="20"/>
  <c r="F18" i="20"/>
  <c r="M137" i="20"/>
  <c r="Q137" i="20" s="1"/>
  <c r="M175" i="20"/>
  <c r="Q175" i="20" s="1"/>
  <c r="M131" i="20"/>
  <c r="Q131" i="20" s="1"/>
  <c r="M124" i="20"/>
  <c r="Q124" i="20" s="1"/>
  <c r="M232" i="20"/>
  <c r="Q232" i="20" s="1"/>
  <c r="M30" i="20"/>
  <c r="Q30" i="20" s="1"/>
  <c r="F106" i="20"/>
  <c r="F23" i="20"/>
  <c r="F26" i="20"/>
  <c r="F169" i="20"/>
  <c r="F54" i="20"/>
  <c r="F83" i="20"/>
  <c r="F69" i="20"/>
  <c r="F141" i="20"/>
  <c r="F67" i="20"/>
  <c r="F145" i="20"/>
  <c r="F228" i="20"/>
  <c r="F320" i="20"/>
  <c r="F328" i="20"/>
  <c r="F326" i="20"/>
  <c r="F41" i="20"/>
  <c r="F35" i="20"/>
  <c r="F159" i="20"/>
  <c r="F304" i="20"/>
  <c r="F144" i="20"/>
  <c r="M15" i="20"/>
  <c r="Q15" i="20" s="1"/>
  <c r="M59" i="20"/>
  <c r="Q59" i="20" s="1"/>
  <c r="M198" i="20"/>
  <c r="Q198" i="20" s="1"/>
  <c r="M132" i="20"/>
  <c r="Q132" i="20" s="1"/>
  <c r="M201" i="20"/>
  <c r="Q201" i="20" s="1"/>
  <c r="M171" i="20"/>
  <c r="Q171" i="20" s="1"/>
  <c r="M327" i="20"/>
  <c r="Q327" i="20" s="1"/>
  <c r="F109" i="20"/>
  <c r="F161" i="20"/>
  <c r="F111" i="20"/>
  <c r="F104" i="20"/>
  <c r="F87" i="20"/>
  <c r="F81" i="20"/>
  <c r="F91" i="20"/>
  <c r="F73" i="20"/>
  <c r="F156" i="20"/>
  <c r="F182" i="20"/>
  <c r="F230" i="20"/>
  <c r="F232" i="20"/>
  <c r="F325" i="20"/>
  <c r="F314" i="20"/>
  <c r="F45" i="20"/>
  <c r="F39" i="20"/>
  <c r="F70" i="20"/>
  <c r="F316" i="20"/>
  <c r="F34" i="20"/>
  <c r="M150" i="20"/>
  <c r="Q150" i="20" s="1"/>
  <c r="M53" i="20"/>
  <c r="Q53" i="20" s="1"/>
  <c r="M217" i="20"/>
  <c r="Q217" i="20" s="1"/>
  <c r="M188" i="20"/>
  <c r="Q188" i="20" s="1"/>
  <c r="M163" i="20"/>
  <c r="Q163" i="20" s="1"/>
  <c r="F130" i="20"/>
  <c r="F132" i="20"/>
  <c r="F131" i="20"/>
  <c r="F129" i="20"/>
  <c r="F127" i="20"/>
  <c r="F14" i="20"/>
  <c r="F174" i="20"/>
  <c r="F51" i="20"/>
  <c r="F93" i="20"/>
  <c r="F177" i="20"/>
  <c r="F59" i="20"/>
  <c r="F218" i="20"/>
  <c r="F55" i="20"/>
  <c r="F196" i="20"/>
  <c r="F199" i="20"/>
  <c r="F135" i="20"/>
  <c r="F214" i="20"/>
  <c r="F202" i="20"/>
  <c r="F21" i="20"/>
  <c r="F28" i="20"/>
  <c r="F13" i="20"/>
  <c r="F12" i="20"/>
  <c r="F170" i="20"/>
  <c r="F175" i="20"/>
  <c r="F25" i="20"/>
  <c r="F126" i="20"/>
  <c r="F78" i="20"/>
  <c r="F71" i="20"/>
  <c r="F150" i="20"/>
  <c r="F63" i="20"/>
  <c r="F201" i="20"/>
  <c r="F225" i="20"/>
  <c r="F200" i="20"/>
  <c r="F203" i="20"/>
  <c r="F22" i="20"/>
  <c r="F15" i="20"/>
  <c r="F31" i="20"/>
  <c r="F52" i="20"/>
  <c r="F89" i="20"/>
  <c r="F95" i="20"/>
  <c r="F121" i="20"/>
  <c r="F133" i="20"/>
  <c r="F153" i="20"/>
  <c r="F222" i="20"/>
  <c r="F58" i="20"/>
  <c r="F204" i="20"/>
  <c r="F61" i="20"/>
  <c r="F207" i="20"/>
  <c r="F137" i="20"/>
  <c r="F198" i="20"/>
  <c r="F20" i="20"/>
  <c r="F97" i="20"/>
  <c r="F171" i="20"/>
  <c r="F164" i="20"/>
  <c r="F27" i="20"/>
  <c r="F114" i="20"/>
  <c r="F117" i="20"/>
  <c r="F180" i="20"/>
  <c r="F179" i="20"/>
  <c r="F154" i="20"/>
  <c r="F189" i="20"/>
  <c r="F205" i="20"/>
  <c r="F208" i="20"/>
  <c r="F215" i="20"/>
  <c r="F216" i="20"/>
  <c r="F211" i="20"/>
  <c r="F57" i="20"/>
  <c r="F186" i="20"/>
  <c r="F206" i="20"/>
  <c r="F30" i="20"/>
  <c r="F120" i="20"/>
  <c r="F125" i="20"/>
  <c r="F178" i="20"/>
  <c r="F181" i="20"/>
  <c r="F226" i="20"/>
  <c r="F62" i="20"/>
  <c r="F212" i="20"/>
  <c r="F219" i="20"/>
  <c r="F220" i="20"/>
  <c r="F210" i="20"/>
  <c r="F24" i="20"/>
  <c r="F118" i="20"/>
  <c r="F134" i="20"/>
  <c r="F124" i="20"/>
  <c r="F176" i="20"/>
  <c r="F185" i="20"/>
  <c r="F158" i="20"/>
  <c r="F193" i="20"/>
  <c r="F209" i="20"/>
  <c r="F217" i="20"/>
  <c r="F223" i="20"/>
  <c r="F224" i="20"/>
  <c r="F187" i="20"/>
  <c r="F38" i="20"/>
  <c r="F29" i="20"/>
  <c r="F53" i="20"/>
  <c r="F96" i="20"/>
  <c r="F79" i="20"/>
  <c r="F128" i="20"/>
  <c r="F119" i="20"/>
  <c r="F65" i="20"/>
  <c r="F64" i="20"/>
  <c r="F188" i="20"/>
  <c r="F191" i="20"/>
  <c r="F183" i="20"/>
  <c r="F190" i="20"/>
  <c r="F163" i="20"/>
  <c r="F172" i="20"/>
  <c r="F50" i="20"/>
  <c r="F122" i="20"/>
  <c r="F115" i="20"/>
  <c r="F123" i="20"/>
  <c r="F152" i="20"/>
  <c r="F151" i="20"/>
  <c r="F56" i="20"/>
  <c r="F197" i="20"/>
  <c r="F213" i="20"/>
  <c r="F221" i="20"/>
  <c r="F192" i="20"/>
  <c r="F195" i="20"/>
  <c r="F60" i="20"/>
  <c r="F36" i="20"/>
  <c r="F194" i="20"/>
  <c r="N260" i="20"/>
  <c r="T260" i="20" s="1"/>
  <c r="V260" i="20" s="1"/>
  <c r="O260" i="20"/>
  <c r="O304" i="20" l="1"/>
  <c r="O303" i="20"/>
  <c r="O237" i="20"/>
  <c r="O35" i="20"/>
  <c r="P35" i="20" s="1"/>
  <c r="O34" i="20"/>
  <c r="P34" i="20" s="1"/>
  <c r="O33" i="20"/>
  <c r="P33" i="20" s="1"/>
  <c r="O32" i="20"/>
  <c r="P32" i="20" s="1"/>
  <c r="O141" i="20"/>
  <c r="O140" i="20"/>
  <c r="O139" i="20"/>
  <c r="O138" i="20"/>
  <c r="O137" i="20"/>
  <c r="O136" i="20"/>
  <c r="O135" i="20"/>
  <c r="O150" i="20"/>
  <c r="O149" i="20"/>
  <c r="O148" i="20"/>
  <c r="O147" i="20"/>
  <c r="O146" i="20"/>
  <c r="O145" i="20"/>
  <c r="O144" i="20"/>
  <c r="O143" i="20"/>
  <c r="O142" i="20"/>
  <c r="L113" i="20"/>
  <c r="L13" i="20"/>
  <c r="L224" i="20"/>
  <c r="L87" i="20"/>
  <c r="L16" i="20"/>
  <c r="L236" i="20"/>
  <c r="L15" i="20"/>
  <c r="L36" i="20"/>
  <c r="L88" i="20"/>
  <c r="L235" i="20"/>
  <c r="L40" i="20"/>
  <c r="L318" i="20"/>
  <c r="L308" i="20"/>
  <c r="L157" i="20"/>
  <c r="L77" i="20"/>
  <c r="L43" i="20"/>
  <c r="L310" i="20"/>
  <c r="L76" i="20"/>
  <c r="L46" i="20"/>
  <c r="L234" i="20"/>
  <c r="L313" i="20"/>
  <c r="L85" i="20"/>
  <c r="L140" i="20"/>
  <c r="L141" i="20"/>
  <c r="L150" i="20"/>
  <c r="L91" i="20"/>
  <c r="L135" i="20"/>
  <c r="L138" i="20"/>
  <c r="L142" i="20"/>
  <c r="L148" i="20"/>
  <c r="L139" i="20"/>
  <c r="L143" i="20"/>
  <c r="L146" i="20"/>
  <c r="L149" i="20"/>
  <c r="L137" i="20"/>
  <c r="L94" i="20"/>
  <c r="L144" i="20"/>
  <c r="L147" i="20"/>
  <c r="L145" i="20"/>
  <c r="L47" i="20"/>
  <c r="L44" i="20"/>
  <c r="L323" i="20"/>
  <c r="L92" i="20"/>
  <c r="L107" i="20"/>
  <c r="L169" i="20"/>
  <c r="L74" i="20"/>
  <c r="L324" i="20"/>
  <c r="L106" i="20"/>
  <c r="L311" i="20"/>
  <c r="L31" i="20"/>
  <c r="L84" i="20"/>
  <c r="L196" i="20"/>
  <c r="L230" i="20"/>
  <c r="L175" i="20"/>
  <c r="L193" i="20"/>
  <c r="L170" i="20"/>
  <c r="L51" i="20"/>
  <c r="L54" i="20"/>
  <c r="L65" i="20"/>
  <c r="L53" i="20"/>
  <c r="L59" i="20"/>
  <c r="L152" i="20"/>
  <c r="L103" i="20"/>
  <c r="L167" i="20"/>
  <c r="L220" i="20"/>
  <c r="L307" i="20"/>
  <c r="L66" i="20"/>
  <c r="L332" i="20"/>
  <c r="L156" i="20"/>
  <c r="L180" i="20"/>
  <c r="L171" i="20"/>
  <c r="L136" i="20"/>
  <c r="L71" i="20"/>
  <c r="L108" i="20"/>
  <c r="L109" i="20"/>
  <c r="L200" i="20"/>
  <c r="L124" i="20"/>
  <c r="L72" i="20"/>
  <c r="L114" i="20"/>
  <c r="L28" i="20"/>
  <c r="L189" i="20"/>
  <c r="L61" i="20"/>
  <c r="L228" i="20"/>
  <c r="L321" i="20"/>
  <c r="L112" i="20"/>
  <c r="L62" i="20"/>
  <c r="L322" i="20"/>
  <c r="L64" i="20"/>
  <c r="L172" i="20"/>
  <c r="L181" i="20"/>
  <c r="L227" i="20"/>
  <c r="L184" i="20"/>
  <c r="L197" i="20"/>
  <c r="L214" i="20"/>
  <c r="L117" i="20"/>
  <c r="L188" i="20"/>
  <c r="L118" i="20"/>
  <c r="L122" i="20"/>
  <c r="L191" i="20"/>
  <c r="L104" i="20"/>
  <c r="L212" i="20"/>
  <c r="L232" i="20"/>
  <c r="L78" i="20"/>
  <c r="L222" i="20"/>
  <c r="L38" i="20"/>
  <c r="L100" i="20"/>
  <c r="L52" i="20"/>
  <c r="L209" i="20"/>
  <c r="L163" i="20"/>
  <c r="L306" i="20"/>
  <c r="L41" i="20"/>
  <c r="L173" i="20"/>
  <c r="L328" i="20"/>
  <c r="L155" i="20"/>
  <c r="L50" i="20"/>
  <c r="L205" i="20"/>
  <c r="L67" i="20"/>
  <c r="L198" i="20"/>
  <c r="L130" i="20"/>
  <c r="L133" i="20"/>
  <c r="L187" i="20"/>
  <c r="L178" i="20"/>
  <c r="L68" i="20"/>
  <c r="L225" i="20"/>
  <c r="L195" i="20"/>
  <c r="L218" i="20"/>
  <c r="L206" i="20"/>
  <c r="L213" i="20"/>
  <c r="L309" i="20"/>
  <c r="L89" i="20"/>
  <c r="L25" i="20"/>
  <c r="L221" i="20"/>
  <c r="L315" i="20"/>
  <c r="L203" i="20"/>
  <c r="L314" i="20"/>
  <c r="L120" i="20"/>
  <c r="L327" i="20"/>
  <c r="L168" i="20"/>
  <c r="L237" i="20"/>
  <c r="L30" i="20"/>
  <c r="L90" i="20"/>
  <c r="L110" i="20"/>
  <c r="L123" i="20"/>
  <c r="L190" i="20"/>
  <c r="L174" i="20"/>
  <c r="L45" i="20"/>
  <c r="L177" i="20"/>
  <c r="L55" i="20"/>
  <c r="L210" i="20"/>
  <c r="L98" i="20"/>
  <c r="L73" i="20"/>
  <c r="L186" i="20"/>
  <c r="L182" i="20"/>
  <c r="L29" i="20"/>
  <c r="L125" i="20"/>
  <c r="L56" i="20"/>
  <c r="L115" i="20"/>
  <c r="L86" i="20"/>
  <c r="L128" i="20"/>
  <c r="L57" i="20"/>
  <c r="L82" i="20"/>
  <c r="L102" i="20"/>
  <c r="L202" i="20"/>
  <c r="L119" i="20"/>
  <c r="L317" i="20"/>
  <c r="L326" i="20"/>
  <c r="L330" i="20"/>
  <c r="L48" i="20"/>
  <c r="L60" i="20"/>
  <c r="L151" i="20"/>
  <c r="L179" i="20"/>
  <c r="L134" i="20"/>
  <c r="L208" i="20"/>
  <c r="L132" i="20"/>
  <c r="L79" i="20"/>
  <c r="L231" i="20"/>
  <c r="L131" i="20"/>
  <c r="L116" i="20"/>
  <c r="L101" i="20"/>
  <c r="L83" i="20"/>
  <c r="L69" i="20"/>
  <c r="L164" i="20"/>
  <c r="L229" i="20"/>
  <c r="L320" i="20"/>
  <c r="L316" i="20"/>
  <c r="L176" i="20"/>
  <c r="L81" i="20"/>
  <c r="L216" i="20"/>
  <c r="L312" i="20"/>
  <c r="L127" i="20"/>
  <c r="L80" i="20"/>
  <c r="L27" i="20"/>
  <c r="L194" i="20"/>
  <c r="L166" i="20"/>
  <c r="L233" i="20"/>
  <c r="L217" i="20"/>
  <c r="L93" i="20"/>
  <c r="L14" i="20"/>
  <c r="L129" i="20"/>
  <c r="L158" i="20"/>
  <c r="L199" i="20"/>
  <c r="L160" i="20"/>
  <c r="L39" i="20"/>
  <c r="L95" i="20"/>
  <c r="L192" i="20"/>
  <c r="L185" i="20"/>
  <c r="L63" i="20"/>
  <c r="L204" i="20"/>
  <c r="L207" i="20"/>
  <c r="L111" i="20"/>
  <c r="L325" i="20"/>
  <c r="L154" i="20"/>
  <c r="L97" i="20"/>
  <c r="L42" i="20"/>
  <c r="L333" i="20"/>
  <c r="L162" i="20"/>
  <c r="L319" i="20"/>
  <c r="L331" i="20"/>
  <c r="L24" i="20"/>
  <c r="L26" i="20"/>
  <c r="L49" i="20"/>
  <c r="L183" i="20"/>
  <c r="L75" i="20"/>
  <c r="L215" i="20"/>
  <c r="L226" i="20"/>
  <c r="L105" i="20"/>
  <c r="L58" i="20"/>
  <c r="L223" i="20"/>
  <c r="L70" i="20"/>
  <c r="L99" i="20"/>
  <c r="L37" i="20"/>
  <c r="L201" i="20"/>
  <c r="L161" i="20"/>
  <c r="L96" i="20"/>
  <c r="L159" i="20"/>
  <c r="L219" i="20"/>
  <c r="L121" i="20"/>
  <c r="L165" i="20"/>
  <c r="L211" i="20"/>
  <c r="L305" i="20"/>
  <c r="L126" i="20"/>
  <c r="L329" i="20"/>
  <c r="L153" i="20"/>
  <c r="L12" i="20"/>
  <c r="N237" i="20"/>
  <c r="T237" i="20" s="1"/>
  <c r="V237" i="20" s="1"/>
  <c r="C19" i="21"/>
  <c r="N12" i="20"/>
  <c r="T12" i="20" s="1"/>
  <c r="O24" i="20"/>
  <c r="Q335" i="20"/>
  <c r="H26" i="21" s="1"/>
  <c r="H27" i="21" s="1"/>
  <c r="H28" i="21" s="1"/>
  <c r="H29" i="21" s="1"/>
  <c r="H30" i="21" s="1"/>
  <c r="H31" i="21" s="1"/>
  <c r="N24" i="20"/>
  <c r="P7" i="20"/>
  <c r="P11" i="20"/>
  <c r="P5" i="20"/>
  <c r="P6" i="20"/>
  <c r="P10" i="20"/>
  <c r="P9" i="20"/>
  <c r="P4" i="20"/>
  <c r="P8" i="20"/>
  <c r="P260" i="20"/>
  <c r="P237" i="20" l="1"/>
  <c r="P24" i="20"/>
  <c r="H32" i="21"/>
  <c r="S24" i="20"/>
  <c r="T24" i="20"/>
  <c r="V24" i="20" s="1"/>
  <c r="D20" i="14"/>
  <c r="D372" i="16"/>
  <c r="C372" i="16"/>
  <c r="B372" i="16"/>
  <c r="D371" i="16"/>
  <c r="C371" i="16"/>
  <c r="B371" i="16"/>
  <c r="D370" i="16"/>
  <c r="C370" i="16"/>
  <c r="B370" i="16"/>
  <c r="D369" i="16"/>
  <c r="C369" i="16"/>
  <c r="B369" i="16"/>
  <c r="D368" i="16"/>
  <c r="C368" i="16"/>
  <c r="B368" i="16"/>
  <c r="D367" i="16"/>
  <c r="C367" i="16"/>
  <c r="B367" i="16"/>
  <c r="D365" i="16"/>
  <c r="C365" i="16"/>
  <c r="B365" i="16"/>
  <c r="D364" i="16"/>
  <c r="C364" i="16"/>
  <c r="B364" i="16"/>
  <c r="D363" i="16"/>
  <c r="C363" i="16"/>
  <c r="B363" i="16"/>
  <c r="D362" i="16"/>
  <c r="C362" i="16"/>
  <c r="B362" i="16"/>
  <c r="D361" i="16"/>
  <c r="C361" i="16"/>
  <c r="B361" i="16"/>
  <c r="D360" i="16"/>
  <c r="C360" i="16"/>
  <c r="B360" i="16"/>
  <c r="D359" i="16"/>
  <c r="C359" i="16"/>
  <c r="B359" i="16"/>
  <c r="D358" i="16"/>
  <c r="C358" i="16"/>
  <c r="B358" i="16"/>
  <c r="D356" i="16"/>
  <c r="C356" i="16"/>
  <c r="B356" i="16"/>
  <c r="D355" i="16"/>
  <c r="C355" i="16"/>
  <c r="B355" i="16"/>
  <c r="D354" i="16"/>
  <c r="C354" i="16"/>
  <c r="B354" i="16"/>
  <c r="D353" i="16"/>
  <c r="C353" i="16"/>
  <c r="B353" i="16"/>
  <c r="D352" i="16"/>
  <c r="C352" i="16"/>
  <c r="B352" i="16"/>
  <c r="D350" i="16"/>
  <c r="C350" i="16"/>
  <c r="B350" i="16"/>
  <c r="D349" i="16"/>
  <c r="C349" i="16"/>
  <c r="B349" i="16"/>
  <c r="D348" i="16"/>
  <c r="C348" i="16"/>
  <c r="B348" i="16"/>
  <c r="D347" i="16"/>
  <c r="C347" i="16"/>
  <c r="B347" i="16"/>
  <c r="D346" i="16"/>
  <c r="C346" i="16"/>
  <c r="B346" i="16"/>
  <c r="D344" i="16"/>
  <c r="C344" i="16"/>
  <c r="B344" i="16"/>
  <c r="D343" i="16"/>
  <c r="C343" i="16"/>
  <c r="B343" i="16"/>
  <c r="D342" i="16"/>
  <c r="C342" i="16"/>
  <c r="B342" i="16"/>
  <c r="D341" i="16"/>
  <c r="C341" i="16"/>
  <c r="B341" i="16"/>
  <c r="D340" i="16"/>
  <c r="C340" i="16"/>
  <c r="B340" i="16"/>
  <c r="D338" i="16"/>
  <c r="C338" i="16"/>
  <c r="B338" i="16"/>
  <c r="D337" i="16"/>
  <c r="C337" i="16"/>
  <c r="B337" i="16"/>
  <c r="D335" i="16"/>
  <c r="C335" i="16"/>
  <c r="B335" i="16"/>
  <c r="D334" i="16"/>
  <c r="C334" i="16"/>
  <c r="B334" i="16"/>
  <c r="D333" i="16"/>
  <c r="C333" i="16"/>
  <c r="B333" i="16"/>
  <c r="D332" i="16"/>
  <c r="C332" i="16"/>
  <c r="B332" i="16"/>
  <c r="D331" i="16"/>
  <c r="C331" i="16"/>
  <c r="B331" i="16"/>
  <c r="D330" i="16"/>
  <c r="C330" i="16"/>
  <c r="B330" i="16"/>
  <c r="D329" i="16"/>
  <c r="C329" i="16"/>
  <c r="B329" i="16"/>
  <c r="D328" i="16"/>
  <c r="C328" i="16"/>
  <c r="B328" i="16"/>
  <c r="D326" i="16"/>
  <c r="C326" i="16"/>
  <c r="B326" i="16"/>
  <c r="D325" i="16"/>
  <c r="C325" i="16"/>
  <c r="B325" i="16"/>
  <c r="D324" i="16"/>
  <c r="C324" i="16"/>
  <c r="B324" i="16"/>
  <c r="D323" i="16"/>
  <c r="C323" i="16"/>
  <c r="B323" i="16"/>
  <c r="D322" i="16"/>
  <c r="C322" i="16"/>
  <c r="B322" i="16"/>
  <c r="D321" i="16"/>
  <c r="C321" i="16"/>
  <c r="B321" i="16"/>
  <c r="D320" i="16"/>
  <c r="C320" i="16"/>
  <c r="B320" i="16"/>
  <c r="D319" i="16"/>
  <c r="C319" i="16"/>
  <c r="B319" i="16"/>
  <c r="D318" i="16"/>
  <c r="C318" i="16"/>
  <c r="B318" i="16"/>
  <c r="D317" i="16"/>
  <c r="C317" i="16"/>
  <c r="B317" i="16"/>
  <c r="D316" i="16"/>
  <c r="C316" i="16"/>
  <c r="B316" i="16"/>
  <c r="D315" i="16"/>
  <c r="C315" i="16"/>
  <c r="B315" i="16"/>
  <c r="D314" i="16"/>
  <c r="C314" i="16"/>
  <c r="B314" i="16"/>
  <c r="D313" i="16"/>
  <c r="C313" i="16"/>
  <c r="B313" i="16"/>
  <c r="D312" i="16"/>
  <c r="C312" i="16"/>
  <c r="B312" i="16"/>
  <c r="D310" i="16"/>
  <c r="C310" i="16"/>
  <c r="B310" i="16"/>
  <c r="D309" i="16"/>
  <c r="C309" i="16"/>
  <c r="B309" i="16"/>
  <c r="D308" i="16"/>
  <c r="C308" i="16"/>
  <c r="B308" i="16"/>
  <c r="D307" i="16"/>
  <c r="C307" i="16"/>
  <c r="B307" i="16"/>
  <c r="D306" i="16"/>
  <c r="C306" i="16"/>
  <c r="B306" i="16"/>
  <c r="D304" i="16"/>
  <c r="C304" i="16"/>
  <c r="B304" i="16"/>
  <c r="D303" i="16"/>
  <c r="C303" i="16"/>
  <c r="B303" i="16"/>
  <c r="D302" i="16"/>
  <c r="C302" i="16"/>
  <c r="B302" i="16"/>
  <c r="D301" i="16"/>
  <c r="C301" i="16"/>
  <c r="B301" i="16"/>
  <c r="D300" i="16"/>
  <c r="C300" i="16"/>
  <c r="B300" i="16"/>
  <c r="D299" i="16"/>
  <c r="C299" i="16"/>
  <c r="B299" i="16"/>
  <c r="D298" i="16"/>
  <c r="C298" i="16"/>
  <c r="B298" i="16"/>
  <c r="D297" i="16"/>
  <c r="C297" i="16"/>
  <c r="B297" i="16"/>
  <c r="D296" i="16"/>
  <c r="C296" i="16"/>
  <c r="B296" i="16"/>
  <c r="D295" i="16"/>
  <c r="C295" i="16"/>
  <c r="B295" i="16"/>
  <c r="D294" i="16"/>
  <c r="C294" i="16"/>
  <c r="B294" i="16"/>
  <c r="D293" i="16"/>
  <c r="C293" i="16"/>
  <c r="B293" i="16"/>
  <c r="D292" i="16"/>
  <c r="C292" i="16"/>
  <c r="B292" i="16"/>
  <c r="D290" i="16"/>
  <c r="C290" i="16"/>
  <c r="B290" i="16"/>
  <c r="D289" i="16"/>
  <c r="C289" i="16"/>
  <c r="B289" i="16"/>
  <c r="D288" i="16"/>
  <c r="C288" i="16"/>
  <c r="B288" i="16"/>
  <c r="D287" i="16"/>
  <c r="C287" i="16"/>
  <c r="B287" i="16"/>
  <c r="D286" i="16"/>
  <c r="C286" i="16"/>
  <c r="B286" i="16"/>
  <c r="D285" i="16"/>
  <c r="C285" i="16"/>
  <c r="B285" i="16"/>
  <c r="D284" i="16"/>
  <c r="C284" i="16"/>
  <c r="B284" i="16"/>
  <c r="D283" i="16"/>
  <c r="C283" i="16"/>
  <c r="B283" i="16"/>
  <c r="D281" i="16"/>
  <c r="C281" i="16"/>
  <c r="B281" i="16"/>
  <c r="D280" i="16"/>
  <c r="C280" i="16"/>
  <c r="B280" i="16"/>
  <c r="D278" i="16"/>
  <c r="C278" i="16"/>
  <c r="B278" i="16"/>
  <c r="D277" i="16"/>
  <c r="C277" i="16"/>
  <c r="B277" i="16"/>
  <c r="D275" i="16"/>
  <c r="C275" i="16"/>
  <c r="B275" i="16"/>
  <c r="D274" i="16"/>
  <c r="C274" i="16"/>
  <c r="B274" i="16"/>
  <c r="D273" i="16"/>
  <c r="C273" i="16"/>
  <c r="B273" i="16"/>
  <c r="D271" i="16"/>
  <c r="C271" i="16"/>
  <c r="B271" i="16"/>
  <c r="D270" i="16"/>
  <c r="C270" i="16"/>
  <c r="B270" i="16"/>
  <c r="D269" i="16"/>
  <c r="C269" i="16"/>
  <c r="B269" i="16"/>
  <c r="D268" i="16"/>
  <c r="C268" i="16"/>
  <c r="B268" i="16"/>
  <c r="D266" i="16"/>
  <c r="C266" i="16"/>
  <c r="B266" i="16"/>
  <c r="D265" i="16"/>
  <c r="C265" i="16"/>
  <c r="B265" i="16"/>
  <c r="D264" i="16"/>
  <c r="C264" i="16"/>
  <c r="B264" i="16"/>
  <c r="D262" i="16"/>
  <c r="C263" i="16"/>
  <c r="B263" i="16"/>
  <c r="C262" i="16"/>
  <c r="B262" i="16"/>
  <c r="D260" i="16"/>
  <c r="C260" i="16"/>
  <c r="B260" i="16"/>
  <c r="D259" i="16"/>
  <c r="C259" i="16"/>
  <c r="B259" i="16"/>
  <c r="D258" i="16"/>
  <c r="C258" i="16"/>
  <c r="B258" i="16"/>
  <c r="D257" i="16"/>
  <c r="C257" i="16"/>
  <c r="B257" i="16"/>
  <c r="D256" i="16"/>
  <c r="C256" i="16"/>
  <c r="B256" i="16"/>
  <c r="D255" i="16"/>
  <c r="C255" i="16"/>
  <c r="B255" i="16"/>
  <c r="D254" i="16"/>
  <c r="C254" i="16"/>
  <c r="B254" i="16"/>
  <c r="D253" i="16"/>
  <c r="C253" i="16"/>
  <c r="B253" i="16"/>
  <c r="D252" i="16"/>
  <c r="C252" i="16"/>
  <c r="B252" i="16"/>
  <c r="D251" i="16"/>
  <c r="C251" i="16"/>
  <c r="B251" i="16"/>
  <c r="D249" i="16"/>
  <c r="C249" i="16"/>
  <c r="B249" i="16"/>
  <c r="D248" i="16"/>
  <c r="C248" i="16"/>
  <c r="B248" i="16"/>
  <c r="D247" i="16"/>
  <c r="C247" i="16"/>
  <c r="B247" i="16"/>
  <c r="D246" i="16"/>
  <c r="C246" i="16"/>
  <c r="B246" i="16"/>
  <c r="D245" i="16"/>
  <c r="C245" i="16"/>
  <c r="B245" i="16"/>
  <c r="D244" i="16"/>
  <c r="C244" i="16"/>
  <c r="B244" i="16"/>
  <c r="D243" i="16"/>
  <c r="C243" i="16"/>
  <c r="B243" i="16"/>
  <c r="D242" i="16"/>
  <c r="C242" i="16"/>
  <c r="B242" i="16"/>
  <c r="D241" i="16"/>
  <c r="C241" i="16"/>
  <c r="B241" i="16"/>
  <c r="D240" i="16"/>
  <c r="C240" i="16"/>
  <c r="B240" i="16"/>
  <c r="D239" i="16"/>
  <c r="C239" i="16"/>
  <c r="B239" i="16"/>
  <c r="D238" i="16"/>
  <c r="C238" i="16"/>
  <c r="B238" i="16"/>
  <c r="D236" i="16"/>
  <c r="C236" i="16"/>
  <c r="B236" i="16"/>
  <c r="D235" i="16"/>
  <c r="C235" i="16"/>
  <c r="B235" i="16"/>
  <c r="D234" i="16"/>
  <c r="C234" i="16"/>
  <c r="B234" i="16"/>
  <c r="D233" i="16"/>
  <c r="C233" i="16"/>
  <c r="B233" i="16"/>
  <c r="D232" i="16"/>
  <c r="C232" i="16"/>
  <c r="B232" i="16"/>
  <c r="D231" i="16"/>
  <c r="C231" i="16"/>
  <c r="B231" i="16"/>
  <c r="D230" i="16"/>
  <c r="C230" i="16"/>
  <c r="B230" i="16"/>
  <c r="D229" i="16"/>
  <c r="C229" i="16"/>
  <c r="B229" i="16"/>
  <c r="D228" i="16"/>
  <c r="C228" i="16"/>
  <c r="B228" i="16"/>
  <c r="D227" i="16"/>
  <c r="C227" i="16"/>
  <c r="B227" i="16"/>
  <c r="D226" i="16"/>
  <c r="C226" i="16"/>
  <c r="B226" i="16"/>
  <c r="D225" i="16"/>
  <c r="C225" i="16"/>
  <c r="B225" i="16"/>
  <c r="D224" i="16"/>
  <c r="C224" i="16"/>
  <c r="B224" i="16"/>
  <c r="D223" i="16"/>
  <c r="C223" i="16"/>
  <c r="B223" i="16"/>
  <c r="D222" i="16"/>
  <c r="C222" i="16"/>
  <c r="B222" i="16"/>
  <c r="D221" i="16"/>
  <c r="C221" i="16"/>
  <c r="B221" i="16"/>
  <c r="D220" i="16"/>
  <c r="C220" i="16"/>
  <c r="B220" i="16"/>
  <c r="D219" i="16"/>
  <c r="C219" i="16"/>
  <c r="B219" i="16"/>
  <c r="D218" i="16"/>
  <c r="C218" i="16"/>
  <c r="B218" i="16"/>
  <c r="D217" i="16"/>
  <c r="C217" i="16"/>
  <c r="B217" i="16"/>
  <c r="D216" i="16"/>
  <c r="C216" i="16"/>
  <c r="B216" i="16"/>
  <c r="D215" i="16"/>
  <c r="C215" i="16"/>
  <c r="B215" i="16"/>
  <c r="D214" i="16"/>
  <c r="C214" i="16"/>
  <c r="B214" i="16"/>
  <c r="D213" i="16"/>
  <c r="C213" i="16"/>
  <c r="B213" i="16"/>
  <c r="D212" i="16"/>
  <c r="C212" i="16"/>
  <c r="B212" i="16"/>
  <c r="D211" i="16"/>
  <c r="C211" i="16"/>
  <c r="B211" i="16"/>
  <c r="D210" i="16"/>
  <c r="C210" i="16"/>
  <c r="B210" i="16"/>
  <c r="D209" i="16"/>
  <c r="C209" i="16"/>
  <c r="B209" i="16"/>
  <c r="D208" i="16"/>
  <c r="C208" i="16"/>
  <c r="B208" i="16"/>
  <c r="D206" i="16"/>
  <c r="C206" i="16"/>
  <c r="B206" i="16"/>
  <c r="D205" i="16"/>
  <c r="C205" i="16"/>
  <c r="B205" i="16"/>
  <c r="D204" i="16"/>
  <c r="C204" i="16"/>
  <c r="B204" i="16"/>
  <c r="D203" i="16"/>
  <c r="C203" i="16"/>
  <c r="B203" i="16"/>
  <c r="D202" i="16"/>
  <c r="C202" i="16"/>
  <c r="B202" i="16"/>
  <c r="D201" i="16"/>
  <c r="C201" i="16"/>
  <c r="B201" i="16"/>
  <c r="D199" i="16"/>
  <c r="C199" i="16"/>
  <c r="B199" i="16"/>
  <c r="D198" i="16"/>
  <c r="C198" i="16"/>
  <c r="B198" i="16"/>
  <c r="D197" i="16"/>
  <c r="C197" i="16"/>
  <c r="B197" i="16"/>
  <c r="D196" i="16"/>
  <c r="C196" i="16"/>
  <c r="B196" i="16"/>
  <c r="D194" i="16"/>
  <c r="C194" i="16"/>
  <c r="B194" i="16"/>
  <c r="D193" i="16"/>
  <c r="C193" i="16"/>
  <c r="B193" i="16"/>
  <c r="D192" i="16"/>
  <c r="C192" i="16"/>
  <c r="B192" i="16"/>
  <c r="D191" i="16"/>
  <c r="C191" i="16"/>
  <c r="B191" i="16"/>
  <c r="D190" i="16"/>
  <c r="C190" i="16"/>
  <c r="B190" i="16"/>
  <c r="D189" i="16"/>
  <c r="C189" i="16"/>
  <c r="B189" i="16"/>
  <c r="D188" i="16"/>
  <c r="C188" i="16"/>
  <c r="B188" i="16"/>
  <c r="D187" i="16"/>
  <c r="C187" i="16"/>
  <c r="B187" i="16"/>
  <c r="D186" i="16"/>
  <c r="C186" i="16"/>
  <c r="B186" i="16"/>
  <c r="D185" i="16"/>
  <c r="C185" i="16"/>
  <c r="B185" i="16"/>
  <c r="D184" i="16"/>
  <c r="C184" i="16"/>
  <c r="B184" i="16"/>
  <c r="D183" i="16"/>
  <c r="C183" i="16"/>
  <c r="B183" i="16"/>
  <c r="D182" i="16"/>
  <c r="C182" i="16"/>
  <c r="B182" i="16"/>
  <c r="D181" i="16"/>
  <c r="C181" i="16"/>
  <c r="B181" i="16"/>
  <c r="D180" i="16"/>
  <c r="C180" i="16"/>
  <c r="B180" i="16"/>
  <c r="D178" i="16"/>
  <c r="C178" i="16"/>
  <c r="B178" i="16"/>
  <c r="D177" i="16"/>
  <c r="C177" i="16"/>
  <c r="B177" i="16"/>
  <c r="D176" i="16"/>
  <c r="C176" i="16"/>
  <c r="B176" i="16"/>
  <c r="D175" i="16"/>
  <c r="C175" i="16"/>
  <c r="B175" i="16"/>
  <c r="D174" i="16"/>
  <c r="C174" i="16"/>
  <c r="B174" i="16"/>
  <c r="D173" i="16"/>
  <c r="C173" i="16"/>
  <c r="B173" i="16"/>
  <c r="D172" i="16"/>
  <c r="C172" i="16"/>
  <c r="B172" i="16"/>
  <c r="D171" i="16"/>
  <c r="C171" i="16"/>
  <c r="B171" i="16"/>
  <c r="D170" i="16"/>
  <c r="C170" i="16"/>
  <c r="B170" i="16"/>
  <c r="D169" i="16"/>
  <c r="C169" i="16"/>
  <c r="B169" i="16"/>
  <c r="D168" i="16"/>
  <c r="C168" i="16"/>
  <c r="B168" i="16"/>
  <c r="D166" i="16"/>
  <c r="C166" i="16"/>
  <c r="B166" i="16"/>
  <c r="D165" i="16"/>
  <c r="C165" i="16"/>
  <c r="B165" i="16"/>
  <c r="D164" i="16"/>
  <c r="C164" i="16"/>
  <c r="B164" i="16"/>
  <c r="D163" i="16"/>
  <c r="C163" i="16"/>
  <c r="B163" i="16"/>
  <c r="D162" i="16"/>
  <c r="C162" i="16"/>
  <c r="B162" i="16"/>
  <c r="D161" i="16"/>
  <c r="C161" i="16"/>
  <c r="B161" i="16"/>
  <c r="D160" i="16"/>
  <c r="C160" i="16"/>
  <c r="B160" i="16"/>
  <c r="D159" i="16"/>
  <c r="C159" i="16"/>
  <c r="B159" i="16"/>
  <c r="D158" i="16"/>
  <c r="C158" i="16"/>
  <c r="B158" i="16"/>
  <c r="D157" i="16"/>
  <c r="C157" i="16"/>
  <c r="B157" i="16"/>
  <c r="D156" i="16"/>
  <c r="C156" i="16"/>
  <c r="B156" i="16"/>
  <c r="D155" i="16"/>
  <c r="C155" i="16"/>
  <c r="B155" i="16"/>
  <c r="D154" i="16"/>
  <c r="C154" i="16"/>
  <c r="B154" i="16"/>
  <c r="D153" i="16"/>
  <c r="C153" i="16"/>
  <c r="B153" i="16"/>
  <c r="D152" i="16"/>
  <c r="C152" i="16"/>
  <c r="B152" i="16"/>
  <c r="D151" i="16"/>
  <c r="C151" i="16"/>
  <c r="B151" i="16"/>
  <c r="D149" i="16"/>
  <c r="C149" i="16"/>
  <c r="B149" i="16"/>
  <c r="D148" i="16"/>
  <c r="C148" i="16"/>
  <c r="B148" i="16"/>
  <c r="D147" i="16"/>
  <c r="C147" i="16"/>
  <c r="B147" i="16"/>
  <c r="D146" i="16"/>
  <c r="C146" i="16"/>
  <c r="B146" i="16"/>
  <c r="D145" i="16"/>
  <c r="C145" i="16"/>
  <c r="B145" i="16"/>
  <c r="D144" i="16"/>
  <c r="C144" i="16"/>
  <c r="B144" i="16"/>
  <c r="D143" i="16"/>
  <c r="C143" i="16"/>
  <c r="B143" i="16"/>
  <c r="D142" i="16"/>
  <c r="C142" i="16"/>
  <c r="B142" i="16"/>
  <c r="D141" i="16"/>
  <c r="C141" i="16"/>
  <c r="B141" i="16"/>
  <c r="D140" i="16"/>
  <c r="C140" i="16"/>
  <c r="B140" i="16"/>
  <c r="D139" i="16"/>
  <c r="C139" i="16"/>
  <c r="B139" i="16"/>
  <c r="D138" i="16"/>
  <c r="C138" i="16"/>
  <c r="B138" i="16"/>
  <c r="D137" i="16"/>
  <c r="C137" i="16"/>
  <c r="B137" i="16"/>
  <c r="D136" i="16"/>
  <c r="C136" i="16"/>
  <c r="B136" i="16"/>
  <c r="D135" i="16"/>
  <c r="C135" i="16"/>
  <c r="B135" i="16"/>
  <c r="D134" i="16"/>
  <c r="C134" i="16"/>
  <c r="B134" i="16"/>
  <c r="D133" i="16"/>
  <c r="C133" i="16"/>
  <c r="B133" i="16"/>
  <c r="D132" i="16"/>
  <c r="C132" i="16"/>
  <c r="B132" i="16"/>
  <c r="D131" i="16"/>
  <c r="C131" i="16"/>
  <c r="B131" i="16"/>
  <c r="D130" i="16"/>
  <c r="C130" i="16"/>
  <c r="B130" i="16"/>
  <c r="D129" i="16"/>
  <c r="C129" i="16"/>
  <c r="B129" i="16"/>
  <c r="D128" i="16"/>
  <c r="C128" i="16"/>
  <c r="B128" i="16"/>
  <c r="D127" i="16"/>
  <c r="C127" i="16"/>
  <c r="B127" i="16"/>
  <c r="D125" i="16"/>
  <c r="C125" i="16"/>
  <c r="B125" i="16"/>
  <c r="D124" i="16"/>
  <c r="C124" i="16"/>
  <c r="B124" i="16"/>
  <c r="D123" i="16"/>
  <c r="C123" i="16"/>
  <c r="B123" i="16"/>
  <c r="D122" i="16"/>
  <c r="C122" i="16"/>
  <c r="B122" i="16"/>
  <c r="D121" i="16"/>
  <c r="C121" i="16"/>
  <c r="B121" i="16"/>
  <c r="D120" i="16"/>
  <c r="C120" i="16"/>
  <c r="B120" i="16"/>
  <c r="D119" i="16"/>
  <c r="C119" i="16"/>
  <c r="B119" i="16"/>
  <c r="D118" i="16"/>
  <c r="C118" i="16"/>
  <c r="B118" i="16"/>
  <c r="D117" i="16"/>
  <c r="C117" i="16"/>
  <c r="B117" i="16"/>
  <c r="D116" i="16"/>
  <c r="C116" i="16"/>
  <c r="B116" i="16"/>
  <c r="D115" i="16"/>
  <c r="C115" i="16"/>
  <c r="B115" i="16"/>
  <c r="D114" i="16"/>
  <c r="C114" i="16"/>
  <c r="B114" i="16"/>
  <c r="D113" i="16"/>
  <c r="C113" i="16"/>
  <c r="B113" i="16"/>
  <c r="D112" i="16"/>
  <c r="C112" i="16"/>
  <c r="B112" i="16"/>
  <c r="D111" i="16"/>
  <c r="C111" i="16"/>
  <c r="B111" i="16"/>
  <c r="D110" i="16"/>
  <c r="C110" i="16"/>
  <c r="B110" i="16"/>
  <c r="D108" i="16"/>
  <c r="C108" i="16"/>
  <c r="B108" i="16"/>
  <c r="D107" i="16"/>
  <c r="C107" i="16"/>
  <c r="B107" i="16"/>
  <c r="D106" i="16"/>
  <c r="C106" i="16"/>
  <c r="B106" i="16"/>
  <c r="D105" i="16"/>
  <c r="C105" i="16"/>
  <c r="B105" i="16"/>
  <c r="D103" i="16"/>
  <c r="C103" i="16"/>
  <c r="B103" i="16"/>
  <c r="D102" i="16"/>
  <c r="C102" i="16"/>
  <c r="B102" i="16"/>
  <c r="D101" i="16"/>
  <c r="C101" i="16"/>
  <c r="B101" i="16"/>
  <c r="D100" i="16"/>
  <c r="C100" i="16"/>
  <c r="B100" i="16"/>
  <c r="D99" i="16"/>
  <c r="C99" i="16"/>
  <c r="B99" i="16"/>
  <c r="D98" i="16"/>
  <c r="C98" i="16"/>
  <c r="B98" i="16"/>
  <c r="D97" i="16"/>
  <c r="C97" i="16"/>
  <c r="B97" i="16"/>
  <c r="D96" i="16"/>
  <c r="C96" i="16"/>
  <c r="B96" i="16"/>
  <c r="D95" i="16"/>
  <c r="C95" i="16"/>
  <c r="B95" i="16"/>
  <c r="D94" i="16"/>
  <c r="C94" i="16"/>
  <c r="B94" i="16"/>
  <c r="D93" i="16"/>
  <c r="C93" i="16"/>
  <c r="B93" i="16"/>
  <c r="D92" i="16"/>
  <c r="C92" i="16"/>
  <c r="B92" i="16"/>
  <c r="D91" i="16"/>
  <c r="C91" i="16"/>
  <c r="B91" i="16"/>
  <c r="D89" i="16"/>
  <c r="C89" i="16"/>
  <c r="B89" i="16"/>
  <c r="D88" i="16"/>
  <c r="C88" i="16"/>
  <c r="B88" i="16"/>
  <c r="D87" i="16"/>
  <c r="C87" i="16"/>
  <c r="B87" i="16"/>
  <c r="D86" i="16"/>
  <c r="C86" i="16"/>
  <c r="B86" i="16"/>
  <c r="D85" i="16"/>
  <c r="C85" i="16"/>
  <c r="B85" i="16"/>
  <c r="D84" i="16"/>
  <c r="C84" i="16"/>
  <c r="B84" i="16"/>
  <c r="D83" i="16"/>
  <c r="C83" i="16"/>
  <c r="B83" i="16"/>
  <c r="D82" i="16"/>
  <c r="C82" i="16"/>
  <c r="B82" i="16"/>
  <c r="D81" i="16"/>
  <c r="C81" i="16"/>
  <c r="B81" i="16"/>
  <c r="D80" i="16"/>
  <c r="C80" i="16"/>
  <c r="B80" i="16"/>
  <c r="D79" i="16"/>
  <c r="C79" i="16"/>
  <c r="B79" i="16"/>
  <c r="D78" i="16"/>
  <c r="C78" i="16"/>
  <c r="B78" i="16"/>
  <c r="D77" i="16"/>
  <c r="C77" i="16"/>
  <c r="B77" i="16"/>
  <c r="D76" i="16"/>
  <c r="C76" i="16"/>
  <c r="B76" i="16"/>
  <c r="D74" i="16"/>
  <c r="C74" i="16"/>
  <c r="B74" i="16"/>
  <c r="D73" i="16"/>
  <c r="C73" i="16"/>
  <c r="B73" i="16"/>
  <c r="D72" i="16"/>
  <c r="C72" i="16"/>
  <c r="B72" i="16"/>
  <c r="D71" i="16"/>
  <c r="C71" i="16"/>
  <c r="B71" i="16"/>
  <c r="D70" i="16"/>
  <c r="C70" i="16"/>
  <c r="B70" i="16"/>
  <c r="D69" i="16"/>
  <c r="C69" i="16"/>
  <c r="B69" i="16"/>
  <c r="D68" i="16"/>
  <c r="C68" i="16"/>
  <c r="B68" i="16"/>
  <c r="D67" i="16"/>
  <c r="C67" i="16"/>
  <c r="B67" i="16"/>
  <c r="D66" i="16"/>
  <c r="C66" i="16"/>
  <c r="B66" i="16"/>
  <c r="D64" i="16"/>
  <c r="C64" i="16"/>
  <c r="B64" i="16"/>
  <c r="D63" i="16"/>
  <c r="C63" i="16"/>
  <c r="B63" i="16"/>
  <c r="D62" i="16"/>
  <c r="C62" i="16"/>
  <c r="B62" i="16"/>
  <c r="D61" i="16"/>
  <c r="C61" i="16"/>
  <c r="B61" i="16"/>
  <c r="D60" i="16"/>
  <c r="C60" i="16"/>
  <c r="B60" i="16"/>
  <c r="D58" i="16"/>
  <c r="C58" i="16"/>
  <c r="B58" i="16"/>
  <c r="C57" i="16"/>
  <c r="B57" i="16"/>
  <c r="D56" i="16"/>
  <c r="C56" i="16"/>
  <c r="B56" i="16"/>
  <c r="D55" i="16"/>
  <c r="C55" i="16"/>
  <c r="B55" i="16"/>
  <c r="D54" i="16"/>
  <c r="C54" i="16"/>
  <c r="B54" i="16"/>
  <c r="D53" i="16"/>
  <c r="C53" i="16"/>
  <c r="B53" i="16"/>
  <c r="D52" i="16"/>
  <c r="C52" i="16"/>
  <c r="B52" i="16"/>
  <c r="D51" i="16"/>
  <c r="C51" i="16"/>
  <c r="B51" i="16"/>
  <c r="D50" i="16"/>
  <c r="C50" i="16"/>
  <c r="B50" i="16"/>
  <c r="D49" i="16"/>
  <c r="C49" i="16"/>
  <c r="B49" i="16"/>
  <c r="D48" i="16"/>
  <c r="C48" i="16"/>
  <c r="B48" i="16"/>
  <c r="D47" i="16"/>
  <c r="C47" i="16"/>
  <c r="B47" i="16"/>
  <c r="D46" i="16"/>
  <c r="C46" i="16"/>
  <c r="B46" i="16"/>
  <c r="D45" i="16"/>
  <c r="C45" i="16"/>
  <c r="B45" i="16"/>
  <c r="D44" i="16"/>
  <c r="C44" i="16"/>
  <c r="B44" i="16"/>
  <c r="D43" i="16"/>
  <c r="C43" i="16"/>
  <c r="B43" i="16"/>
  <c r="D42" i="16"/>
  <c r="C42" i="16"/>
  <c r="B42" i="16"/>
  <c r="D41" i="16"/>
  <c r="C41" i="16"/>
  <c r="B41" i="16"/>
  <c r="D39" i="16"/>
  <c r="C39" i="16"/>
  <c r="B39" i="16"/>
  <c r="D38" i="16"/>
  <c r="C38" i="16"/>
  <c r="B38" i="16"/>
  <c r="D37" i="16"/>
  <c r="C37" i="16"/>
  <c r="B37" i="16"/>
  <c r="D36" i="16"/>
  <c r="C36" i="16"/>
  <c r="B36" i="16"/>
  <c r="D35" i="16"/>
  <c r="C35" i="16"/>
  <c r="B35" i="16"/>
  <c r="D34" i="16"/>
  <c r="C34" i="16"/>
  <c r="B34" i="16"/>
  <c r="D33" i="16"/>
  <c r="C33" i="16"/>
  <c r="B33" i="16"/>
  <c r="D345" i="16"/>
  <c r="C345" i="16"/>
  <c r="D336" i="16"/>
  <c r="C336" i="16"/>
  <c r="D327" i="16"/>
  <c r="C327" i="16"/>
  <c r="D311" i="16"/>
  <c r="C311" i="16"/>
  <c r="D305" i="16"/>
  <c r="C305" i="16"/>
  <c r="D366" i="16"/>
  <c r="C366" i="16"/>
  <c r="D357" i="16"/>
  <c r="C357" i="16"/>
  <c r="D339" i="16"/>
  <c r="C339" i="16"/>
  <c r="D291" i="16"/>
  <c r="C291" i="16"/>
  <c r="D282" i="16"/>
  <c r="C282" i="16"/>
  <c r="D279" i="16"/>
  <c r="C279" i="16"/>
  <c r="D276" i="16"/>
  <c r="C276" i="16"/>
  <c r="D272" i="16"/>
  <c r="C272" i="16"/>
  <c r="D267" i="16"/>
  <c r="C267" i="16"/>
  <c r="D261" i="16"/>
  <c r="C261" i="16"/>
  <c r="D250" i="16"/>
  <c r="C250" i="16"/>
  <c r="D237" i="16"/>
  <c r="C237" i="16"/>
  <c r="D207" i="16"/>
  <c r="C207" i="16"/>
  <c r="D200" i="16"/>
  <c r="C200" i="16"/>
  <c r="D195" i="16"/>
  <c r="C195" i="16"/>
  <c r="D179" i="16"/>
  <c r="C179" i="16"/>
  <c r="D167" i="16"/>
  <c r="C167" i="16"/>
  <c r="D150" i="16"/>
  <c r="C150" i="16"/>
  <c r="D126" i="16"/>
  <c r="C126" i="16"/>
  <c r="D109" i="16"/>
  <c r="C109" i="16"/>
  <c r="D90" i="16"/>
  <c r="C90" i="16"/>
  <c r="D75" i="16"/>
  <c r="C75" i="16"/>
  <c r="D65" i="16"/>
  <c r="C65" i="16"/>
  <c r="D59" i="16"/>
  <c r="C59" i="16"/>
  <c r="D40" i="16"/>
  <c r="C40" i="16"/>
  <c r="D32" i="16"/>
  <c r="C32" i="16"/>
  <c r="D23" i="16"/>
  <c r="C23" i="16"/>
  <c r="D17" i="16"/>
  <c r="C17" i="16"/>
  <c r="D7" i="16"/>
  <c r="C7" i="16"/>
  <c r="B26" i="16"/>
  <c r="D26" i="16"/>
  <c r="B27" i="16"/>
  <c r="D27" i="16"/>
  <c r="B28" i="16"/>
  <c r="D28" i="16"/>
  <c r="B29" i="16"/>
  <c r="D29" i="16"/>
  <c r="B30" i="16"/>
  <c r="D30" i="16"/>
  <c r="B31" i="16"/>
  <c r="D31" i="16"/>
  <c r="D25" i="16"/>
  <c r="B25" i="16"/>
  <c r="D22" i="16"/>
  <c r="C22" i="16"/>
  <c r="B22" i="16"/>
  <c r="D21" i="16"/>
  <c r="C21" i="16"/>
  <c r="B21" i="16"/>
  <c r="D20" i="16"/>
  <c r="C20" i="16"/>
  <c r="B20" i="16"/>
  <c r="D19" i="16"/>
  <c r="C19" i="16"/>
  <c r="B19" i="16"/>
  <c r="D18" i="16"/>
  <c r="C18" i="16"/>
  <c r="B18" i="16"/>
  <c r="B9" i="16"/>
  <c r="C9" i="16"/>
  <c r="D9" i="16"/>
  <c r="B10" i="16"/>
  <c r="C10" i="16"/>
  <c r="D10" i="16"/>
  <c r="B11" i="16"/>
  <c r="C11" i="16"/>
  <c r="D11" i="16"/>
  <c r="B12" i="16"/>
  <c r="C12" i="16"/>
  <c r="D12" i="16"/>
  <c r="B13" i="16"/>
  <c r="C13" i="16"/>
  <c r="D13" i="16"/>
  <c r="B14" i="16"/>
  <c r="C14" i="16"/>
  <c r="D14" i="16"/>
  <c r="B15" i="16"/>
  <c r="C15" i="16"/>
  <c r="D15" i="16"/>
  <c r="B16" i="16"/>
  <c r="C16" i="16"/>
  <c r="D16" i="16"/>
  <c r="D8" i="16"/>
  <c r="C8" i="16"/>
  <c r="B8" i="16"/>
  <c r="B21" i="14"/>
  <c r="B20" i="14"/>
  <c r="B19" i="14"/>
  <c r="H33" i="21" l="1"/>
  <c r="C21" i="14"/>
  <c r="E21" i="14" s="1"/>
  <c r="C20" i="12"/>
  <c r="D21" i="14"/>
  <c r="D19" i="14"/>
  <c r="C19" i="14"/>
  <c r="E19" i="14" s="1"/>
  <c r="C20" i="14"/>
  <c r="E20" i="14" s="1"/>
  <c r="H34" i="21" l="1"/>
  <c r="E96" i="14"/>
  <c r="E97" i="14"/>
  <c r="E92" i="14"/>
  <c r="E93" i="14"/>
  <c r="E94" i="14"/>
  <c r="E95" i="14"/>
  <c r="E91" i="14"/>
  <c r="E90" i="14"/>
  <c r="B25" i="14"/>
  <c r="E25" i="14"/>
  <c r="B26" i="14"/>
  <c r="E26" i="14"/>
  <c r="B27" i="14"/>
  <c r="E27" i="14"/>
  <c r="B28" i="14"/>
  <c r="E28" i="14"/>
  <c r="B30" i="14"/>
  <c r="E30" i="14"/>
  <c r="N290" i="20"/>
  <c r="T290" i="20" s="1"/>
  <c r="V290" i="20" s="1"/>
  <c r="N291" i="20"/>
  <c r="T291" i="20" s="1"/>
  <c r="V291" i="20" s="1"/>
  <c r="N292" i="20"/>
  <c r="T292" i="20" s="1"/>
  <c r="V292" i="20" s="1"/>
  <c r="N293" i="20"/>
  <c r="T293" i="20" s="1"/>
  <c r="V293" i="20" s="1"/>
  <c r="N294" i="20"/>
  <c r="T294" i="20" s="1"/>
  <c r="V294" i="20" s="1"/>
  <c r="N295" i="20"/>
  <c r="T295" i="20" s="1"/>
  <c r="B16" i="14"/>
  <c r="A107" i="14"/>
  <c r="A106" i="14"/>
  <c r="A105" i="14"/>
  <c r="A104" i="14"/>
  <c r="A103" i="14"/>
  <c r="A102" i="14"/>
  <c r="A101" i="14"/>
  <c r="N301" i="20"/>
  <c r="T301" i="20" s="1"/>
  <c r="V301" i="20" s="1"/>
  <c r="N297" i="20"/>
  <c r="T297" i="20" s="1"/>
  <c r="N289" i="20"/>
  <c r="T289" i="20" s="1"/>
  <c r="V289" i="20" s="1"/>
  <c r="N287" i="20"/>
  <c r="T287" i="20" s="1"/>
  <c r="V287" i="20" s="1"/>
  <c r="N283" i="20"/>
  <c r="T283" i="20" s="1"/>
  <c r="V283" i="20" s="1"/>
  <c r="N279" i="20"/>
  <c r="T279" i="20" s="1"/>
  <c r="V279" i="20" s="1"/>
  <c r="N277" i="20"/>
  <c r="T277" i="20" s="1"/>
  <c r="V277" i="20" s="1"/>
  <c r="N275" i="20"/>
  <c r="T275" i="20" s="1"/>
  <c r="V275" i="20" s="1"/>
  <c r="N273" i="20"/>
  <c r="T273" i="20" s="1"/>
  <c r="N271" i="20"/>
  <c r="T271" i="20" s="1"/>
  <c r="V271" i="20" s="1"/>
  <c r="N269" i="20"/>
  <c r="T269" i="20" s="1"/>
  <c r="V269" i="20" s="1"/>
  <c r="N267" i="20"/>
  <c r="T267" i="20" s="1"/>
  <c r="N265" i="20"/>
  <c r="T265" i="20" s="1"/>
  <c r="V265" i="20" s="1"/>
  <c r="N263" i="20"/>
  <c r="T263" i="20" s="1"/>
  <c r="V263" i="20" s="1"/>
  <c r="N261" i="20"/>
  <c r="T261" i="20" s="1"/>
  <c r="V261" i="20" s="1"/>
  <c r="N259" i="20"/>
  <c r="T259" i="20" s="1"/>
  <c r="V259" i="20" s="1"/>
  <c r="N258" i="20"/>
  <c r="T258" i="20" s="1"/>
  <c r="V258" i="20" s="1"/>
  <c r="N256" i="20"/>
  <c r="T256" i="20" s="1"/>
  <c r="N254" i="20"/>
  <c r="T254" i="20" s="1"/>
  <c r="N250" i="20"/>
  <c r="T250" i="20" s="1"/>
  <c r="N246" i="20"/>
  <c r="T246" i="20" s="1"/>
  <c r="V246" i="20" s="1"/>
  <c r="N242" i="20"/>
  <c r="T242" i="20" s="1"/>
  <c r="N238" i="20"/>
  <c r="T238" i="20" s="1"/>
  <c r="B97" i="14"/>
  <c r="B96" i="14"/>
  <c r="B95" i="14"/>
  <c r="B94" i="14"/>
  <c r="B93" i="14"/>
  <c r="B92" i="14"/>
  <c r="B90" i="14"/>
  <c r="E88" i="14"/>
  <c r="B88" i="14"/>
  <c r="E87" i="14"/>
  <c r="B87" i="14"/>
  <c r="E86" i="14"/>
  <c r="B86" i="14"/>
  <c r="E85" i="14"/>
  <c r="B85" i="14"/>
  <c r="E84" i="14"/>
  <c r="B84" i="14"/>
  <c r="E83" i="14"/>
  <c r="B83" i="14"/>
  <c r="E82" i="14"/>
  <c r="B82" i="14"/>
  <c r="E81" i="14"/>
  <c r="B81" i="14"/>
  <c r="E80" i="14"/>
  <c r="B80" i="14"/>
  <c r="E79" i="14"/>
  <c r="B79" i="14"/>
  <c r="E78" i="14"/>
  <c r="B78" i="14"/>
  <c r="E77" i="14"/>
  <c r="B77" i="14"/>
  <c r="E76" i="14"/>
  <c r="B76" i="14"/>
  <c r="E75" i="14"/>
  <c r="B75" i="14"/>
  <c r="E74" i="14"/>
  <c r="B74" i="14"/>
  <c r="E72" i="14"/>
  <c r="B72" i="14"/>
  <c r="E71" i="14"/>
  <c r="B71" i="14"/>
  <c r="E70" i="14"/>
  <c r="B70" i="14"/>
  <c r="E69" i="14"/>
  <c r="B69" i="14"/>
  <c r="E68" i="14"/>
  <c r="B68" i="14"/>
  <c r="E66" i="14"/>
  <c r="B66" i="14"/>
  <c r="E65" i="14"/>
  <c r="B65" i="14"/>
  <c r="E64" i="14"/>
  <c r="B64" i="14"/>
  <c r="E63" i="14"/>
  <c r="B63" i="14"/>
  <c r="E62" i="14"/>
  <c r="B62" i="14"/>
  <c r="E61" i="14"/>
  <c r="B61" i="14"/>
  <c r="E60" i="14"/>
  <c r="B60" i="14"/>
  <c r="E59" i="14"/>
  <c r="B59" i="14"/>
  <c r="E58" i="14"/>
  <c r="B58" i="14"/>
  <c r="E57" i="14"/>
  <c r="B57" i="14"/>
  <c r="E56" i="14"/>
  <c r="B56" i="14"/>
  <c r="E55" i="14"/>
  <c r="B55" i="14"/>
  <c r="E54" i="14"/>
  <c r="B54" i="14"/>
  <c r="E51" i="14"/>
  <c r="B51" i="14"/>
  <c r="E50" i="14"/>
  <c r="B50" i="14"/>
  <c r="E49" i="14"/>
  <c r="B49" i="14"/>
  <c r="E48" i="14"/>
  <c r="B48" i="14"/>
  <c r="E47" i="14"/>
  <c r="B47" i="14"/>
  <c r="E46" i="14"/>
  <c r="B46" i="14"/>
  <c r="E45" i="14"/>
  <c r="B45" i="14"/>
  <c r="E43" i="14"/>
  <c r="B43" i="14"/>
  <c r="E42" i="14"/>
  <c r="B42" i="14"/>
  <c r="E40" i="14"/>
  <c r="B40" i="14"/>
  <c r="E39" i="14"/>
  <c r="B39" i="14"/>
  <c r="E37" i="14"/>
  <c r="B37" i="14"/>
  <c r="E36" i="14"/>
  <c r="B36" i="14"/>
  <c r="E35" i="14"/>
  <c r="B35" i="14"/>
  <c r="E33" i="14"/>
  <c r="B33" i="14"/>
  <c r="E32" i="14"/>
  <c r="B32" i="14"/>
  <c r="E31" i="14"/>
  <c r="B31" i="14"/>
  <c r="E24" i="14"/>
  <c r="B24" i="14"/>
  <c r="B17" i="14"/>
  <c r="B15" i="14"/>
  <c r="B14" i="14"/>
  <c r="B13" i="14"/>
  <c r="A65" i="13"/>
  <c r="A64" i="13"/>
  <c r="A63" i="13"/>
  <c r="A62" i="13"/>
  <c r="A61" i="13"/>
  <c r="A60" i="13"/>
  <c r="A59" i="13"/>
  <c r="N333" i="20"/>
  <c r="N330" i="20"/>
  <c r="T330" i="20" s="1"/>
  <c r="N329" i="20"/>
  <c r="N326" i="20"/>
  <c r="N325" i="20"/>
  <c r="N322" i="20"/>
  <c r="T322" i="20" s="1"/>
  <c r="V322" i="20" s="1"/>
  <c r="N321" i="20"/>
  <c r="N318" i="20"/>
  <c r="N317" i="20"/>
  <c r="N313" i="20"/>
  <c r="N310" i="20"/>
  <c r="N306" i="20"/>
  <c r="N305" i="20"/>
  <c r="B55" i="13"/>
  <c r="B346" i="22" s="1"/>
  <c r="B54" i="13"/>
  <c r="B345" i="22" s="1"/>
  <c r="B53" i="13"/>
  <c r="B344" i="22" s="1"/>
  <c r="B52" i="13"/>
  <c r="B343" i="22" s="1"/>
  <c r="B51" i="13"/>
  <c r="B342" i="22" s="1"/>
  <c r="B50" i="13"/>
  <c r="B341" i="22" s="1"/>
  <c r="B48" i="13"/>
  <c r="B339" i="22" s="1"/>
  <c r="B47" i="13"/>
  <c r="B338" i="22" s="1"/>
  <c r="B46" i="13"/>
  <c r="B337" i="22" s="1"/>
  <c r="B45" i="13"/>
  <c r="B336" i="22" s="1"/>
  <c r="B44" i="13"/>
  <c r="B335" i="22" s="1"/>
  <c r="B43" i="13"/>
  <c r="B334" i="22" s="1"/>
  <c r="B42" i="13"/>
  <c r="B333" i="22" s="1"/>
  <c r="B41" i="13"/>
  <c r="B332" i="22" s="1"/>
  <c r="B39" i="13"/>
  <c r="B330" i="22" s="1"/>
  <c r="B38" i="13"/>
  <c r="B329" i="22" s="1"/>
  <c r="B37" i="13"/>
  <c r="B328" i="22" s="1"/>
  <c r="B36" i="13"/>
  <c r="B327" i="22" s="1"/>
  <c r="B35" i="13"/>
  <c r="B326" i="22" s="1"/>
  <c r="B33" i="13"/>
  <c r="B324" i="22" s="1"/>
  <c r="B32" i="13"/>
  <c r="B323" i="22" s="1"/>
  <c r="B31" i="13"/>
  <c r="B322" i="22" s="1"/>
  <c r="B30" i="13"/>
  <c r="B321" i="22" s="1"/>
  <c r="B29" i="13"/>
  <c r="B320" i="22" s="1"/>
  <c r="B27" i="13"/>
  <c r="B318" i="22" s="1"/>
  <c r="B26" i="13"/>
  <c r="B317" i="22" s="1"/>
  <c r="B25" i="13"/>
  <c r="B316" i="22" s="1"/>
  <c r="B24" i="13"/>
  <c r="B315" i="22" s="1"/>
  <c r="B23" i="13"/>
  <c r="B314" i="22" s="1"/>
  <c r="B21" i="13"/>
  <c r="B312" i="22" s="1"/>
  <c r="B20" i="13"/>
  <c r="B311" i="22" s="1"/>
  <c r="D18" i="13"/>
  <c r="C18" i="13"/>
  <c r="B18" i="13"/>
  <c r="B16" i="13"/>
  <c r="B15" i="13"/>
  <c r="B14" i="13"/>
  <c r="B13" i="13"/>
  <c r="N230" i="20"/>
  <c r="N231" i="20"/>
  <c r="N234" i="20"/>
  <c r="N61" i="20"/>
  <c r="T61" i="20" s="1"/>
  <c r="N62" i="20"/>
  <c r="N187" i="20"/>
  <c r="N188" i="20"/>
  <c r="N190" i="20"/>
  <c r="N191" i="20"/>
  <c r="T191" i="20" s="1"/>
  <c r="N194" i="20"/>
  <c r="N195" i="20"/>
  <c r="N198" i="20"/>
  <c r="N199" i="20"/>
  <c r="N202" i="20"/>
  <c r="N203" i="20"/>
  <c r="N206" i="20"/>
  <c r="N207" i="20"/>
  <c r="N208" i="20"/>
  <c r="N210" i="20"/>
  <c r="N211" i="20"/>
  <c r="T211" i="20" s="1"/>
  <c r="N214" i="20"/>
  <c r="T214" i="20" s="1"/>
  <c r="N216" i="20"/>
  <c r="N218" i="20"/>
  <c r="N219" i="20"/>
  <c r="N220" i="20"/>
  <c r="N222" i="20"/>
  <c r="N226" i="20"/>
  <c r="N58" i="20"/>
  <c r="B24" i="12"/>
  <c r="B247" i="22" s="1"/>
  <c r="B25" i="12"/>
  <c r="B26" i="12"/>
  <c r="B250" i="22" s="1"/>
  <c r="B27" i="12"/>
  <c r="B251" i="22" s="1"/>
  <c r="B28" i="12"/>
  <c r="B252" i="22" s="1"/>
  <c r="B29" i="12"/>
  <c r="B253" i="22" s="1"/>
  <c r="B30" i="12"/>
  <c r="B254" i="22" s="1"/>
  <c r="B31" i="12"/>
  <c r="B255" i="22" s="1"/>
  <c r="D21" i="12"/>
  <c r="C21" i="12"/>
  <c r="B21" i="12"/>
  <c r="D20" i="12"/>
  <c r="B20" i="12"/>
  <c r="D19" i="12"/>
  <c r="C19" i="12"/>
  <c r="B19" i="12"/>
  <c r="D18" i="12"/>
  <c r="C18" i="12"/>
  <c r="B18" i="12"/>
  <c r="D18" i="9"/>
  <c r="C18" i="9"/>
  <c r="E36" i="9" s="1"/>
  <c r="E144" i="22" s="1"/>
  <c r="E169" i="25" s="1"/>
  <c r="B18" i="9"/>
  <c r="D18" i="10"/>
  <c r="C18" i="10"/>
  <c r="B18" i="10"/>
  <c r="D18" i="11"/>
  <c r="C18" i="11"/>
  <c r="B18" i="11"/>
  <c r="A94" i="12"/>
  <c r="A93" i="12"/>
  <c r="A92" i="12"/>
  <c r="A91" i="12"/>
  <c r="A90" i="12"/>
  <c r="A89" i="12"/>
  <c r="A88" i="12"/>
  <c r="B85" i="12"/>
  <c r="B309" i="22" s="1"/>
  <c r="B84" i="12"/>
  <c r="B308" i="22" s="1"/>
  <c r="B83" i="12"/>
  <c r="B307" i="22" s="1"/>
  <c r="B82" i="12"/>
  <c r="B306" i="22" s="1"/>
  <c r="B81" i="12"/>
  <c r="B305" i="22" s="1"/>
  <c r="B80" i="12"/>
  <c r="B304" i="22" s="1"/>
  <c r="B79" i="12"/>
  <c r="B303" i="22" s="1"/>
  <c r="B78" i="12"/>
  <c r="B302" i="22" s="1"/>
  <c r="B77" i="12"/>
  <c r="B301" i="22" s="1"/>
  <c r="B76" i="12"/>
  <c r="B300" i="22" s="1"/>
  <c r="B74" i="12"/>
  <c r="B298" i="22" s="1"/>
  <c r="B73" i="12"/>
  <c r="B297" i="22" s="1"/>
  <c r="B72" i="12"/>
  <c r="B296" i="22" s="1"/>
  <c r="B71" i="12"/>
  <c r="B295" i="22" s="1"/>
  <c r="B70" i="12"/>
  <c r="B294" i="22" s="1"/>
  <c r="B69" i="12"/>
  <c r="B293" i="22" s="1"/>
  <c r="B68" i="12"/>
  <c r="B292" i="22" s="1"/>
  <c r="B67" i="12"/>
  <c r="B291" i="22" s="1"/>
  <c r="B66" i="12"/>
  <c r="B290" i="22" s="1"/>
  <c r="B65" i="12"/>
  <c r="B289" i="22" s="1"/>
  <c r="B64" i="12"/>
  <c r="B288" i="22" s="1"/>
  <c r="B63" i="12"/>
  <c r="B287" i="22" s="1"/>
  <c r="B61" i="12"/>
  <c r="B285" i="22" s="1"/>
  <c r="B60" i="12"/>
  <c r="B284" i="22" s="1"/>
  <c r="B59" i="12"/>
  <c r="B283" i="22" s="1"/>
  <c r="B58" i="12"/>
  <c r="B282" i="22" s="1"/>
  <c r="B57" i="12"/>
  <c r="B281" i="22" s="1"/>
  <c r="B56" i="12"/>
  <c r="B280" i="22" s="1"/>
  <c r="B55" i="12"/>
  <c r="B279" i="22" s="1"/>
  <c r="B54" i="12"/>
  <c r="B278" i="22" s="1"/>
  <c r="B53" i="12"/>
  <c r="B277" i="22" s="1"/>
  <c r="B52" i="12"/>
  <c r="B276" i="22" s="1"/>
  <c r="B51" i="12"/>
  <c r="B275" i="22" s="1"/>
  <c r="B50" i="12"/>
  <c r="B274" i="22" s="1"/>
  <c r="B49" i="12"/>
  <c r="B273" i="22" s="1"/>
  <c r="B48" i="12"/>
  <c r="B272" i="22" s="1"/>
  <c r="B47" i="12"/>
  <c r="B271" i="22" s="1"/>
  <c r="B46" i="12"/>
  <c r="B270" i="22" s="1"/>
  <c r="B45" i="12"/>
  <c r="B269" i="22" s="1"/>
  <c r="B44" i="12"/>
  <c r="B268" i="22" s="1"/>
  <c r="B43" i="12"/>
  <c r="B267" i="22" s="1"/>
  <c r="B42" i="12"/>
  <c r="B266" i="22" s="1"/>
  <c r="B41" i="12"/>
  <c r="B265" i="22" s="1"/>
  <c r="B40" i="12"/>
  <c r="B264" i="22" s="1"/>
  <c r="B39" i="12"/>
  <c r="B263" i="22" s="1"/>
  <c r="B38" i="12"/>
  <c r="B262" i="22" s="1"/>
  <c r="B37" i="12"/>
  <c r="B261" i="22" s="1"/>
  <c r="B36" i="12"/>
  <c r="B260" i="22" s="1"/>
  <c r="B35" i="12"/>
  <c r="B259" i="22" s="1"/>
  <c r="B34" i="12"/>
  <c r="B258" i="22" s="1"/>
  <c r="B33" i="12"/>
  <c r="B257" i="22" s="1"/>
  <c r="B23" i="12"/>
  <c r="B246" i="22" s="1"/>
  <c r="B16" i="12"/>
  <c r="B15" i="12"/>
  <c r="B14" i="12"/>
  <c r="B13" i="12"/>
  <c r="N38" i="20"/>
  <c r="N42" i="20"/>
  <c r="N44" i="20"/>
  <c r="N49" i="20"/>
  <c r="A47" i="11"/>
  <c r="A46" i="11"/>
  <c r="A45" i="11"/>
  <c r="A44" i="11"/>
  <c r="A43" i="11"/>
  <c r="A42" i="11"/>
  <c r="A41" i="11"/>
  <c r="B37" i="11"/>
  <c r="B244" i="22" s="1"/>
  <c r="B36" i="11"/>
  <c r="B243" i="22" s="1"/>
  <c r="B35" i="11"/>
  <c r="B242" i="22" s="1"/>
  <c r="B34" i="11"/>
  <c r="B241" i="22" s="1"/>
  <c r="B33" i="11"/>
  <c r="B240" i="22" s="1"/>
  <c r="B32" i="11"/>
  <c r="B239" i="22" s="1"/>
  <c r="B31" i="11"/>
  <c r="B238" i="22" s="1"/>
  <c r="B30" i="11"/>
  <c r="B237" i="22" s="1"/>
  <c r="B29" i="11"/>
  <c r="B236" i="22" s="1"/>
  <c r="B28" i="11"/>
  <c r="B235" i="22" s="1"/>
  <c r="B27" i="11"/>
  <c r="B234" i="22" s="1"/>
  <c r="B26" i="11"/>
  <c r="B233" i="22" s="1"/>
  <c r="B25" i="11"/>
  <c r="B232" i="22" s="1"/>
  <c r="B24" i="11"/>
  <c r="B231" i="22" s="1"/>
  <c r="B23" i="11"/>
  <c r="B230" i="22" s="1"/>
  <c r="B22" i="11"/>
  <c r="B229" i="22" s="1"/>
  <c r="B21" i="11"/>
  <c r="B228" i="22" s="1"/>
  <c r="B20" i="11"/>
  <c r="B227" i="22" s="1"/>
  <c r="B16" i="11"/>
  <c r="B15" i="11"/>
  <c r="B14" i="11"/>
  <c r="B13" i="11"/>
  <c r="N183" i="20"/>
  <c r="T183" i="20" s="1"/>
  <c r="N182" i="20"/>
  <c r="T182" i="20" s="1"/>
  <c r="N179" i="20"/>
  <c r="N178" i="20"/>
  <c r="N177" i="20"/>
  <c r="N158" i="20"/>
  <c r="N157" i="20"/>
  <c r="A78" i="10"/>
  <c r="A79" i="10"/>
  <c r="A80" i="10"/>
  <c r="A81" i="10"/>
  <c r="A82" i="10"/>
  <c r="A83" i="10"/>
  <c r="A84" i="10"/>
  <c r="N154" i="20"/>
  <c r="N153" i="20"/>
  <c r="T153" i="20" s="1"/>
  <c r="N151" i="20"/>
  <c r="N149" i="20"/>
  <c r="N147" i="20"/>
  <c r="N77" i="20"/>
  <c r="T77" i="20" s="1"/>
  <c r="N70" i="20"/>
  <c r="N69" i="20"/>
  <c r="T69" i="20" s="1"/>
  <c r="D186" i="22"/>
  <c r="D190" i="25" s="1"/>
  <c r="E57" i="8"/>
  <c r="E58" i="8"/>
  <c r="E59" i="8"/>
  <c r="E60" i="8"/>
  <c r="E61" i="8"/>
  <c r="E62" i="8"/>
  <c r="E63" i="8"/>
  <c r="E64" i="8"/>
  <c r="E65" i="8"/>
  <c r="E66" i="8"/>
  <c r="E67" i="8"/>
  <c r="E23" i="8"/>
  <c r="E24" i="8"/>
  <c r="E25" i="8"/>
  <c r="E26" i="8"/>
  <c r="E27" i="8"/>
  <c r="E28" i="8"/>
  <c r="E30" i="8"/>
  <c r="E31" i="8"/>
  <c r="E32" i="8"/>
  <c r="E33" i="8"/>
  <c r="E34" i="8"/>
  <c r="E36" i="8"/>
  <c r="E37" i="8"/>
  <c r="E38" i="8"/>
  <c r="E39" i="8"/>
  <c r="E40" i="8"/>
  <c r="E41" i="8"/>
  <c r="E42" i="8"/>
  <c r="E43" i="8"/>
  <c r="E44" i="8"/>
  <c r="E45" i="8"/>
  <c r="E46" i="8"/>
  <c r="E47" i="8"/>
  <c r="E48" i="8"/>
  <c r="E49" i="8"/>
  <c r="E50" i="8"/>
  <c r="E51" i="8"/>
  <c r="E53" i="8"/>
  <c r="E54" i="8"/>
  <c r="E55" i="8"/>
  <c r="E56" i="8"/>
  <c r="B20" i="10"/>
  <c r="B171" i="22" s="1"/>
  <c r="B21" i="10"/>
  <c r="B172" i="22" s="1"/>
  <c r="B22" i="10"/>
  <c r="B173" i="22" s="1"/>
  <c r="B23" i="10"/>
  <c r="B174" i="22" s="1"/>
  <c r="B24" i="10"/>
  <c r="B175" i="22" s="1"/>
  <c r="B25" i="10"/>
  <c r="B176" i="22" s="1"/>
  <c r="B26" i="10"/>
  <c r="B177" i="22" s="1"/>
  <c r="B27" i="10"/>
  <c r="B178" i="22" s="1"/>
  <c r="B28" i="10"/>
  <c r="B179" i="22" s="1"/>
  <c r="B29" i="10"/>
  <c r="B180" i="22" s="1"/>
  <c r="B30" i="10"/>
  <c r="B181" i="22" s="1"/>
  <c r="B74" i="10"/>
  <c r="B225" i="22" s="1"/>
  <c r="B73" i="10"/>
  <c r="B224" i="22" s="1"/>
  <c r="B72" i="10"/>
  <c r="B223" i="22" s="1"/>
  <c r="B71" i="10"/>
  <c r="B222" i="22" s="1"/>
  <c r="B70" i="10"/>
  <c r="B221" i="22" s="1"/>
  <c r="B69" i="10"/>
  <c r="B220" i="22" s="1"/>
  <c r="B67" i="10"/>
  <c r="B218" i="22" s="1"/>
  <c r="B66" i="10"/>
  <c r="B217" i="22" s="1"/>
  <c r="B65" i="10"/>
  <c r="B216" i="22" s="1"/>
  <c r="B64" i="10"/>
  <c r="B215" i="22" s="1"/>
  <c r="B62" i="10"/>
  <c r="B213" i="22" s="1"/>
  <c r="B61" i="10"/>
  <c r="B212" i="22" s="1"/>
  <c r="B60" i="10"/>
  <c r="B211" i="22" s="1"/>
  <c r="B59" i="10"/>
  <c r="B210" i="22" s="1"/>
  <c r="B58" i="10"/>
  <c r="B209" i="22" s="1"/>
  <c r="B57" i="10"/>
  <c r="B208" i="22" s="1"/>
  <c r="B56" i="10"/>
  <c r="B207" i="22" s="1"/>
  <c r="B55" i="10"/>
  <c r="B206" i="22" s="1"/>
  <c r="B54" i="10"/>
  <c r="B205" i="22" s="1"/>
  <c r="B53" i="10"/>
  <c r="B204" i="22" s="1"/>
  <c r="B52" i="10"/>
  <c r="B203" i="22" s="1"/>
  <c r="B50" i="10"/>
  <c r="B201" i="22" s="1"/>
  <c r="B49" i="10"/>
  <c r="B200" i="22" s="1"/>
  <c r="B48" i="10"/>
  <c r="B199" i="22" s="1"/>
  <c r="B47" i="10"/>
  <c r="B198" i="22" s="1"/>
  <c r="B46" i="10"/>
  <c r="B197" i="22" s="1"/>
  <c r="B45" i="10"/>
  <c r="B196" i="22" s="1"/>
  <c r="B44" i="10"/>
  <c r="B195" i="22" s="1"/>
  <c r="B43" i="10"/>
  <c r="B194" i="22" s="1"/>
  <c r="B42" i="10"/>
  <c r="B193" i="22" s="1"/>
  <c r="B41" i="10"/>
  <c r="B192" i="22" s="1"/>
  <c r="B40" i="10"/>
  <c r="B191" i="22" s="1"/>
  <c r="B39" i="10"/>
  <c r="B190" i="22" s="1"/>
  <c r="B38" i="10"/>
  <c r="B189" i="22" s="1"/>
  <c r="B37" i="10"/>
  <c r="B188" i="22" s="1"/>
  <c r="B36" i="10"/>
  <c r="B187" i="22" s="1"/>
  <c r="B35" i="10"/>
  <c r="B186" i="22" s="1"/>
  <c r="B33" i="10"/>
  <c r="B184" i="22" s="1"/>
  <c r="B32" i="10"/>
  <c r="B183" i="22" s="1"/>
  <c r="B31" i="10"/>
  <c r="B182" i="22" s="1"/>
  <c r="B16" i="10"/>
  <c r="B15" i="10"/>
  <c r="B14" i="10"/>
  <c r="B13" i="10"/>
  <c r="A72" i="9"/>
  <c r="A71" i="9"/>
  <c r="A70" i="9"/>
  <c r="A69" i="9"/>
  <c r="A68" i="9"/>
  <c r="A67" i="9"/>
  <c r="A66" i="9"/>
  <c r="N133" i="20"/>
  <c r="N127" i="20"/>
  <c r="T127" i="20" s="1"/>
  <c r="N123" i="20"/>
  <c r="N121" i="20"/>
  <c r="T121" i="20" s="1"/>
  <c r="N119" i="20"/>
  <c r="N115" i="20"/>
  <c r="T115" i="20" s="1"/>
  <c r="N95" i="20"/>
  <c r="T95" i="20" s="1"/>
  <c r="B61" i="9"/>
  <c r="B169" i="22" s="1"/>
  <c r="B60" i="9"/>
  <c r="B168" i="22" s="1"/>
  <c r="B59" i="9"/>
  <c r="B167" i="22" s="1"/>
  <c r="B58" i="9"/>
  <c r="B166" i="22" s="1"/>
  <c r="B57" i="9"/>
  <c r="B165" i="22" s="1"/>
  <c r="B56" i="9"/>
  <c r="B164" i="22" s="1"/>
  <c r="B55" i="9"/>
  <c r="B163" i="22" s="1"/>
  <c r="B54" i="9"/>
  <c r="B162" i="22" s="1"/>
  <c r="B53" i="9"/>
  <c r="B161" i="22" s="1"/>
  <c r="B52" i="9"/>
  <c r="B160" i="22" s="1"/>
  <c r="B51" i="9"/>
  <c r="B159" i="22" s="1"/>
  <c r="B50" i="9"/>
  <c r="B158" i="22" s="1"/>
  <c r="B49" i="9"/>
  <c r="B157" i="22" s="1"/>
  <c r="B48" i="9"/>
  <c r="B156" i="22" s="1"/>
  <c r="B47" i="9"/>
  <c r="B155" i="22" s="1"/>
  <c r="B46" i="9"/>
  <c r="B154" i="22" s="1"/>
  <c r="B45" i="9"/>
  <c r="B153" i="22" s="1"/>
  <c r="B44" i="9"/>
  <c r="B152" i="22" s="1"/>
  <c r="B43" i="9"/>
  <c r="B151" i="22" s="1"/>
  <c r="B42" i="9"/>
  <c r="B150" i="22" s="1"/>
  <c r="B41" i="9"/>
  <c r="B149" i="22" s="1"/>
  <c r="B40" i="9"/>
  <c r="B148" i="22" s="1"/>
  <c r="B39" i="9"/>
  <c r="B147" i="22" s="1"/>
  <c r="B37" i="9"/>
  <c r="B145" i="22" s="1"/>
  <c r="B36" i="9"/>
  <c r="B144" i="22" s="1"/>
  <c r="B35" i="9"/>
  <c r="B143" i="22" s="1"/>
  <c r="B34" i="9"/>
  <c r="B142" i="22" s="1"/>
  <c r="B33" i="9"/>
  <c r="B141" i="22" s="1"/>
  <c r="B32" i="9"/>
  <c r="B140" i="22" s="1"/>
  <c r="B31" i="9"/>
  <c r="B139" i="22" s="1"/>
  <c r="B30" i="9"/>
  <c r="B138" i="22" s="1"/>
  <c r="B29" i="9"/>
  <c r="B137" i="22" s="1"/>
  <c r="B28" i="9"/>
  <c r="B136" i="22" s="1"/>
  <c r="B27" i="9"/>
  <c r="B135" i="22" s="1"/>
  <c r="B26" i="9"/>
  <c r="B134" i="22" s="1"/>
  <c r="B25" i="9"/>
  <c r="B133" i="22" s="1"/>
  <c r="B24" i="9"/>
  <c r="B132" i="22" s="1"/>
  <c r="B23" i="9"/>
  <c r="B131" i="22" s="1"/>
  <c r="B22" i="9"/>
  <c r="B130" i="22" s="1"/>
  <c r="B21" i="9"/>
  <c r="B129" i="22" s="1"/>
  <c r="B20" i="9"/>
  <c r="B128" i="22" s="1"/>
  <c r="B16" i="9"/>
  <c r="B15" i="9"/>
  <c r="B14" i="9"/>
  <c r="B13" i="9"/>
  <c r="N173" i="20"/>
  <c r="N172" i="20"/>
  <c r="N170" i="20"/>
  <c r="N166" i="20"/>
  <c r="T166" i="20" s="1"/>
  <c r="N165" i="20"/>
  <c r="N164" i="20"/>
  <c r="A71" i="8"/>
  <c r="A72" i="8"/>
  <c r="A73" i="8"/>
  <c r="A74" i="8"/>
  <c r="A75" i="8"/>
  <c r="A76" i="8"/>
  <c r="A77" i="8"/>
  <c r="N162" i="20"/>
  <c r="N109" i="20"/>
  <c r="N108" i="20"/>
  <c r="N107" i="20"/>
  <c r="N105" i="20"/>
  <c r="B23" i="8"/>
  <c r="B82" i="22" s="1"/>
  <c r="B24" i="8"/>
  <c r="B83" i="22" s="1"/>
  <c r="B25" i="8"/>
  <c r="B84" i="22" s="1"/>
  <c r="B26" i="8"/>
  <c r="B85" i="22" s="1"/>
  <c r="B86" i="22"/>
  <c r="B28" i="8"/>
  <c r="B87" i="22" s="1"/>
  <c r="B30" i="8"/>
  <c r="B89" i="22" s="1"/>
  <c r="B31" i="8"/>
  <c r="B90" i="22" s="1"/>
  <c r="B32" i="8"/>
  <c r="B91" i="22" s="1"/>
  <c r="B33" i="8"/>
  <c r="B92" i="22" s="1"/>
  <c r="B34" i="8"/>
  <c r="B93" i="22" s="1"/>
  <c r="B36" i="8"/>
  <c r="B95" i="22" s="1"/>
  <c r="B37" i="8"/>
  <c r="B96" i="22" s="1"/>
  <c r="B38" i="8"/>
  <c r="B97" i="22" s="1"/>
  <c r="B39" i="8"/>
  <c r="B98" i="22" s="1"/>
  <c r="B40" i="8"/>
  <c r="B99" i="22" s="1"/>
  <c r="B41" i="8"/>
  <c r="B100" i="22" s="1"/>
  <c r="B42" i="8"/>
  <c r="B101" i="22" s="1"/>
  <c r="B43" i="8"/>
  <c r="B102" i="22" s="1"/>
  <c r="B44" i="8"/>
  <c r="B103" i="22" s="1"/>
  <c r="B45" i="8"/>
  <c r="B104" i="22" s="1"/>
  <c r="B46" i="8"/>
  <c r="B105" i="22" s="1"/>
  <c r="B47" i="8"/>
  <c r="B106" i="22" s="1"/>
  <c r="B48" i="8"/>
  <c r="B107" i="22" s="1"/>
  <c r="B49" i="8"/>
  <c r="B108" i="22" s="1"/>
  <c r="B50" i="8"/>
  <c r="B109" i="22" s="1"/>
  <c r="B51" i="8"/>
  <c r="B110" i="22" s="1"/>
  <c r="B53" i="8"/>
  <c r="B112" i="22" s="1"/>
  <c r="B54" i="8"/>
  <c r="B113" i="22" s="1"/>
  <c r="B55" i="8"/>
  <c r="B114" i="22" s="1"/>
  <c r="B56" i="8"/>
  <c r="B115" i="22" s="1"/>
  <c r="B14" i="8"/>
  <c r="B15" i="8"/>
  <c r="B16" i="8"/>
  <c r="B17" i="8"/>
  <c r="B18" i="8"/>
  <c r="B19" i="8"/>
  <c r="B20" i="8"/>
  <c r="B13" i="8"/>
  <c r="B24" i="4"/>
  <c r="B67" i="22" s="1"/>
  <c r="B25" i="4"/>
  <c r="B68" i="22" s="1"/>
  <c r="B26" i="4"/>
  <c r="B69" i="22" s="1"/>
  <c r="B70" i="22"/>
  <c r="B29" i="4"/>
  <c r="B72" i="22" s="1"/>
  <c r="B30" i="4"/>
  <c r="B73" i="22" s="1"/>
  <c r="B31" i="4"/>
  <c r="B74" i="22" s="1"/>
  <c r="B32" i="4"/>
  <c r="B75" i="22" s="1"/>
  <c r="B33" i="4"/>
  <c r="B76" i="22" s="1"/>
  <c r="B34" i="4"/>
  <c r="B77" i="22" s="1"/>
  <c r="B78" i="22"/>
  <c r="B23" i="4"/>
  <c r="B66" i="22" s="1"/>
  <c r="B14" i="4"/>
  <c r="B15" i="4"/>
  <c r="B16" i="4"/>
  <c r="A10" i="21" s="1"/>
  <c r="B17" i="4"/>
  <c r="A11" i="21" s="1"/>
  <c r="B18" i="4"/>
  <c r="A12" i="21" s="1"/>
  <c r="B19" i="4"/>
  <c r="B62" i="22" s="1"/>
  <c r="B20" i="4"/>
  <c r="B63" i="22" s="1"/>
  <c r="B21" i="4"/>
  <c r="B64" i="22" s="1"/>
  <c r="B13" i="4"/>
  <c r="B67" i="8"/>
  <c r="B126" i="22" s="1"/>
  <c r="B66" i="8"/>
  <c r="B125" i="22" s="1"/>
  <c r="B65" i="8"/>
  <c r="B124" i="22" s="1"/>
  <c r="B64" i="8"/>
  <c r="B123" i="22" s="1"/>
  <c r="B63" i="8"/>
  <c r="B122" i="22" s="1"/>
  <c r="B62" i="8"/>
  <c r="B121" i="22" s="1"/>
  <c r="B61" i="8"/>
  <c r="B120" i="22" s="1"/>
  <c r="B60" i="8"/>
  <c r="B119" i="22" s="1"/>
  <c r="B59" i="8"/>
  <c r="B118" i="22" s="1"/>
  <c r="B58" i="8"/>
  <c r="B117" i="22" s="1"/>
  <c r="B57" i="8"/>
  <c r="B116" i="22" s="1"/>
  <c r="D81" i="22"/>
  <c r="D136" i="25" s="1"/>
  <c r="B22" i="8"/>
  <c r="B81" i="22" s="1"/>
  <c r="E24" i="4"/>
  <c r="E25" i="4"/>
  <c r="E26" i="4"/>
  <c r="E27" i="4"/>
  <c r="E29" i="4"/>
  <c r="E30" i="4"/>
  <c r="E31" i="4"/>
  <c r="E32" i="4"/>
  <c r="E33" i="4"/>
  <c r="E34" i="4"/>
  <c r="E23" i="4"/>
  <c r="D92" i="22" l="1"/>
  <c r="D149" i="25" s="1"/>
  <c r="E92" i="22"/>
  <c r="D74" i="22"/>
  <c r="E74" i="22"/>
  <c r="D110" i="22"/>
  <c r="E110" i="22"/>
  <c r="D102" i="22"/>
  <c r="E102" i="22"/>
  <c r="D93" i="22"/>
  <c r="E93" i="22"/>
  <c r="D84" i="22"/>
  <c r="D138" i="25" s="1"/>
  <c r="E84" i="22"/>
  <c r="D121" i="22"/>
  <c r="D202" i="25" s="1"/>
  <c r="E121" i="22"/>
  <c r="D55" i="25"/>
  <c r="E55" i="25"/>
  <c r="D60" i="25"/>
  <c r="E60" i="25"/>
  <c r="D66" i="25"/>
  <c r="E66" i="25"/>
  <c r="D71" i="25"/>
  <c r="E71" i="25"/>
  <c r="D77" i="25"/>
  <c r="E77" i="25"/>
  <c r="D81" i="25"/>
  <c r="E81" i="25"/>
  <c r="D85" i="25"/>
  <c r="E85" i="25"/>
  <c r="D89" i="25"/>
  <c r="E89" i="25"/>
  <c r="D94" i="25"/>
  <c r="E94" i="25"/>
  <c r="D99" i="25"/>
  <c r="E99" i="25"/>
  <c r="D103" i="25"/>
  <c r="E103" i="25"/>
  <c r="D107" i="25"/>
  <c r="E107" i="25"/>
  <c r="D111" i="25"/>
  <c r="E111" i="25"/>
  <c r="D114" i="25"/>
  <c r="E114" i="25"/>
  <c r="D101" i="22"/>
  <c r="E101" i="22"/>
  <c r="D108" i="22"/>
  <c r="E108" i="22"/>
  <c r="D100" i="22"/>
  <c r="E100" i="22"/>
  <c r="D91" i="22"/>
  <c r="D148" i="25" s="1"/>
  <c r="E91" i="22"/>
  <c r="D82" i="22"/>
  <c r="E82" i="22"/>
  <c r="D119" i="22"/>
  <c r="E119" i="22"/>
  <c r="D56" i="25"/>
  <c r="E56" i="25"/>
  <c r="D62" i="25"/>
  <c r="E62" i="25"/>
  <c r="D68" i="25"/>
  <c r="E68" i="25"/>
  <c r="D72" i="25"/>
  <c r="E72" i="25"/>
  <c r="D78" i="25"/>
  <c r="E78" i="25"/>
  <c r="D82" i="25"/>
  <c r="E82" i="25"/>
  <c r="D86" i="25"/>
  <c r="E86" i="25"/>
  <c r="D91" i="25"/>
  <c r="E91" i="25"/>
  <c r="D95" i="25"/>
  <c r="E95" i="25"/>
  <c r="D100" i="25"/>
  <c r="E100" i="25"/>
  <c r="D104" i="25"/>
  <c r="E104" i="25"/>
  <c r="D108" i="25"/>
  <c r="E108" i="25"/>
  <c r="D49" i="25"/>
  <c r="E49" i="25"/>
  <c r="D117" i="25"/>
  <c r="E117" i="25"/>
  <c r="D83" i="22"/>
  <c r="D137" i="25" s="1"/>
  <c r="E83" i="22"/>
  <c r="D53" i="25"/>
  <c r="E53" i="25"/>
  <c r="D118" i="25"/>
  <c r="E118" i="25"/>
  <c r="D72" i="22"/>
  <c r="E72" i="22"/>
  <c r="D70" i="22"/>
  <c r="E70" i="22"/>
  <c r="D107" i="22"/>
  <c r="E107" i="22"/>
  <c r="D99" i="22"/>
  <c r="E99" i="22"/>
  <c r="D90" i="22"/>
  <c r="D147" i="25" s="1"/>
  <c r="E90" i="22"/>
  <c r="D126" i="22"/>
  <c r="D206" i="25" s="1"/>
  <c r="E126" i="22"/>
  <c r="D118" i="22"/>
  <c r="E118" i="22"/>
  <c r="D116" i="25"/>
  <c r="E116" i="25"/>
  <c r="D120" i="22"/>
  <c r="E120" i="22"/>
  <c r="D66" i="22"/>
  <c r="D126" i="25" s="1"/>
  <c r="E66" i="22"/>
  <c r="D69" i="22"/>
  <c r="D129" i="25" s="1"/>
  <c r="E69" i="22"/>
  <c r="D115" i="22"/>
  <c r="D201" i="25" s="1"/>
  <c r="E115" i="22"/>
  <c r="D106" i="22"/>
  <c r="E106" i="22"/>
  <c r="D98" i="22"/>
  <c r="E98" i="22"/>
  <c r="D89" i="22"/>
  <c r="D146" i="25" s="1"/>
  <c r="E89" i="22"/>
  <c r="D125" i="22"/>
  <c r="D205" i="25" s="1"/>
  <c r="E125" i="22"/>
  <c r="D117" i="22"/>
  <c r="E117" i="22"/>
  <c r="D47" i="25"/>
  <c r="E47" i="25"/>
  <c r="D58" i="25"/>
  <c r="E58" i="25"/>
  <c r="D63" i="25"/>
  <c r="E63" i="25"/>
  <c r="D69" i="25"/>
  <c r="E69" i="25"/>
  <c r="D73" i="25"/>
  <c r="E73" i="25"/>
  <c r="D79" i="25"/>
  <c r="E79" i="25"/>
  <c r="D83" i="25"/>
  <c r="E83" i="25"/>
  <c r="D87" i="25"/>
  <c r="E87" i="25"/>
  <c r="D92" i="25"/>
  <c r="E92" i="25"/>
  <c r="D97" i="25"/>
  <c r="E97" i="25"/>
  <c r="D101" i="25"/>
  <c r="E101" i="25"/>
  <c r="D105" i="25"/>
  <c r="E105" i="25"/>
  <c r="D109" i="25"/>
  <c r="E109" i="25"/>
  <c r="D51" i="25"/>
  <c r="E51" i="25"/>
  <c r="D115" i="25"/>
  <c r="E115" i="25"/>
  <c r="D109" i="22"/>
  <c r="E109" i="22"/>
  <c r="D114" i="22"/>
  <c r="D200" i="25" s="1"/>
  <c r="E114" i="22"/>
  <c r="D105" i="22"/>
  <c r="E105" i="22"/>
  <c r="D97" i="22"/>
  <c r="E97" i="22"/>
  <c r="D87" i="22"/>
  <c r="D141" i="25" s="1"/>
  <c r="E87" i="22"/>
  <c r="D124" i="22"/>
  <c r="E124" i="22"/>
  <c r="D116" i="22"/>
  <c r="E116" i="22"/>
  <c r="D48" i="25"/>
  <c r="E48" i="25"/>
  <c r="D120" i="25"/>
  <c r="E120" i="25"/>
  <c r="D77" i="22"/>
  <c r="D133" i="25" s="1"/>
  <c r="E77" i="22"/>
  <c r="D68" i="22"/>
  <c r="D128" i="25" s="1"/>
  <c r="E68" i="22"/>
  <c r="D76" i="22"/>
  <c r="D132" i="25" s="1"/>
  <c r="E76" i="22"/>
  <c r="D67" i="22"/>
  <c r="D127" i="25" s="1"/>
  <c r="E67" i="22"/>
  <c r="D113" i="22"/>
  <c r="E113" i="22"/>
  <c r="D104" i="22"/>
  <c r="E104" i="22"/>
  <c r="D96" i="22"/>
  <c r="D172" i="25" s="1"/>
  <c r="E96" i="22"/>
  <c r="D86" i="22"/>
  <c r="D140" i="25" s="1"/>
  <c r="E86" i="22"/>
  <c r="D123" i="22"/>
  <c r="D204" i="25" s="1"/>
  <c r="E123" i="22"/>
  <c r="D54" i="25"/>
  <c r="E54" i="25"/>
  <c r="D59" i="25"/>
  <c r="E59" i="25"/>
  <c r="D65" i="25"/>
  <c r="E65" i="25"/>
  <c r="D70" i="25"/>
  <c r="E70" i="25"/>
  <c r="D74" i="25"/>
  <c r="E74" i="25"/>
  <c r="D80" i="25"/>
  <c r="E80" i="25"/>
  <c r="D84" i="25"/>
  <c r="E84" i="25"/>
  <c r="D88" i="25"/>
  <c r="E88" i="25"/>
  <c r="D93" i="25"/>
  <c r="E93" i="25"/>
  <c r="D98" i="25"/>
  <c r="E98" i="25"/>
  <c r="D102" i="25"/>
  <c r="E102" i="25"/>
  <c r="D106" i="25"/>
  <c r="E106" i="25"/>
  <c r="D110" i="25"/>
  <c r="E110" i="25"/>
  <c r="D119" i="25"/>
  <c r="E119" i="25"/>
  <c r="D73" i="22"/>
  <c r="E73" i="22"/>
  <c r="D75" i="22"/>
  <c r="D131" i="25" s="1"/>
  <c r="E75" i="22"/>
  <c r="D112" i="22"/>
  <c r="E112" i="22"/>
  <c r="D103" i="22"/>
  <c r="E103" i="22"/>
  <c r="D95" i="22"/>
  <c r="D171" i="25" s="1"/>
  <c r="E95" i="22"/>
  <c r="D85" i="22"/>
  <c r="D139" i="25" s="1"/>
  <c r="E85" i="22"/>
  <c r="D122" i="22"/>
  <c r="D203" i="25" s="1"/>
  <c r="E122" i="22"/>
  <c r="D50" i="25"/>
  <c r="E50" i="25"/>
  <c r="D113" i="25"/>
  <c r="E113" i="25"/>
  <c r="V238" i="20"/>
  <c r="A9" i="21"/>
  <c r="C9" i="21" s="1"/>
  <c r="E32" i="13"/>
  <c r="E35" i="13"/>
  <c r="C12" i="21"/>
  <c r="C11" i="21"/>
  <c r="C10" i="21"/>
  <c r="A16" i="25"/>
  <c r="C16" i="25" s="1"/>
  <c r="A14" i="21"/>
  <c r="C14" i="21" s="1"/>
  <c r="A15" i="25"/>
  <c r="C15" i="25" s="1"/>
  <c r="A13" i="21"/>
  <c r="C13" i="21" s="1"/>
  <c r="S172" i="20"/>
  <c r="T172" i="20"/>
  <c r="V172" i="20" s="1"/>
  <c r="H35" i="21"/>
  <c r="S109" i="20"/>
  <c r="T109" i="20"/>
  <c r="V109" i="20" s="1"/>
  <c r="S119" i="20"/>
  <c r="T119" i="20"/>
  <c r="T147" i="20"/>
  <c r="V147" i="20" s="1"/>
  <c r="S179" i="20"/>
  <c r="T179" i="20"/>
  <c r="S49" i="20"/>
  <c r="T49" i="20"/>
  <c r="V49" i="20" s="1"/>
  <c r="S226" i="20"/>
  <c r="T226" i="20"/>
  <c r="V226" i="20" s="1"/>
  <c r="T210" i="20"/>
  <c r="V210" i="20" s="1"/>
  <c r="S195" i="20"/>
  <c r="T195" i="20"/>
  <c r="V195" i="20" s="1"/>
  <c r="S234" i="20"/>
  <c r="T234" i="20"/>
  <c r="V234" i="20" s="1"/>
  <c r="S321" i="20"/>
  <c r="T321" i="20"/>
  <c r="S123" i="20"/>
  <c r="T123" i="20"/>
  <c r="V123" i="20" s="1"/>
  <c r="S325" i="20"/>
  <c r="T325" i="20"/>
  <c r="V325" i="20" s="1"/>
  <c r="S105" i="20"/>
  <c r="T105" i="20"/>
  <c r="V105" i="20" s="1"/>
  <c r="S108" i="20"/>
  <c r="T108" i="20"/>
  <c r="V108" i="20" s="1"/>
  <c r="S178" i="20"/>
  <c r="T178" i="20"/>
  <c r="S198" i="20"/>
  <c r="T198" i="20"/>
  <c r="V198" i="20" s="1"/>
  <c r="S318" i="20"/>
  <c r="T318" i="20"/>
  <c r="V318" i="20" s="1"/>
  <c r="S162" i="20"/>
  <c r="T162" i="20"/>
  <c r="S164" i="20"/>
  <c r="T164" i="20"/>
  <c r="S149" i="20"/>
  <c r="T149" i="20"/>
  <c r="V149" i="20" s="1"/>
  <c r="S44" i="20"/>
  <c r="T44" i="20"/>
  <c r="V44" i="20" s="1"/>
  <c r="S222" i="20"/>
  <c r="T222" i="20"/>
  <c r="V222" i="20" s="1"/>
  <c r="S208" i="20"/>
  <c r="T208" i="20"/>
  <c r="V208" i="20" s="1"/>
  <c r="S194" i="20"/>
  <c r="T194" i="20"/>
  <c r="V194" i="20" s="1"/>
  <c r="S231" i="20"/>
  <c r="T231" i="20"/>
  <c r="V231" i="20" s="1"/>
  <c r="S220" i="20"/>
  <c r="T220" i="20"/>
  <c r="V220" i="20" s="1"/>
  <c r="S38" i="20"/>
  <c r="T38" i="20"/>
  <c r="S219" i="20"/>
  <c r="T219" i="20"/>
  <c r="V219" i="20" s="1"/>
  <c r="S206" i="20"/>
  <c r="T206" i="20"/>
  <c r="V206" i="20" s="1"/>
  <c r="S190" i="20"/>
  <c r="T190" i="20"/>
  <c r="S306" i="20"/>
  <c r="T306" i="20"/>
  <c r="S326" i="20"/>
  <c r="T326" i="20"/>
  <c r="V326" i="20" s="1"/>
  <c r="S170" i="20"/>
  <c r="T170" i="20"/>
  <c r="V170" i="20" s="1"/>
  <c r="S133" i="20"/>
  <c r="T133" i="20"/>
  <c r="V133" i="20" s="1"/>
  <c r="S70" i="20"/>
  <c r="T70" i="20"/>
  <c r="S154" i="20"/>
  <c r="T154" i="20"/>
  <c r="S157" i="20"/>
  <c r="T157" i="20"/>
  <c r="V157" i="20" s="1"/>
  <c r="S218" i="20"/>
  <c r="T218" i="20"/>
  <c r="S203" i="20"/>
  <c r="T203" i="20"/>
  <c r="V203" i="20" s="1"/>
  <c r="S188" i="20"/>
  <c r="T188" i="20"/>
  <c r="S310" i="20"/>
  <c r="T310" i="20"/>
  <c r="S329" i="20"/>
  <c r="T329" i="20"/>
  <c r="S165" i="20"/>
  <c r="T165" i="20"/>
  <c r="V165" i="20" s="1"/>
  <c r="S207" i="20"/>
  <c r="T207" i="20"/>
  <c r="V207" i="20" s="1"/>
  <c r="S313" i="20"/>
  <c r="T313" i="20"/>
  <c r="S151" i="20"/>
  <c r="T151" i="20"/>
  <c r="S305" i="20"/>
  <c r="T305" i="20"/>
  <c r="S158" i="20"/>
  <c r="T158" i="20"/>
  <c r="V158" i="20" s="1"/>
  <c r="S216" i="20"/>
  <c r="T216" i="20"/>
  <c r="S202" i="20"/>
  <c r="T202" i="20"/>
  <c r="V202" i="20" s="1"/>
  <c r="S187" i="20"/>
  <c r="T187" i="20"/>
  <c r="S107" i="20"/>
  <c r="T107" i="20"/>
  <c r="V107" i="20" s="1"/>
  <c r="S173" i="20"/>
  <c r="T173" i="20"/>
  <c r="V173" i="20" s="1"/>
  <c r="S177" i="20"/>
  <c r="T177" i="20"/>
  <c r="S199" i="20"/>
  <c r="T199" i="20"/>
  <c r="V199" i="20" s="1"/>
  <c r="S62" i="20"/>
  <c r="T62" i="20"/>
  <c r="V62" i="20" s="1"/>
  <c r="S317" i="20"/>
  <c r="T317" i="20"/>
  <c r="S333" i="20"/>
  <c r="T333" i="20"/>
  <c r="V333" i="20" s="1"/>
  <c r="S42" i="20"/>
  <c r="T42" i="20"/>
  <c r="V42" i="20" s="1"/>
  <c r="S230" i="20"/>
  <c r="T230" i="20"/>
  <c r="V230" i="20" s="1"/>
  <c r="S58" i="20"/>
  <c r="T58" i="20"/>
  <c r="B61" i="22"/>
  <c r="A14" i="25"/>
  <c r="C14" i="25" s="1"/>
  <c r="B60" i="22"/>
  <c r="A13" i="25"/>
  <c r="C13" i="25" s="1"/>
  <c r="B59" i="22"/>
  <c r="A12" i="25"/>
  <c r="C12" i="25" s="1"/>
  <c r="B56" i="22"/>
  <c r="A11" i="25"/>
  <c r="C11" i="25" s="1"/>
  <c r="B58" i="22"/>
  <c r="A16" i="22"/>
  <c r="C16" i="22" s="1"/>
  <c r="B57" i="22"/>
  <c r="A15" i="22"/>
  <c r="C15" i="22" s="1"/>
  <c r="B249" i="22"/>
  <c r="B248" i="22"/>
  <c r="A13" i="22"/>
  <c r="C13" i="22" s="1"/>
  <c r="A11" i="22"/>
  <c r="C11" i="22" s="1"/>
  <c r="A12" i="22"/>
  <c r="C12" i="22" s="1"/>
  <c r="K4" i="20"/>
  <c r="N4" i="20"/>
  <c r="A14" i="22"/>
  <c r="C14" i="22" s="1"/>
  <c r="K173" i="20"/>
  <c r="O173" i="20" s="1"/>
  <c r="K203" i="20"/>
  <c r="O203" i="20" s="1"/>
  <c r="K279" i="20"/>
  <c r="O279" i="20" s="1"/>
  <c r="K108" i="20"/>
  <c r="O108" i="20" s="1"/>
  <c r="K166" i="20"/>
  <c r="O166" i="20" s="1"/>
  <c r="K115" i="20"/>
  <c r="O115" i="20" s="1"/>
  <c r="K123" i="20"/>
  <c r="O123" i="20" s="1"/>
  <c r="K69" i="20"/>
  <c r="O69" i="20" s="1"/>
  <c r="K77" i="20"/>
  <c r="O77" i="20" s="1"/>
  <c r="K147" i="20"/>
  <c r="K179" i="20"/>
  <c r="O179" i="20" s="1"/>
  <c r="K226" i="20"/>
  <c r="O226" i="20" s="1"/>
  <c r="K218" i="20"/>
  <c r="O218" i="20" s="1"/>
  <c r="K210" i="20"/>
  <c r="O210" i="20" s="1"/>
  <c r="K202" i="20"/>
  <c r="O202" i="20" s="1"/>
  <c r="K194" i="20"/>
  <c r="O194" i="20" s="1"/>
  <c r="K234" i="20"/>
  <c r="O234" i="20" s="1"/>
  <c r="K305" i="20"/>
  <c r="O305" i="20" s="1"/>
  <c r="K313" i="20"/>
  <c r="O313" i="20" s="1"/>
  <c r="K322" i="20"/>
  <c r="O322" i="20" s="1"/>
  <c r="K330" i="20"/>
  <c r="O330" i="20" s="1"/>
  <c r="K261" i="20"/>
  <c r="O261" i="20" s="1"/>
  <c r="K292" i="20"/>
  <c r="O292" i="20" s="1"/>
  <c r="K219" i="20"/>
  <c r="O219" i="20" s="1"/>
  <c r="K269" i="20"/>
  <c r="O269" i="20" s="1"/>
  <c r="K44" i="20"/>
  <c r="O44" i="20" s="1"/>
  <c r="K133" i="20"/>
  <c r="O133" i="20" s="1"/>
  <c r="K149" i="20"/>
  <c r="K158" i="20"/>
  <c r="O158" i="20" s="1"/>
  <c r="K216" i="20"/>
  <c r="O216" i="20" s="1"/>
  <c r="K208" i="20"/>
  <c r="O208" i="20" s="1"/>
  <c r="K62" i="20"/>
  <c r="O62" i="20" s="1"/>
  <c r="K263" i="20"/>
  <c r="O263" i="20" s="1"/>
  <c r="K273" i="20"/>
  <c r="O273" i="20" s="1"/>
  <c r="K283" i="20"/>
  <c r="O283" i="20" s="1"/>
  <c r="K290" i="20"/>
  <c r="O290" i="20" s="1"/>
  <c r="K165" i="20"/>
  <c r="O165" i="20" s="1"/>
  <c r="K187" i="20"/>
  <c r="O187" i="20" s="1"/>
  <c r="K321" i="20"/>
  <c r="O321" i="20" s="1"/>
  <c r="K259" i="20"/>
  <c r="O259" i="20" s="1"/>
  <c r="K109" i="20"/>
  <c r="O109" i="20" s="1"/>
  <c r="K70" i="20"/>
  <c r="O70" i="20" s="1"/>
  <c r="K199" i="20"/>
  <c r="O199" i="20" s="1"/>
  <c r="K191" i="20"/>
  <c r="O191" i="20" s="1"/>
  <c r="K61" i="20"/>
  <c r="O61" i="20" s="1"/>
  <c r="K231" i="20"/>
  <c r="O231" i="20" s="1"/>
  <c r="K317" i="20"/>
  <c r="O317" i="20" s="1"/>
  <c r="K325" i="20"/>
  <c r="O325" i="20" s="1"/>
  <c r="K333" i="20"/>
  <c r="O333" i="20" s="1"/>
  <c r="K254" i="20"/>
  <c r="O254" i="20" s="1"/>
  <c r="K265" i="20"/>
  <c r="O265" i="20" s="1"/>
  <c r="K107" i="20"/>
  <c r="O107" i="20" s="1"/>
  <c r="K178" i="20"/>
  <c r="O178" i="20" s="1"/>
  <c r="K38" i="20"/>
  <c r="O38" i="20" s="1"/>
  <c r="K211" i="20"/>
  <c r="O211" i="20" s="1"/>
  <c r="K289" i="20"/>
  <c r="O289" i="20" s="1"/>
  <c r="K293" i="20"/>
  <c r="O293" i="20" s="1"/>
  <c r="K271" i="20"/>
  <c r="O271" i="20" s="1"/>
  <c r="K42" i="20"/>
  <c r="O42" i="20" s="1"/>
  <c r="K207" i="20"/>
  <c r="O207" i="20" s="1"/>
  <c r="K170" i="20"/>
  <c r="O170" i="20" s="1"/>
  <c r="K95" i="20"/>
  <c r="K119" i="20"/>
  <c r="O119" i="20" s="1"/>
  <c r="K127" i="20"/>
  <c r="O127" i="20" s="1"/>
  <c r="K151" i="20"/>
  <c r="O151" i="20" s="1"/>
  <c r="K183" i="20"/>
  <c r="O183" i="20" s="1"/>
  <c r="K49" i="20"/>
  <c r="O49" i="20" s="1"/>
  <c r="K58" i="20"/>
  <c r="O58" i="20" s="1"/>
  <c r="K222" i="20"/>
  <c r="O222" i="20" s="1"/>
  <c r="K214" i="20"/>
  <c r="O214" i="20" s="1"/>
  <c r="K206" i="20"/>
  <c r="O206" i="20" s="1"/>
  <c r="K198" i="20"/>
  <c r="O198" i="20" s="1"/>
  <c r="K190" i="20"/>
  <c r="O190" i="20" s="1"/>
  <c r="K230" i="20"/>
  <c r="O230" i="20" s="1"/>
  <c r="K318" i="20"/>
  <c r="O318" i="20" s="1"/>
  <c r="K326" i="20"/>
  <c r="O326" i="20" s="1"/>
  <c r="K256" i="20"/>
  <c r="O256" i="20" s="1"/>
  <c r="K275" i="20"/>
  <c r="O275" i="20" s="1"/>
  <c r="K301" i="20"/>
  <c r="O301" i="20" s="1"/>
  <c r="K154" i="20"/>
  <c r="O154" i="20" s="1"/>
  <c r="K195" i="20"/>
  <c r="O195" i="20" s="1"/>
  <c r="K250" i="20"/>
  <c r="O250" i="20" s="1"/>
  <c r="K242" i="20"/>
  <c r="O242" i="20" s="1"/>
  <c r="K182" i="20"/>
  <c r="O182" i="20" s="1"/>
  <c r="K105" i="20"/>
  <c r="O105" i="20" s="1"/>
  <c r="K162" i="20"/>
  <c r="O162" i="20" s="1"/>
  <c r="K310" i="20"/>
  <c r="O310" i="20" s="1"/>
  <c r="K246" i="20"/>
  <c r="O246" i="20" s="1"/>
  <c r="K267" i="20"/>
  <c r="O267" i="20" s="1"/>
  <c r="K277" i="20"/>
  <c r="O277" i="20" s="1"/>
  <c r="K287" i="20"/>
  <c r="O287" i="20" s="1"/>
  <c r="K295" i="20"/>
  <c r="O295" i="20" s="1"/>
  <c r="K329" i="20"/>
  <c r="O329" i="20" s="1"/>
  <c r="K238" i="20"/>
  <c r="O238" i="20" s="1"/>
  <c r="K157" i="20"/>
  <c r="O157" i="20" s="1"/>
  <c r="K306" i="20"/>
  <c r="O306" i="20" s="1"/>
  <c r="K297" i="20"/>
  <c r="O297" i="20" s="1"/>
  <c r="K291" i="20"/>
  <c r="O291" i="20" s="1"/>
  <c r="K164" i="20"/>
  <c r="O164" i="20" s="1"/>
  <c r="K172" i="20"/>
  <c r="O172" i="20" s="1"/>
  <c r="K121" i="20"/>
  <c r="O121" i="20" s="1"/>
  <c r="K153" i="20"/>
  <c r="O153" i="20" s="1"/>
  <c r="K177" i="20"/>
  <c r="O177" i="20" s="1"/>
  <c r="K220" i="20"/>
  <c r="O220" i="20" s="1"/>
  <c r="K188" i="20"/>
  <c r="O188" i="20" s="1"/>
  <c r="K258" i="20"/>
  <c r="O258" i="20" s="1"/>
  <c r="K294" i="20"/>
  <c r="O294" i="20" s="1"/>
  <c r="N314" i="20"/>
  <c r="N309" i="20"/>
  <c r="N215" i="20"/>
  <c r="N186" i="20"/>
  <c r="T186" i="20" s="1"/>
  <c r="N55" i="20"/>
  <c r="N176" i="20"/>
  <c r="N150" i="20"/>
  <c r="T150" i="20" s="1"/>
  <c r="N135" i="20"/>
  <c r="N25" i="20"/>
  <c r="N39" i="20"/>
  <c r="N13" i="20"/>
  <c r="T13" i="20" s="1"/>
  <c r="V13" i="20" s="1"/>
  <c r="N22" i="20"/>
  <c r="N21" i="20"/>
  <c r="N41" i="20"/>
  <c r="N48" i="20"/>
  <c r="N40" i="20"/>
  <c r="N169" i="20"/>
  <c r="N312" i="20"/>
  <c r="N139" i="20"/>
  <c r="N141" i="20"/>
  <c r="N54" i="20"/>
  <c r="N53" i="20"/>
  <c r="T53" i="20" s="1"/>
  <c r="N28" i="20"/>
  <c r="N103" i="20"/>
  <c r="N102" i="20"/>
  <c r="T102" i="20" s="1"/>
  <c r="N97" i="20"/>
  <c r="N30" i="20"/>
  <c r="T30" i="20" s="1"/>
  <c r="N29" i="20"/>
  <c r="N101" i="20"/>
  <c r="N52" i="20"/>
  <c r="T52" i="20" s="1"/>
  <c r="N27" i="20"/>
  <c r="N100" i="20"/>
  <c r="N51" i="20"/>
  <c r="T51" i="20" s="1"/>
  <c r="N26" i="20"/>
  <c r="N99" i="20"/>
  <c r="T99" i="20" s="1"/>
  <c r="N50" i="20"/>
  <c r="T50" i="20" s="1"/>
  <c r="N171" i="20"/>
  <c r="N98" i="20"/>
  <c r="N31" i="20"/>
  <c r="T31" i="20" s="1"/>
  <c r="N20" i="20"/>
  <c r="E51" i="13"/>
  <c r="E43" i="13"/>
  <c r="E52" i="13"/>
  <c r="E44" i="13"/>
  <c r="E53" i="13"/>
  <c r="E45" i="13"/>
  <c r="E54" i="13"/>
  <c r="E46" i="13"/>
  <c r="E55" i="13"/>
  <c r="E47" i="13"/>
  <c r="E42" i="13"/>
  <c r="E48" i="13"/>
  <c r="E50" i="13"/>
  <c r="E18" i="13"/>
  <c r="E41" i="13"/>
  <c r="E25" i="13"/>
  <c r="E21" i="13"/>
  <c r="E33" i="13"/>
  <c r="E26" i="13"/>
  <c r="E20" i="13"/>
  <c r="E36" i="13"/>
  <c r="E27" i="13"/>
  <c r="E37" i="13"/>
  <c r="E29" i="13"/>
  <c r="E38" i="13"/>
  <c r="E30" i="13"/>
  <c r="E39" i="13"/>
  <c r="E31" i="13"/>
  <c r="E23" i="13"/>
  <c r="E24" i="13"/>
  <c r="N233" i="20"/>
  <c r="N232" i="20"/>
  <c r="E21" i="12"/>
  <c r="E77" i="12"/>
  <c r="E85" i="12"/>
  <c r="E78" i="12"/>
  <c r="E76" i="12"/>
  <c r="E84" i="12"/>
  <c r="E79" i="12"/>
  <c r="E82" i="12"/>
  <c r="E83" i="12"/>
  <c r="E80" i="12"/>
  <c r="E81" i="12"/>
  <c r="E20" i="12"/>
  <c r="E66" i="12"/>
  <c r="E74" i="12"/>
  <c r="E71" i="12"/>
  <c r="E67" i="12"/>
  <c r="E63" i="12"/>
  <c r="E72" i="12"/>
  <c r="E65" i="12"/>
  <c r="E68" i="12"/>
  <c r="E69" i="12"/>
  <c r="E64" i="12"/>
  <c r="E73" i="12"/>
  <c r="E70" i="12"/>
  <c r="E40" i="12"/>
  <c r="E48" i="12"/>
  <c r="E56" i="12"/>
  <c r="E43" i="12"/>
  <c r="E36" i="12"/>
  <c r="E52" i="12"/>
  <c r="E53" i="12"/>
  <c r="E41" i="12"/>
  <c r="E49" i="12"/>
  <c r="E57" i="12"/>
  <c r="E35" i="12"/>
  <c r="E51" i="12"/>
  <c r="E44" i="12"/>
  <c r="E37" i="12"/>
  <c r="E61" i="12"/>
  <c r="E46" i="12"/>
  <c r="E39" i="12"/>
  <c r="E55" i="12"/>
  <c r="E34" i="12"/>
  <c r="E42" i="12"/>
  <c r="E50" i="12"/>
  <c r="E58" i="12"/>
  <c r="E59" i="12"/>
  <c r="E60" i="12"/>
  <c r="E45" i="12"/>
  <c r="E38" i="12"/>
  <c r="E54" i="12"/>
  <c r="E47" i="12"/>
  <c r="E64" i="10"/>
  <c r="E73" i="10"/>
  <c r="E65" i="10"/>
  <c r="E74" i="10"/>
  <c r="E60" i="10"/>
  <c r="E55" i="10"/>
  <c r="E70" i="10"/>
  <c r="E71" i="10"/>
  <c r="E72" i="10"/>
  <c r="E66" i="10"/>
  <c r="E53" i="10"/>
  <c r="E61" i="10"/>
  <c r="E52" i="10"/>
  <c r="E56" i="10"/>
  <c r="E58" i="10"/>
  <c r="E59" i="10"/>
  <c r="E67" i="10"/>
  <c r="E54" i="10"/>
  <c r="E62" i="10"/>
  <c r="E69" i="10"/>
  <c r="E57" i="10"/>
  <c r="E19" i="12"/>
  <c r="E33" i="12"/>
  <c r="E18" i="9"/>
  <c r="E39" i="9"/>
  <c r="E40" i="9"/>
  <c r="E41" i="9"/>
  <c r="E49" i="9"/>
  <c r="E57" i="9"/>
  <c r="E23" i="9"/>
  <c r="E31" i="9"/>
  <c r="E20" i="9"/>
  <c r="E42" i="9"/>
  <c r="E50" i="9"/>
  <c r="E58" i="9"/>
  <c r="E24" i="9"/>
  <c r="E32" i="9"/>
  <c r="E51" i="9"/>
  <c r="E59" i="9"/>
  <c r="E25" i="9"/>
  <c r="E33" i="9"/>
  <c r="E52" i="9"/>
  <c r="E60" i="9"/>
  <c r="E26" i="9"/>
  <c r="E34" i="9"/>
  <c r="E53" i="9"/>
  <c r="E61" i="9"/>
  <c r="E27" i="9"/>
  <c r="E35" i="9"/>
  <c r="E54" i="9"/>
  <c r="E28" i="9"/>
  <c r="D144" i="22"/>
  <c r="D169" i="25" s="1"/>
  <c r="E47" i="9"/>
  <c r="E55" i="9"/>
  <c r="E21" i="9"/>
  <c r="E29" i="9"/>
  <c r="E37" i="9"/>
  <c r="E48" i="9"/>
  <c r="E56" i="9"/>
  <c r="E22" i="9"/>
  <c r="E30" i="9"/>
  <c r="E43" i="9"/>
  <c r="E44" i="9"/>
  <c r="E45" i="9"/>
  <c r="E46" i="9"/>
  <c r="E18" i="10"/>
  <c r="E28" i="10"/>
  <c r="E21" i="10"/>
  <c r="E29" i="10"/>
  <c r="E22" i="10"/>
  <c r="E30" i="10"/>
  <c r="E23" i="10"/>
  <c r="E31" i="10"/>
  <c r="E24" i="10"/>
  <c r="E32" i="10"/>
  <c r="E25" i="10"/>
  <c r="E33" i="10"/>
  <c r="E26" i="10"/>
  <c r="E20" i="10"/>
  <c r="E27" i="10"/>
  <c r="E18" i="12"/>
  <c r="E24" i="12"/>
  <c r="E23" i="12"/>
  <c r="E246" i="22" s="1"/>
  <c r="E151" i="25" s="1"/>
  <c r="E25" i="12"/>
  <c r="E26" i="12"/>
  <c r="E31" i="12"/>
  <c r="E27" i="12"/>
  <c r="E29" i="12"/>
  <c r="E28" i="12"/>
  <c r="E30" i="12"/>
  <c r="E25" i="11"/>
  <c r="E33" i="11"/>
  <c r="E24" i="11"/>
  <c r="E34" i="11"/>
  <c r="E28" i="11"/>
  <c r="E36" i="11"/>
  <c r="E21" i="11"/>
  <c r="E22" i="11"/>
  <c r="E32" i="11"/>
  <c r="E26" i="11"/>
  <c r="E27" i="11"/>
  <c r="E35" i="11"/>
  <c r="E37" i="11"/>
  <c r="E31" i="11"/>
  <c r="E23" i="11"/>
  <c r="E29" i="11"/>
  <c r="E30" i="11"/>
  <c r="E18" i="11"/>
  <c r="E20" i="11"/>
  <c r="N302" i="20"/>
  <c r="T302" i="20" s="1"/>
  <c r="V302" i="20" s="1"/>
  <c r="N296" i="20"/>
  <c r="T296" i="20" s="1"/>
  <c r="N251" i="20"/>
  <c r="T251" i="20" s="1"/>
  <c r="V251" i="20" s="1"/>
  <c r="N252" i="20"/>
  <c r="T252" i="20" s="1"/>
  <c r="V252" i="20" s="1"/>
  <c r="N268" i="20"/>
  <c r="T268" i="20" s="1"/>
  <c r="V268" i="20" s="1"/>
  <c r="N239" i="20"/>
  <c r="T239" i="20" s="1"/>
  <c r="V239" i="20" s="1"/>
  <c r="N299" i="20"/>
  <c r="T299" i="20" s="1"/>
  <c r="V299" i="20" s="1"/>
  <c r="N281" i="20"/>
  <c r="T281" i="20" s="1"/>
  <c r="V281" i="20" s="1"/>
  <c r="N285" i="20"/>
  <c r="T285" i="20" s="1"/>
  <c r="V285" i="20" s="1"/>
  <c r="N240" i="20"/>
  <c r="T240" i="20" s="1"/>
  <c r="V240" i="20" s="1"/>
  <c r="N244" i="20"/>
  <c r="T244" i="20" s="1"/>
  <c r="N248" i="20"/>
  <c r="T248" i="20" s="1"/>
  <c r="V248" i="20" s="1"/>
  <c r="N243" i="20"/>
  <c r="T243" i="20" s="1"/>
  <c r="N247" i="20"/>
  <c r="T247" i="20" s="1"/>
  <c r="V247" i="20" s="1"/>
  <c r="N255" i="20"/>
  <c r="T255" i="20" s="1"/>
  <c r="N264" i="20"/>
  <c r="T264" i="20" s="1"/>
  <c r="V264" i="20" s="1"/>
  <c r="N272" i="20"/>
  <c r="T272" i="20" s="1"/>
  <c r="N276" i="20"/>
  <c r="T276" i="20" s="1"/>
  <c r="V276" i="20" s="1"/>
  <c r="N253" i="20"/>
  <c r="T253" i="20" s="1"/>
  <c r="N262" i="20"/>
  <c r="T262" i="20" s="1"/>
  <c r="V262" i="20" s="1"/>
  <c r="N266" i="20"/>
  <c r="T266" i="20" s="1"/>
  <c r="N270" i="20"/>
  <c r="T270" i="20" s="1"/>
  <c r="V270" i="20" s="1"/>
  <c r="N284" i="20"/>
  <c r="T284" i="20" s="1"/>
  <c r="V284" i="20" s="1"/>
  <c r="N298" i="20"/>
  <c r="T298" i="20" s="1"/>
  <c r="V298" i="20" s="1"/>
  <c r="N245" i="20"/>
  <c r="T245" i="20" s="1"/>
  <c r="V245" i="20" s="1"/>
  <c r="N249" i="20"/>
  <c r="T249" i="20" s="1"/>
  <c r="N257" i="20"/>
  <c r="T257" i="20" s="1"/>
  <c r="V257" i="20" s="1"/>
  <c r="N280" i="20"/>
  <c r="T280" i="20" s="1"/>
  <c r="V280" i="20" s="1"/>
  <c r="N241" i="20"/>
  <c r="T241" i="20" s="1"/>
  <c r="V241" i="20" s="1"/>
  <c r="N274" i="20"/>
  <c r="T274" i="20" s="1"/>
  <c r="V274" i="20" s="1"/>
  <c r="N278" i="20"/>
  <c r="T278" i="20" s="1"/>
  <c r="V278" i="20" s="1"/>
  <c r="N288" i="20"/>
  <c r="T288" i="20" s="1"/>
  <c r="V288" i="20" s="1"/>
  <c r="N300" i="20"/>
  <c r="T300" i="20" s="1"/>
  <c r="V300" i="20" s="1"/>
  <c r="N282" i="20"/>
  <c r="T282" i="20" s="1"/>
  <c r="V282" i="20" s="1"/>
  <c r="N286" i="20"/>
  <c r="T286" i="20" s="1"/>
  <c r="V286" i="20" s="1"/>
  <c r="N328" i="20"/>
  <c r="N324" i="20"/>
  <c r="N332" i="20"/>
  <c r="N316" i="20"/>
  <c r="N308" i="20"/>
  <c r="N320" i="20"/>
  <c r="N304" i="20"/>
  <c r="N303" i="20"/>
  <c r="N307" i="20"/>
  <c r="N311" i="20"/>
  <c r="N315" i="20"/>
  <c r="N319" i="20"/>
  <c r="N323" i="20"/>
  <c r="N327" i="20"/>
  <c r="N331" i="20"/>
  <c r="N56" i="20"/>
  <c r="T56" i="20" s="1"/>
  <c r="N57" i="20"/>
  <c r="N79" i="20"/>
  <c r="T79" i="20" s="1"/>
  <c r="N129" i="20"/>
  <c r="N94" i="20"/>
  <c r="T94" i="20" s="1"/>
  <c r="N114" i="20"/>
  <c r="T114" i="20" s="1"/>
  <c r="N87" i="20"/>
  <c r="N80" i="20"/>
  <c r="N89" i="20"/>
  <c r="N82" i="20"/>
  <c r="T82" i="20" s="1"/>
  <c r="N131" i="20"/>
  <c r="N112" i="20"/>
  <c r="N81" i="20"/>
  <c r="T81" i="20" s="1"/>
  <c r="N130" i="20"/>
  <c r="N88" i="20"/>
  <c r="N93" i="20"/>
  <c r="T93" i="20" s="1"/>
  <c r="N86" i="20"/>
  <c r="N78" i="20"/>
  <c r="T78" i="20" s="1"/>
  <c r="N120" i="20"/>
  <c r="N92" i="20"/>
  <c r="N85" i="20"/>
  <c r="N91" i="20"/>
  <c r="T91" i="20" s="1"/>
  <c r="N84" i="20"/>
  <c r="T84" i="20" s="1"/>
  <c r="N90" i="20"/>
  <c r="T90" i="20" s="1"/>
  <c r="N83" i="20"/>
  <c r="T83" i="20" s="1"/>
  <c r="N140" i="20"/>
  <c r="T140" i="20" s="1"/>
  <c r="N76" i="20"/>
  <c r="T76" i="20" s="1"/>
  <c r="N75" i="20"/>
  <c r="N146" i="20"/>
  <c r="N68" i="20"/>
  <c r="N145" i="20"/>
  <c r="N67" i="20"/>
  <c r="T67" i="20" s="1"/>
  <c r="N144" i="20"/>
  <c r="N66" i="20"/>
  <c r="N142" i="20"/>
  <c r="N137" i="20"/>
  <c r="N72" i="20"/>
  <c r="T72" i="20" s="1"/>
  <c r="N64" i="20"/>
  <c r="T64" i="20" s="1"/>
  <c r="N136" i="20"/>
  <c r="N71" i="20"/>
  <c r="T71" i="20" s="1"/>
  <c r="N181" i="20"/>
  <c r="N74" i="20"/>
  <c r="N143" i="20"/>
  <c r="T143" i="20" s="1"/>
  <c r="N65" i="20"/>
  <c r="N180" i="20"/>
  <c r="N138" i="20"/>
  <c r="N73" i="20"/>
  <c r="N43" i="20"/>
  <c r="N189" i="20"/>
  <c r="N228" i="20"/>
  <c r="N225" i="20"/>
  <c r="T225" i="20" s="1"/>
  <c r="N63" i="20"/>
  <c r="T63" i="20" s="1"/>
  <c r="N196" i="20"/>
  <c r="N221" i="20"/>
  <c r="N193" i="20"/>
  <c r="N223" i="20"/>
  <c r="N59" i="20"/>
  <c r="T59" i="20" s="1"/>
  <c r="N213" i="20"/>
  <c r="N235" i="20"/>
  <c r="N236" i="20"/>
  <c r="N201" i="20"/>
  <c r="N204" i="20"/>
  <c r="N209" i="20"/>
  <c r="N192" i="20"/>
  <c r="N197" i="20"/>
  <c r="N212" i="20"/>
  <c r="N217" i="20"/>
  <c r="T217" i="20" s="1"/>
  <c r="N224" i="20"/>
  <c r="T224" i="20" s="1"/>
  <c r="N227" i="20"/>
  <c r="N200" i="20"/>
  <c r="N205" i="20"/>
  <c r="N229" i="20"/>
  <c r="N60" i="20"/>
  <c r="N45" i="20"/>
  <c r="N37" i="20"/>
  <c r="N36" i="20"/>
  <c r="N47" i="20"/>
  <c r="N46" i="20"/>
  <c r="N185" i="20"/>
  <c r="T185" i="20" s="1"/>
  <c r="N155" i="20"/>
  <c r="T155" i="20" s="1"/>
  <c r="N159" i="20"/>
  <c r="N184" i="20"/>
  <c r="N156" i="20"/>
  <c r="N160" i="20"/>
  <c r="T160" i="20" s="1"/>
  <c r="N148" i="20"/>
  <c r="N152" i="20"/>
  <c r="T152" i="20" s="1"/>
  <c r="N117" i="20"/>
  <c r="N113" i="20"/>
  <c r="T113" i="20" s="1"/>
  <c r="N126" i="20"/>
  <c r="N124" i="20"/>
  <c r="N118" i="20"/>
  <c r="T118" i="20" s="1"/>
  <c r="N128" i="20"/>
  <c r="N116" i="20"/>
  <c r="T116" i="20" s="1"/>
  <c r="N125" i="20"/>
  <c r="N122" i="20"/>
  <c r="N134" i="20"/>
  <c r="N132" i="20"/>
  <c r="T132" i="20" s="1"/>
  <c r="N167" i="20"/>
  <c r="T167" i="20" s="1"/>
  <c r="N110" i="20"/>
  <c r="T110" i="20" s="1"/>
  <c r="N111" i="20"/>
  <c r="N174" i="20"/>
  <c r="N106" i="20"/>
  <c r="N163" i="20"/>
  <c r="N175" i="20"/>
  <c r="N168" i="20"/>
  <c r="N104" i="20"/>
  <c r="N161" i="20"/>
  <c r="T161" i="20" s="1"/>
  <c r="N19" i="20"/>
  <c r="N18" i="20"/>
  <c r="N17" i="20"/>
  <c r="N16" i="20"/>
  <c r="T16" i="20" s="1"/>
  <c r="V16" i="20" s="1"/>
  <c r="N23" i="20"/>
  <c r="N15" i="20"/>
  <c r="T15" i="20" s="1"/>
  <c r="N14" i="20"/>
  <c r="T14" i="20" s="1"/>
  <c r="V14" i="20" s="1"/>
  <c r="E172" i="25" l="1"/>
  <c r="E205" i="25"/>
  <c r="E203" i="25"/>
  <c r="E128" i="25"/>
  <c r="E146" i="25"/>
  <c r="E129" i="25"/>
  <c r="E202" i="25"/>
  <c r="E201" i="25"/>
  <c r="E139" i="25"/>
  <c r="E131" i="25"/>
  <c r="E204" i="25"/>
  <c r="E133" i="25"/>
  <c r="E200" i="25"/>
  <c r="E126" i="25"/>
  <c r="E206" i="25"/>
  <c r="E137" i="25"/>
  <c r="E138" i="25"/>
  <c r="E132" i="25"/>
  <c r="F20" i="14"/>
  <c r="E171" i="25"/>
  <c r="E140" i="25"/>
  <c r="E127" i="25"/>
  <c r="E141" i="25"/>
  <c r="E147" i="25"/>
  <c r="E148" i="25"/>
  <c r="E149" i="25"/>
  <c r="D344" i="22"/>
  <c r="E344" i="22"/>
  <c r="D345" i="22"/>
  <c r="E345" i="22"/>
  <c r="D343" i="22"/>
  <c r="E343" i="22"/>
  <c r="D346" i="22"/>
  <c r="E346" i="22"/>
  <c r="D342" i="22"/>
  <c r="E342" i="22"/>
  <c r="D341" i="22"/>
  <c r="E341" i="22"/>
  <c r="D336" i="22"/>
  <c r="E336" i="22"/>
  <c r="D339" i="22"/>
  <c r="E339" i="22"/>
  <c r="D335" i="22"/>
  <c r="E335" i="22"/>
  <c r="D333" i="22"/>
  <c r="E333" i="22"/>
  <c r="D337" i="22"/>
  <c r="E337" i="22"/>
  <c r="D338" i="22"/>
  <c r="E338" i="22"/>
  <c r="D334" i="22"/>
  <c r="E334" i="22"/>
  <c r="D332" i="22"/>
  <c r="E332" i="22"/>
  <c r="D328" i="22"/>
  <c r="E328" i="22"/>
  <c r="D327" i="22"/>
  <c r="E327" i="22"/>
  <c r="D330" i="22"/>
  <c r="E330" i="22"/>
  <c r="D329" i="22"/>
  <c r="E329" i="22"/>
  <c r="D326" i="22"/>
  <c r="E326" i="22"/>
  <c r="D321" i="22"/>
  <c r="E321" i="22"/>
  <c r="D324" i="22"/>
  <c r="E324" i="22"/>
  <c r="D323" i="22"/>
  <c r="E323" i="22"/>
  <c r="D322" i="22"/>
  <c r="E322" i="22"/>
  <c r="D320" i="22"/>
  <c r="E320" i="22"/>
  <c r="D316" i="22"/>
  <c r="E316" i="22"/>
  <c r="D315" i="22"/>
  <c r="E315" i="22"/>
  <c r="D318" i="22"/>
  <c r="E318" i="22"/>
  <c r="D317" i="22"/>
  <c r="E317" i="22"/>
  <c r="D314" i="22"/>
  <c r="E314" i="22"/>
  <c r="D312" i="22"/>
  <c r="E312" i="22"/>
  <c r="D311" i="22"/>
  <c r="E311" i="22"/>
  <c r="D303" i="22"/>
  <c r="E303" i="22"/>
  <c r="D308" i="22"/>
  <c r="E308" i="22"/>
  <c r="D302" i="22"/>
  <c r="E302" i="22"/>
  <c r="D305" i="22"/>
  <c r="E305" i="22"/>
  <c r="D309" i="22"/>
  <c r="E309" i="22"/>
  <c r="D304" i="22"/>
  <c r="E304" i="22"/>
  <c r="D301" i="22"/>
  <c r="E301" i="22"/>
  <c r="D306" i="22"/>
  <c r="E306" i="22"/>
  <c r="D307" i="22"/>
  <c r="E307" i="22"/>
  <c r="D300" i="22"/>
  <c r="E300" i="22"/>
  <c r="D297" i="22"/>
  <c r="D258" i="25" s="1"/>
  <c r="E297" i="22"/>
  <c r="E258" i="25" s="1"/>
  <c r="D295" i="22"/>
  <c r="D256" i="25" s="1"/>
  <c r="E295" i="22"/>
  <c r="E256" i="25" s="1"/>
  <c r="D294" i="22"/>
  <c r="D255" i="25" s="1"/>
  <c r="E294" i="22"/>
  <c r="E255" i="25" s="1"/>
  <c r="D288" i="22"/>
  <c r="D249" i="25" s="1"/>
  <c r="E288" i="22"/>
  <c r="E249" i="25" s="1"/>
  <c r="D298" i="22"/>
  <c r="D259" i="25" s="1"/>
  <c r="E298" i="22"/>
  <c r="E259" i="25" s="1"/>
  <c r="D293" i="22"/>
  <c r="D254" i="25" s="1"/>
  <c r="E293" i="22"/>
  <c r="E254" i="25" s="1"/>
  <c r="D290" i="22"/>
  <c r="D251" i="25" s="1"/>
  <c r="E290" i="22"/>
  <c r="E251" i="25" s="1"/>
  <c r="D292" i="22"/>
  <c r="D253" i="25" s="1"/>
  <c r="E292" i="22"/>
  <c r="E253" i="25" s="1"/>
  <c r="D291" i="22"/>
  <c r="D252" i="25" s="1"/>
  <c r="E291" i="22"/>
  <c r="E252" i="25" s="1"/>
  <c r="D289" i="22"/>
  <c r="D250" i="25" s="1"/>
  <c r="E289" i="22"/>
  <c r="E250" i="25" s="1"/>
  <c r="D296" i="22"/>
  <c r="D257" i="25" s="1"/>
  <c r="E296" i="22"/>
  <c r="E257" i="25" s="1"/>
  <c r="D287" i="22"/>
  <c r="D248" i="25" s="1"/>
  <c r="E287" i="22"/>
  <c r="E248" i="25" s="1"/>
  <c r="D265" i="22"/>
  <c r="D226" i="25" s="1"/>
  <c r="E265" i="22"/>
  <c r="E226" i="25" s="1"/>
  <c r="D283" i="22"/>
  <c r="D244" i="25" s="1"/>
  <c r="E283" i="22"/>
  <c r="E244" i="25" s="1"/>
  <c r="D285" i="22"/>
  <c r="D246" i="25" s="1"/>
  <c r="E285" i="22"/>
  <c r="E246" i="25" s="1"/>
  <c r="D277" i="22"/>
  <c r="D238" i="25" s="1"/>
  <c r="E277" i="22"/>
  <c r="E238" i="25" s="1"/>
  <c r="D284" i="22"/>
  <c r="D245" i="25" s="1"/>
  <c r="E284" i="22"/>
  <c r="E245" i="25" s="1"/>
  <c r="D282" i="22"/>
  <c r="D243" i="25" s="1"/>
  <c r="E282" i="22"/>
  <c r="E243" i="25" s="1"/>
  <c r="D261" i="22"/>
  <c r="D222" i="25" s="1"/>
  <c r="E261" i="22"/>
  <c r="E222" i="25" s="1"/>
  <c r="D276" i="22"/>
  <c r="D237" i="25" s="1"/>
  <c r="E276" i="22"/>
  <c r="E237" i="25" s="1"/>
  <c r="D274" i="22"/>
  <c r="D235" i="25" s="1"/>
  <c r="E274" i="22"/>
  <c r="E235" i="25" s="1"/>
  <c r="D268" i="22"/>
  <c r="D229" i="25" s="1"/>
  <c r="E268" i="22"/>
  <c r="E229" i="25" s="1"/>
  <c r="D260" i="22"/>
  <c r="D221" i="25" s="1"/>
  <c r="E260" i="22"/>
  <c r="E221" i="25" s="1"/>
  <c r="D271" i="22"/>
  <c r="D232" i="25" s="1"/>
  <c r="E271" i="22"/>
  <c r="E232" i="25" s="1"/>
  <c r="D266" i="22"/>
  <c r="D227" i="25" s="1"/>
  <c r="E266" i="22"/>
  <c r="E227" i="25" s="1"/>
  <c r="D275" i="22"/>
  <c r="D236" i="25" s="1"/>
  <c r="E275" i="22"/>
  <c r="E236" i="25" s="1"/>
  <c r="D267" i="22"/>
  <c r="D228" i="25" s="1"/>
  <c r="E267" i="22"/>
  <c r="E228" i="25" s="1"/>
  <c r="D278" i="22"/>
  <c r="D239" i="25" s="1"/>
  <c r="E278" i="22"/>
  <c r="E239" i="25" s="1"/>
  <c r="D258" i="22"/>
  <c r="D219" i="25" s="1"/>
  <c r="E258" i="22"/>
  <c r="E219" i="25" s="1"/>
  <c r="D259" i="22"/>
  <c r="D220" i="25" s="1"/>
  <c r="E259" i="22"/>
  <c r="E220" i="25" s="1"/>
  <c r="D280" i="22"/>
  <c r="D241" i="25" s="1"/>
  <c r="E280" i="22"/>
  <c r="E241" i="25" s="1"/>
  <c r="D262" i="22"/>
  <c r="D223" i="25" s="1"/>
  <c r="E262" i="22"/>
  <c r="E223" i="25" s="1"/>
  <c r="D279" i="22"/>
  <c r="D240" i="25" s="1"/>
  <c r="E279" i="22"/>
  <c r="E240" i="25" s="1"/>
  <c r="D281" i="22"/>
  <c r="D242" i="25" s="1"/>
  <c r="E281" i="22"/>
  <c r="E242" i="25" s="1"/>
  <c r="D272" i="22"/>
  <c r="D233" i="25" s="1"/>
  <c r="E272" i="22"/>
  <c r="E233" i="25" s="1"/>
  <c r="D270" i="22"/>
  <c r="D231" i="25" s="1"/>
  <c r="E270" i="22"/>
  <c r="E231" i="25" s="1"/>
  <c r="D269" i="22"/>
  <c r="D230" i="25" s="1"/>
  <c r="E269" i="22"/>
  <c r="E230" i="25" s="1"/>
  <c r="D263" i="22"/>
  <c r="D224" i="25" s="1"/>
  <c r="E263" i="22"/>
  <c r="E224" i="25" s="1"/>
  <c r="D273" i="22"/>
  <c r="D234" i="25" s="1"/>
  <c r="E273" i="22"/>
  <c r="E234" i="25" s="1"/>
  <c r="D264" i="22"/>
  <c r="D225" i="25" s="1"/>
  <c r="E264" i="22"/>
  <c r="E225" i="25" s="1"/>
  <c r="D257" i="22"/>
  <c r="D218" i="25" s="1"/>
  <c r="E257" i="22"/>
  <c r="E218" i="25" s="1"/>
  <c r="D247" i="22"/>
  <c r="D152" i="25" s="1"/>
  <c r="E247" i="22"/>
  <c r="E152" i="25" s="1"/>
  <c r="D254" i="22"/>
  <c r="D158" i="25" s="1"/>
  <c r="E254" i="22"/>
  <c r="E158" i="25" s="1"/>
  <c r="D252" i="22"/>
  <c r="D156" i="25" s="1"/>
  <c r="E252" i="22"/>
  <c r="E156" i="25" s="1"/>
  <c r="D253" i="22"/>
  <c r="D157" i="25" s="1"/>
  <c r="E253" i="22"/>
  <c r="E157" i="25" s="1"/>
  <c r="D251" i="22"/>
  <c r="D155" i="25" s="1"/>
  <c r="E251" i="22"/>
  <c r="E155" i="25" s="1"/>
  <c r="E248" i="22"/>
  <c r="E153" i="25" s="1"/>
  <c r="E249" i="22"/>
  <c r="D255" i="22"/>
  <c r="D159" i="25" s="1"/>
  <c r="E255" i="22"/>
  <c r="E159" i="25" s="1"/>
  <c r="D250" i="22"/>
  <c r="D154" i="25" s="1"/>
  <c r="E250" i="22"/>
  <c r="E154" i="25" s="1"/>
  <c r="D237" i="22"/>
  <c r="E237" i="22"/>
  <c r="D239" i="22"/>
  <c r="E239" i="22"/>
  <c r="D232" i="22"/>
  <c r="E232" i="22"/>
  <c r="D236" i="22"/>
  <c r="E236" i="22"/>
  <c r="D229" i="22"/>
  <c r="E229" i="22"/>
  <c r="D230" i="22"/>
  <c r="E230" i="22"/>
  <c r="D228" i="22"/>
  <c r="E228" i="22"/>
  <c r="D238" i="22"/>
  <c r="E238" i="22"/>
  <c r="D243" i="22"/>
  <c r="E243" i="22"/>
  <c r="D240" i="22"/>
  <c r="E240" i="22"/>
  <c r="D244" i="22"/>
  <c r="E244" i="22"/>
  <c r="D242" i="22"/>
  <c r="E242" i="22"/>
  <c r="D241" i="22"/>
  <c r="E241" i="22"/>
  <c r="D233" i="22"/>
  <c r="D144" i="25" s="1"/>
  <c r="E233" i="22"/>
  <c r="E144" i="25" s="1"/>
  <c r="D235" i="22"/>
  <c r="E235" i="22"/>
  <c r="D234" i="22"/>
  <c r="E234" i="22"/>
  <c r="D231" i="22"/>
  <c r="D143" i="25" s="1"/>
  <c r="E231" i="22"/>
  <c r="E143" i="25" s="1"/>
  <c r="D227" i="22"/>
  <c r="E227" i="22"/>
  <c r="D225" i="22"/>
  <c r="D216" i="25" s="1"/>
  <c r="E225" i="22"/>
  <c r="E216" i="25" s="1"/>
  <c r="D223" i="22"/>
  <c r="D215" i="25" s="1"/>
  <c r="E223" i="22"/>
  <c r="E215" i="25" s="1"/>
  <c r="D222" i="22"/>
  <c r="E222" i="22"/>
  <c r="D224" i="22"/>
  <c r="E224" i="22"/>
  <c r="D221" i="22"/>
  <c r="D214" i="25" s="1"/>
  <c r="E221" i="22"/>
  <c r="E214" i="25" s="1"/>
  <c r="D220" i="22"/>
  <c r="D213" i="25" s="1"/>
  <c r="E220" i="22"/>
  <c r="E213" i="25" s="1"/>
  <c r="D216" i="22"/>
  <c r="D209" i="25" s="1"/>
  <c r="E216" i="22"/>
  <c r="E209" i="25" s="1"/>
  <c r="D217" i="22"/>
  <c r="D210" i="25" s="1"/>
  <c r="E217" i="22"/>
  <c r="E210" i="25" s="1"/>
  <c r="D218" i="22"/>
  <c r="D211" i="25" s="1"/>
  <c r="E218" i="22"/>
  <c r="E211" i="25" s="1"/>
  <c r="D215" i="22"/>
  <c r="D208" i="25" s="1"/>
  <c r="E215" i="22"/>
  <c r="E208" i="25" s="1"/>
  <c r="D213" i="22"/>
  <c r="E213" i="22"/>
  <c r="D204" i="22"/>
  <c r="D194" i="25" s="1"/>
  <c r="E204" i="22"/>
  <c r="E194" i="25" s="1"/>
  <c r="D205" i="22"/>
  <c r="D195" i="25" s="1"/>
  <c r="E205" i="22"/>
  <c r="E195" i="25" s="1"/>
  <c r="D212" i="22"/>
  <c r="E212" i="22"/>
  <c r="D210" i="22"/>
  <c r="E210" i="22"/>
  <c r="D209" i="22"/>
  <c r="E209" i="22"/>
  <c r="D207" i="22"/>
  <c r="D197" i="25" s="1"/>
  <c r="E207" i="22"/>
  <c r="E197" i="25" s="1"/>
  <c r="D206" i="22"/>
  <c r="D196" i="25" s="1"/>
  <c r="E206" i="22"/>
  <c r="E196" i="25" s="1"/>
  <c r="D208" i="22"/>
  <c r="E208" i="22"/>
  <c r="D211" i="22"/>
  <c r="D198" i="25" s="1"/>
  <c r="E211" i="22"/>
  <c r="E198" i="25" s="1"/>
  <c r="D203" i="22"/>
  <c r="D193" i="25" s="1"/>
  <c r="E203" i="22"/>
  <c r="E193" i="25" s="1"/>
  <c r="D175" i="22"/>
  <c r="E175" i="22"/>
  <c r="D176" i="22"/>
  <c r="E176" i="22"/>
  <c r="D172" i="22"/>
  <c r="D162" i="25" s="1"/>
  <c r="E172" i="22"/>
  <c r="E162" i="25" s="1"/>
  <c r="D183" i="22"/>
  <c r="E183" i="22"/>
  <c r="D179" i="22"/>
  <c r="E179" i="22"/>
  <c r="D182" i="22"/>
  <c r="E182" i="22"/>
  <c r="D178" i="22"/>
  <c r="D163" i="25" s="1"/>
  <c r="E178" i="22"/>
  <c r="E163" i="25" s="1"/>
  <c r="D174" i="22"/>
  <c r="E174" i="22"/>
  <c r="D181" i="22"/>
  <c r="E181" i="22"/>
  <c r="D177" i="22"/>
  <c r="E177" i="22"/>
  <c r="D173" i="22"/>
  <c r="E173" i="22"/>
  <c r="D184" i="22"/>
  <c r="E184" i="22"/>
  <c r="D180" i="22"/>
  <c r="E180" i="22"/>
  <c r="D171" i="22"/>
  <c r="D161" i="25" s="1"/>
  <c r="E171" i="22"/>
  <c r="E161" i="25" s="1"/>
  <c r="D166" i="22"/>
  <c r="E166" i="22"/>
  <c r="D156" i="22"/>
  <c r="D180" i="25" s="1"/>
  <c r="E156" i="22"/>
  <c r="E180" i="25" s="1"/>
  <c r="D162" i="22"/>
  <c r="E162" i="22"/>
  <c r="D160" i="22"/>
  <c r="D184" i="25" s="1"/>
  <c r="E160" i="22"/>
  <c r="E184" i="25" s="1"/>
  <c r="D158" i="22"/>
  <c r="D182" i="25" s="1"/>
  <c r="E158" i="22"/>
  <c r="E182" i="25" s="1"/>
  <c r="D148" i="22"/>
  <c r="E148" i="22"/>
  <c r="D154" i="22"/>
  <c r="D178" i="25" s="1"/>
  <c r="E154" i="22"/>
  <c r="E178" i="25" s="1"/>
  <c r="D150" i="22"/>
  <c r="D175" i="25" s="1"/>
  <c r="E150" i="22"/>
  <c r="E175" i="25" s="1"/>
  <c r="D164" i="22"/>
  <c r="E164" i="22"/>
  <c r="D149" i="22"/>
  <c r="D174" i="25" s="1"/>
  <c r="E149" i="22"/>
  <c r="E174" i="25" s="1"/>
  <c r="D153" i="22"/>
  <c r="D177" i="25" s="1"/>
  <c r="E153" i="22"/>
  <c r="E177" i="25" s="1"/>
  <c r="D152" i="22"/>
  <c r="D176" i="25" s="1"/>
  <c r="E152" i="22"/>
  <c r="E176" i="25" s="1"/>
  <c r="D169" i="22"/>
  <c r="D188" i="25" s="1"/>
  <c r="E169" i="22"/>
  <c r="E188" i="25" s="1"/>
  <c r="D167" i="22"/>
  <c r="E167" i="22"/>
  <c r="D157" i="22"/>
  <c r="D181" i="25" s="1"/>
  <c r="E157" i="22"/>
  <c r="E181" i="25" s="1"/>
  <c r="D151" i="22"/>
  <c r="E151" i="22"/>
  <c r="D163" i="22"/>
  <c r="D186" i="25" s="1"/>
  <c r="E163" i="22"/>
  <c r="E186" i="25" s="1"/>
  <c r="D161" i="22"/>
  <c r="D185" i="25" s="1"/>
  <c r="E161" i="22"/>
  <c r="E185" i="25" s="1"/>
  <c r="D159" i="22"/>
  <c r="D183" i="25" s="1"/>
  <c r="E159" i="22"/>
  <c r="E183" i="25" s="1"/>
  <c r="D168" i="22"/>
  <c r="D187" i="25" s="1"/>
  <c r="E168" i="22"/>
  <c r="E187" i="25" s="1"/>
  <c r="D155" i="22"/>
  <c r="D179" i="25" s="1"/>
  <c r="E155" i="22"/>
  <c r="E179" i="25" s="1"/>
  <c r="D165" i="22"/>
  <c r="E165" i="22"/>
  <c r="D147" i="22"/>
  <c r="E147" i="22"/>
  <c r="D138" i="22"/>
  <c r="E138" i="22"/>
  <c r="D142" i="22"/>
  <c r="E142" i="22"/>
  <c r="D130" i="22"/>
  <c r="E130" i="22"/>
  <c r="D134" i="22"/>
  <c r="E134" i="22"/>
  <c r="D132" i="22"/>
  <c r="E132" i="22"/>
  <c r="D145" i="22"/>
  <c r="E145" i="22"/>
  <c r="D143" i="22"/>
  <c r="E143" i="22"/>
  <c r="D141" i="22"/>
  <c r="E141" i="22"/>
  <c r="D137" i="22"/>
  <c r="E137" i="22"/>
  <c r="D135" i="22"/>
  <c r="E135" i="22"/>
  <c r="D133" i="22"/>
  <c r="E133" i="22"/>
  <c r="D139" i="22"/>
  <c r="D167" i="25" s="1"/>
  <c r="E139" i="22"/>
  <c r="E167" i="25" s="1"/>
  <c r="D136" i="22"/>
  <c r="E136" i="22"/>
  <c r="D129" i="22"/>
  <c r="D166" i="25" s="1"/>
  <c r="E129" i="22"/>
  <c r="E166" i="25" s="1"/>
  <c r="D131" i="22"/>
  <c r="E131" i="22"/>
  <c r="D140" i="22"/>
  <c r="D168" i="25" s="1"/>
  <c r="E140" i="22"/>
  <c r="E168" i="25" s="1"/>
  <c r="D128" i="22"/>
  <c r="D165" i="25" s="1"/>
  <c r="E128" i="22"/>
  <c r="E165" i="25" s="1"/>
  <c r="D248" i="22"/>
  <c r="D153" i="25" s="1"/>
  <c r="D249" i="22"/>
  <c r="D246" i="22"/>
  <c r="D151" i="25" s="1"/>
  <c r="S117" i="20"/>
  <c r="T117" i="20"/>
  <c r="S193" i="20"/>
  <c r="T193" i="20"/>
  <c r="V193" i="20" s="1"/>
  <c r="S86" i="20"/>
  <c r="T86" i="20"/>
  <c r="S233" i="20"/>
  <c r="T233" i="20"/>
  <c r="V233" i="20" s="1"/>
  <c r="S46" i="20"/>
  <c r="T46" i="20"/>
  <c r="V46" i="20" s="1"/>
  <c r="S221" i="20"/>
  <c r="T221" i="20"/>
  <c r="V221" i="20" s="1"/>
  <c r="S215" i="20"/>
  <c r="T215" i="20"/>
  <c r="S128" i="20"/>
  <c r="T128" i="20"/>
  <c r="V128" i="20" s="1"/>
  <c r="S236" i="20"/>
  <c r="T236" i="20"/>
  <c r="V236" i="20" s="1"/>
  <c r="S85" i="20"/>
  <c r="T85" i="20"/>
  <c r="S45" i="20"/>
  <c r="T45" i="20"/>
  <c r="V45" i="20" s="1"/>
  <c r="S228" i="20"/>
  <c r="T228" i="20"/>
  <c r="V228" i="20" s="1"/>
  <c r="S142" i="20"/>
  <c r="T142" i="20"/>
  <c r="V142" i="20" s="1"/>
  <c r="S168" i="20"/>
  <c r="T168" i="20"/>
  <c r="V168" i="20" s="1"/>
  <c r="S126" i="20"/>
  <c r="T126" i="20"/>
  <c r="V126" i="20" s="1"/>
  <c r="S159" i="20"/>
  <c r="T159" i="20"/>
  <c r="V159" i="20" s="1"/>
  <c r="S60" i="20"/>
  <c r="T60" i="20"/>
  <c r="V60" i="20" s="1"/>
  <c r="S197" i="20"/>
  <c r="T197" i="20"/>
  <c r="V197" i="20" s="1"/>
  <c r="S189" i="20"/>
  <c r="T189" i="20"/>
  <c r="S181" i="20"/>
  <c r="T181" i="20"/>
  <c r="S66" i="20"/>
  <c r="T66" i="20"/>
  <c r="S120" i="20"/>
  <c r="T120" i="20"/>
  <c r="V120" i="20" s="1"/>
  <c r="S112" i="20"/>
  <c r="T112" i="20"/>
  <c r="S129" i="20"/>
  <c r="T129" i="20"/>
  <c r="V129" i="20" s="1"/>
  <c r="S315" i="20"/>
  <c r="T315" i="20"/>
  <c r="S332" i="20"/>
  <c r="T332" i="20"/>
  <c r="V332" i="20" s="1"/>
  <c r="T29" i="20"/>
  <c r="V29" i="20" s="1"/>
  <c r="S54" i="20"/>
  <c r="T54" i="20"/>
  <c r="V54" i="20" s="1"/>
  <c r="S21" i="20"/>
  <c r="T21" i="20"/>
  <c r="V21" i="20" s="1"/>
  <c r="S176" i="20"/>
  <c r="T176" i="20"/>
  <c r="V176" i="20" s="1"/>
  <c r="S205" i="20"/>
  <c r="T205" i="20"/>
  <c r="V205" i="20" s="1"/>
  <c r="T26" i="20"/>
  <c r="S17" i="20"/>
  <c r="T17" i="20"/>
  <c r="V17" i="20" s="1"/>
  <c r="S200" i="20"/>
  <c r="T200" i="20"/>
  <c r="V200" i="20" s="1"/>
  <c r="S145" i="20"/>
  <c r="T145" i="20"/>
  <c r="V145" i="20" s="1"/>
  <c r="S303" i="20"/>
  <c r="T303" i="20"/>
  <c r="V303" i="20" s="1"/>
  <c r="T19" i="20"/>
  <c r="V19" i="20" s="1"/>
  <c r="S36" i="20"/>
  <c r="T36" i="20"/>
  <c r="V36" i="20" s="1"/>
  <c r="S130" i="20"/>
  <c r="T130" i="20"/>
  <c r="V130" i="20" s="1"/>
  <c r="S104" i="20"/>
  <c r="T104" i="20"/>
  <c r="V104" i="20" s="1"/>
  <c r="S184" i="20"/>
  <c r="T184" i="20"/>
  <c r="V184" i="20" s="1"/>
  <c r="S212" i="20"/>
  <c r="T212" i="20"/>
  <c r="V212" i="20" s="1"/>
  <c r="S74" i="20"/>
  <c r="T74" i="20"/>
  <c r="V74" i="20" s="1"/>
  <c r="T23" i="20"/>
  <c r="V23" i="20" s="1"/>
  <c r="S175" i="20"/>
  <c r="T175" i="20"/>
  <c r="V175" i="20" s="1"/>
  <c r="S134" i="20"/>
  <c r="T134" i="20"/>
  <c r="V134" i="20" s="1"/>
  <c r="T229" i="20"/>
  <c r="V229" i="20" s="1"/>
  <c r="S192" i="20"/>
  <c r="T192" i="20"/>
  <c r="V192" i="20" s="1"/>
  <c r="T223" i="20"/>
  <c r="V223" i="20" s="1"/>
  <c r="S43" i="20"/>
  <c r="T43" i="20"/>
  <c r="V43" i="20" s="1"/>
  <c r="S144" i="20"/>
  <c r="T144" i="20"/>
  <c r="S131" i="20"/>
  <c r="T131" i="20"/>
  <c r="V131" i="20" s="1"/>
  <c r="S311" i="20"/>
  <c r="T311" i="20"/>
  <c r="S324" i="20"/>
  <c r="T324" i="20"/>
  <c r="V324" i="20" s="1"/>
  <c r="S232" i="20"/>
  <c r="T232" i="20"/>
  <c r="V232" i="20" s="1"/>
  <c r="S141" i="20"/>
  <c r="T141" i="20"/>
  <c r="V141" i="20" s="1"/>
  <c r="T22" i="20"/>
  <c r="V22" i="20" s="1"/>
  <c r="S55" i="20"/>
  <c r="T55" i="20"/>
  <c r="S122" i="20"/>
  <c r="T122" i="20"/>
  <c r="V122" i="20" s="1"/>
  <c r="S73" i="20"/>
  <c r="T73" i="20"/>
  <c r="V73" i="20" s="1"/>
  <c r="S57" i="20"/>
  <c r="T57" i="20"/>
  <c r="S139" i="20"/>
  <c r="T139" i="20"/>
  <c r="V139" i="20" s="1"/>
  <c r="S106" i="20"/>
  <c r="T106" i="20"/>
  <c r="V106" i="20" s="1"/>
  <c r="T138" i="20"/>
  <c r="V138" i="20" s="1"/>
  <c r="S39" i="20"/>
  <c r="T39" i="20"/>
  <c r="S18" i="20"/>
  <c r="T18" i="20"/>
  <c r="V18" i="20" s="1"/>
  <c r="S174" i="20"/>
  <c r="T174" i="20"/>
  <c r="V174" i="20" s="1"/>
  <c r="S148" i="20"/>
  <c r="T148" i="20"/>
  <c r="V148" i="20" s="1"/>
  <c r="S47" i="20"/>
  <c r="T47" i="20"/>
  <c r="V47" i="20" s="1"/>
  <c r="S227" i="20"/>
  <c r="T227" i="20"/>
  <c r="V227" i="20" s="1"/>
  <c r="S201" i="20"/>
  <c r="T201" i="20"/>
  <c r="V201" i="20" s="1"/>
  <c r="S196" i="20"/>
  <c r="T196" i="20"/>
  <c r="V196" i="20" s="1"/>
  <c r="S180" i="20"/>
  <c r="T180" i="20"/>
  <c r="S68" i="20"/>
  <c r="T68" i="20"/>
  <c r="S88" i="20"/>
  <c r="T88" i="20"/>
  <c r="S80" i="20"/>
  <c r="T80" i="20"/>
  <c r="S331" i="20"/>
  <c r="T331" i="20"/>
  <c r="S304" i="20"/>
  <c r="T304" i="20"/>
  <c r="S20" i="20"/>
  <c r="T20" i="20"/>
  <c r="V20" i="20" s="1"/>
  <c r="S100" i="20"/>
  <c r="T100" i="20"/>
  <c r="V100" i="20" s="1"/>
  <c r="S103" i="20"/>
  <c r="T103" i="20"/>
  <c r="V103" i="20" s="1"/>
  <c r="S169" i="20"/>
  <c r="T169" i="20"/>
  <c r="V169" i="20" s="1"/>
  <c r="S328" i="20"/>
  <c r="T328" i="20"/>
  <c r="S111" i="20"/>
  <c r="T111" i="20"/>
  <c r="V111" i="20" s="1"/>
  <c r="S87" i="20"/>
  <c r="T87" i="20"/>
  <c r="T27" i="20"/>
  <c r="V27" i="20" s="1"/>
  <c r="T28" i="20"/>
  <c r="V28" i="20" s="1"/>
  <c r="T25" i="20"/>
  <c r="S309" i="20"/>
  <c r="T309" i="20"/>
  <c r="S4" i="20"/>
  <c r="T4" i="20"/>
  <c r="V4" i="20" s="1"/>
  <c r="H36" i="21"/>
  <c r="T209" i="20"/>
  <c r="V209" i="20" s="1"/>
  <c r="S204" i="20"/>
  <c r="T204" i="20"/>
  <c r="V204" i="20" s="1"/>
  <c r="S89" i="20"/>
  <c r="T89" i="20"/>
  <c r="V89" i="20" s="1"/>
  <c r="S312" i="20"/>
  <c r="T312" i="20"/>
  <c r="T146" i="20"/>
  <c r="V146" i="20" s="1"/>
  <c r="S327" i="20"/>
  <c r="T327" i="20"/>
  <c r="S40" i="20"/>
  <c r="T40" i="20"/>
  <c r="S156" i="20"/>
  <c r="T156" i="20"/>
  <c r="V156" i="20" s="1"/>
  <c r="S37" i="20"/>
  <c r="T37" i="20"/>
  <c r="S235" i="20"/>
  <c r="T235" i="20"/>
  <c r="V235" i="20" s="1"/>
  <c r="S137" i="20"/>
  <c r="T137" i="20"/>
  <c r="V137" i="20" s="1"/>
  <c r="S75" i="20"/>
  <c r="T75" i="20"/>
  <c r="V75" i="20" s="1"/>
  <c r="S92" i="20"/>
  <c r="T92" i="20"/>
  <c r="V92" i="20" s="1"/>
  <c r="S323" i="20"/>
  <c r="T323" i="20"/>
  <c r="V323" i="20" s="1"/>
  <c r="S308" i="20"/>
  <c r="T308" i="20"/>
  <c r="V308" i="20" s="1"/>
  <c r="S98" i="20"/>
  <c r="T98" i="20"/>
  <c r="S48" i="20"/>
  <c r="T48" i="20"/>
  <c r="V48" i="20" s="1"/>
  <c r="S135" i="20"/>
  <c r="T135" i="20"/>
  <c r="V135" i="20" s="1"/>
  <c r="S314" i="20"/>
  <c r="T314" i="20"/>
  <c r="S163" i="20"/>
  <c r="T163" i="20"/>
  <c r="S136" i="20"/>
  <c r="T136" i="20"/>
  <c r="V136" i="20" s="1"/>
  <c r="S307" i="20"/>
  <c r="T307" i="20"/>
  <c r="S97" i="20"/>
  <c r="T97" i="20"/>
  <c r="S125" i="20"/>
  <c r="T125" i="20"/>
  <c r="V125" i="20" s="1"/>
  <c r="S65" i="20"/>
  <c r="T65" i="20"/>
  <c r="S320" i="20"/>
  <c r="T320" i="20"/>
  <c r="S124" i="20"/>
  <c r="T124" i="20"/>
  <c r="V124" i="20" s="1"/>
  <c r="S213" i="20"/>
  <c r="T213" i="20"/>
  <c r="V213" i="20" s="1"/>
  <c r="S319" i="20"/>
  <c r="T319" i="20"/>
  <c r="S316" i="20"/>
  <c r="T316" i="20"/>
  <c r="S171" i="20"/>
  <c r="T171" i="20"/>
  <c r="V171" i="20" s="1"/>
  <c r="S101" i="20"/>
  <c r="T101" i="20"/>
  <c r="V101" i="20" s="1"/>
  <c r="S41" i="20"/>
  <c r="T41" i="20"/>
  <c r="V41" i="20" s="1"/>
  <c r="K33" i="20"/>
  <c r="N33" i="20"/>
  <c r="K10" i="20"/>
  <c r="N10" i="20"/>
  <c r="K11" i="20"/>
  <c r="N11" i="20"/>
  <c r="K7" i="20"/>
  <c r="N7" i="20"/>
  <c r="K8" i="20"/>
  <c r="N8" i="20"/>
  <c r="K35" i="20"/>
  <c r="N35" i="20"/>
  <c r="K3" i="20"/>
  <c r="O3" i="20" s="1"/>
  <c r="P3" i="20" s="1"/>
  <c r="N3" i="20"/>
  <c r="T3" i="20" s="1"/>
  <c r="K6" i="20"/>
  <c r="N6" i="20"/>
  <c r="K34" i="20"/>
  <c r="N34" i="20"/>
  <c r="K96" i="20"/>
  <c r="O96" i="20" s="1"/>
  <c r="N96" i="20"/>
  <c r="K5" i="20"/>
  <c r="N5" i="20"/>
  <c r="K9" i="20"/>
  <c r="N9" i="20"/>
  <c r="K32" i="20"/>
  <c r="N32" i="20"/>
  <c r="O95" i="20"/>
  <c r="P95" i="20" s="1"/>
  <c r="P294" i="20"/>
  <c r="P295" i="20"/>
  <c r="P293" i="20"/>
  <c r="P290" i="20"/>
  <c r="K167" i="20"/>
  <c r="O167" i="20" s="1"/>
  <c r="K126" i="20"/>
  <c r="O126" i="20" s="1"/>
  <c r="K212" i="20"/>
  <c r="O212" i="20" s="1"/>
  <c r="K75" i="20"/>
  <c r="O75" i="20" s="1"/>
  <c r="K93" i="20"/>
  <c r="K82" i="20"/>
  <c r="O82" i="20" s="1"/>
  <c r="K311" i="20"/>
  <c r="O311" i="20" s="1"/>
  <c r="K274" i="20"/>
  <c r="O274" i="20" s="1"/>
  <c r="K257" i="20"/>
  <c r="O257" i="20" s="1"/>
  <c r="K266" i="20"/>
  <c r="O266" i="20" s="1"/>
  <c r="K276" i="20"/>
  <c r="O276" i="20" s="1"/>
  <c r="K255" i="20"/>
  <c r="O255" i="20" s="1"/>
  <c r="K251" i="20"/>
  <c r="O251" i="20" s="1"/>
  <c r="K103" i="20"/>
  <c r="O103" i="20" s="1"/>
  <c r="K54" i="20"/>
  <c r="O54" i="20" s="1"/>
  <c r="K141" i="20"/>
  <c r="K41" i="20"/>
  <c r="O41" i="20" s="1"/>
  <c r="K12" i="20"/>
  <c r="K186" i="20"/>
  <c r="O186" i="20" s="1"/>
  <c r="K18" i="20"/>
  <c r="O18" i="20" s="1"/>
  <c r="K47" i="20"/>
  <c r="O47" i="20" s="1"/>
  <c r="K180" i="20"/>
  <c r="O180" i="20" s="1"/>
  <c r="K87" i="20"/>
  <c r="O87" i="20" s="1"/>
  <c r="K23" i="20"/>
  <c r="O23" i="20" s="1"/>
  <c r="K175" i="20"/>
  <c r="O175" i="20" s="1"/>
  <c r="K174" i="20"/>
  <c r="O174" i="20" s="1"/>
  <c r="K184" i="20"/>
  <c r="O184" i="20" s="1"/>
  <c r="K45" i="20"/>
  <c r="O45" i="20" s="1"/>
  <c r="K192" i="20"/>
  <c r="O192" i="20" s="1"/>
  <c r="K209" i="20"/>
  <c r="O209" i="20" s="1"/>
  <c r="K84" i="20"/>
  <c r="K89" i="20"/>
  <c r="O89" i="20" s="1"/>
  <c r="K114" i="20"/>
  <c r="O114" i="20" s="1"/>
  <c r="K331" i="20"/>
  <c r="O331" i="20" s="1"/>
  <c r="K249" i="20"/>
  <c r="O249" i="20" s="1"/>
  <c r="K262" i="20"/>
  <c r="O262" i="20" s="1"/>
  <c r="K248" i="20"/>
  <c r="O248" i="20" s="1"/>
  <c r="K232" i="20"/>
  <c r="O232" i="20" s="1"/>
  <c r="K97" i="20"/>
  <c r="O97" i="20" s="1"/>
  <c r="K25" i="20"/>
  <c r="O25" i="20" s="1"/>
  <c r="K135" i="20"/>
  <c r="K215" i="20"/>
  <c r="O215" i="20" s="1"/>
  <c r="P291" i="20"/>
  <c r="K148" i="20"/>
  <c r="K91" i="20"/>
  <c r="O91" i="20" s="1"/>
  <c r="K300" i="20"/>
  <c r="O300" i="20" s="1"/>
  <c r="K296" i="20"/>
  <c r="O296" i="20" s="1"/>
  <c r="K53" i="20"/>
  <c r="O53" i="20" s="1"/>
  <c r="K150" i="20"/>
  <c r="K16" i="20"/>
  <c r="K116" i="20"/>
  <c r="O116" i="20" s="1"/>
  <c r="K155" i="20"/>
  <c r="O155" i="20" s="1"/>
  <c r="K60" i="20"/>
  <c r="O60" i="20" s="1"/>
  <c r="K227" i="20"/>
  <c r="O227" i="20" s="1"/>
  <c r="K204" i="20"/>
  <c r="O204" i="20" s="1"/>
  <c r="K223" i="20"/>
  <c r="O223" i="20" s="1"/>
  <c r="K228" i="20"/>
  <c r="O228" i="20" s="1"/>
  <c r="K143" i="20"/>
  <c r="K71" i="20"/>
  <c r="O71" i="20" s="1"/>
  <c r="K72" i="20"/>
  <c r="O72" i="20" s="1"/>
  <c r="K146" i="20"/>
  <c r="K90" i="20"/>
  <c r="O90" i="20" s="1"/>
  <c r="K81" i="20"/>
  <c r="O81" i="20" s="1"/>
  <c r="K94" i="20"/>
  <c r="O94" i="20" s="1"/>
  <c r="P94" i="20" s="1"/>
  <c r="K79" i="20"/>
  <c r="O79" i="20" s="1"/>
  <c r="K307" i="20"/>
  <c r="O307" i="20" s="1"/>
  <c r="K332" i="20"/>
  <c r="O332" i="20" s="1"/>
  <c r="K282" i="20"/>
  <c r="O282" i="20" s="1"/>
  <c r="K288" i="20"/>
  <c r="O288" i="20" s="1"/>
  <c r="K298" i="20"/>
  <c r="O298" i="20" s="1"/>
  <c r="K247" i="20"/>
  <c r="O247" i="20" s="1"/>
  <c r="K281" i="20"/>
  <c r="O281" i="20" s="1"/>
  <c r="K239" i="20"/>
  <c r="O239" i="20" s="1"/>
  <c r="K312" i="20"/>
  <c r="O312" i="20" s="1"/>
  <c r="K169" i="20"/>
  <c r="O169" i="20" s="1"/>
  <c r="K22" i="20"/>
  <c r="O22" i="20" s="1"/>
  <c r="K176" i="20"/>
  <c r="O176" i="20" s="1"/>
  <c r="K19" i="20"/>
  <c r="O19" i="20" s="1"/>
  <c r="K113" i="20"/>
  <c r="O113" i="20" s="1"/>
  <c r="K152" i="20"/>
  <c r="O152" i="20" s="1"/>
  <c r="K181" i="20"/>
  <c r="O181" i="20" s="1"/>
  <c r="K68" i="20"/>
  <c r="O68" i="20" s="1"/>
  <c r="K83" i="20"/>
  <c r="O83" i="20" s="1"/>
  <c r="K316" i="20"/>
  <c r="O316" i="20" s="1"/>
  <c r="K286" i="20"/>
  <c r="O286" i="20" s="1"/>
  <c r="K253" i="20"/>
  <c r="O253" i="20" s="1"/>
  <c r="K240" i="20"/>
  <c r="O240" i="20" s="1"/>
  <c r="P240" i="20" s="1"/>
  <c r="K39" i="20"/>
  <c r="O39" i="20" s="1"/>
  <c r="P292" i="20"/>
  <c r="K124" i="20"/>
  <c r="O124" i="20" s="1"/>
  <c r="K163" i="20"/>
  <c r="O163" i="20" s="1"/>
  <c r="K134" i="20"/>
  <c r="O134" i="20" s="1"/>
  <c r="K117" i="20"/>
  <c r="O117" i="20" s="1"/>
  <c r="K160" i="20"/>
  <c r="O160" i="20" s="1"/>
  <c r="K224" i="20"/>
  <c r="O224" i="20" s="1"/>
  <c r="K201" i="20"/>
  <c r="O201" i="20" s="1"/>
  <c r="K235" i="20"/>
  <c r="O235" i="20" s="1"/>
  <c r="K196" i="20"/>
  <c r="O196" i="20" s="1"/>
  <c r="K189" i="20"/>
  <c r="O189" i="20" s="1"/>
  <c r="K136" i="20"/>
  <c r="K137" i="20"/>
  <c r="K66" i="20"/>
  <c r="O66" i="20" s="1"/>
  <c r="K67" i="20"/>
  <c r="O67" i="20" s="1"/>
  <c r="K140" i="20"/>
  <c r="K85" i="20"/>
  <c r="O85" i="20" s="1"/>
  <c r="K88" i="20"/>
  <c r="O88" i="20" s="1"/>
  <c r="K56" i="20"/>
  <c r="O56" i="20" s="1"/>
  <c r="K327" i="20"/>
  <c r="O327" i="20" s="1"/>
  <c r="K304" i="20"/>
  <c r="K284" i="20"/>
  <c r="O284" i="20" s="1"/>
  <c r="K243" i="20"/>
  <c r="K244" i="20"/>
  <c r="O244" i="20" s="1"/>
  <c r="K233" i="20"/>
  <c r="O233" i="20" s="1"/>
  <c r="K171" i="20"/>
  <c r="O171" i="20" s="1"/>
  <c r="K26" i="20"/>
  <c r="O26" i="20" s="1"/>
  <c r="K27" i="20"/>
  <c r="O27" i="20" s="1"/>
  <c r="K29" i="20"/>
  <c r="O29" i="20" s="1"/>
  <c r="K30" i="20"/>
  <c r="O30" i="20" s="1"/>
  <c r="K102" i="20"/>
  <c r="O102" i="20" s="1"/>
  <c r="K21" i="20"/>
  <c r="O21" i="20" s="1"/>
  <c r="K50" i="20"/>
  <c r="O50" i="20" s="1"/>
  <c r="K51" i="20"/>
  <c r="K52" i="20"/>
  <c r="O52" i="20" s="1"/>
  <c r="P52" i="20" s="1"/>
  <c r="K139" i="20"/>
  <c r="K40" i="20"/>
  <c r="O40" i="20" s="1"/>
  <c r="K13" i="20"/>
  <c r="O13" i="20" s="1"/>
  <c r="K309" i="20"/>
  <c r="O309" i="20" s="1"/>
  <c r="K15" i="20"/>
  <c r="O15" i="20" s="1"/>
  <c r="K132" i="20"/>
  <c r="O132" i="20" s="1"/>
  <c r="K118" i="20"/>
  <c r="O118" i="20" s="1"/>
  <c r="K213" i="20"/>
  <c r="O213" i="20" s="1"/>
  <c r="K59" i="20"/>
  <c r="O59" i="20" s="1"/>
  <c r="K65" i="20"/>
  <c r="O65" i="20" s="1"/>
  <c r="K120" i="20"/>
  <c r="O120" i="20" s="1"/>
  <c r="K131" i="20"/>
  <c r="O131" i="20" s="1"/>
  <c r="K319" i="20"/>
  <c r="O319" i="20" s="1"/>
  <c r="K245" i="20"/>
  <c r="O245" i="20" s="1"/>
  <c r="K110" i="20"/>
  <c r="O110" i="20" s="1"/>
  <c r="K122" i="20"/>
  <c r="O122" i="20" s="1"/>
  <c r="K63" i="20"/>
  <c r="O63" i="20" s="1"/>
  <c r="K76" i="20"/>
  <c r="O76" i="20" s="1"/>
  <c r="K92" i="20"/>
  <c r="O92" i="20" s="1"/>
  <c r="K130" i="20"/>
  <c r="O130" i="20" s="1"/>
  <c r="K315" i="20"/>
  <c r="O315" i="20" s="1"/>
  <c r="K320" i="20"/>
  <c r="O320" i="20" s="1"/>
  <c r="K324" i="20"/>
  <c r="O324" i="20" s="1"/>
  <c r="K241" i="20"/>
  <c r="K264" i="20"/>
  <c r="O264" i="20" s="1"/>
  <c r="K14" i="20"/>
  <c r="O14" i="20" s="1"/>
  <c r="K17" i="20"/>
  <c r="O17" i="20" s="1"/>
  <c r="K161" i="20"/>
  <c r="O161" i="20" s="1"/>
  <c r="K128" i="20"/>
  <c r="O128" i="20" s="1"/>
  <c r="K156" i="20"/>
  <c r="O156" i="20" s="1"/>
  <c r="K159" i="20"/>
  <c r="O159" i="20" s="1"/>
  <c r="K200" i="20"/>
  <c r="O200" i="20" s="1"/>
  <c r="K217" i="20"/>
  <c r="O217" i="20" s="1"/>
  <c r="K236" i="20"/>
  <c r="O236" i="20" s="1"/>
  <c r="K138" i="20"/>
  <c r="K74" i="20"/>
  <c r="O74" i="20" s="1"/>
  <c r="K78" i="20"/>
  <c r="O78" i="20" s="1"/>
  <c r="K80" i="20"/>
  <c r="O80" i="20" s="1"/>
  <c r="K57" i="20"/>
  <c r="O57" i="20" s="1"/>
  <c r="K303" i="20"/>
  <c r="K278" i="20"/>
  <c r="O278" i="20" s="1"/>
  <c r="K285" i="20"/>
  <c r="O285" i="20" s="1"/>
  <c r="K299" i="20"/>
  <c r="O299" i="20" s="1"/>
  <c r="K268" i="20"/>
  <c r="O268" i="20" s="1"/>
  <c r="K302" i="20"/>
  <c r="O302" i="20" s="1"/>
  <c r="K31" i="20"/>
  <c r="O31" i="20" s="1"/>
  <c r="K99" i="20"/>
  <c r="O99" i="20" s="1"/>
  <c r="K100" i="20"/>
  <c r="O100" i="20" s="1"/>
  <c r="K101" i="20"/>
  <c r="O101" i="20" s="1"/>
  <c r="K28" i="20"/>
  <c r="O28" i="20" s="1"/>
  <c r="K48" i="20"/>
  <c r="O48" i="20" s="1"/>
  <c r="K314" i="20"/>
  <c r="O314" i="20" s="1"/>
  <c r="K106" i="20"/>
  <c r="O106" i="20" s="1"/>
  <c r="K125" i="20"/>
  <c r="O125" i="20" s="1"/>
  <c r="K36" i="20"/>
  <c r="O36" i="20" s="1"/>
  <c r="K221" i="20"/>
  <c r="O221" i="20" s="1"/>
  <c r="K64" i="20"/>
  <c r="O64" i="20" s="1"/>
  <c r="K129" i="20"/>
  <c r="O129" i="20" s="1"/>
  <c r="K272" i="20"/>
  <c r="O272" i="20" s="1"/>
  <c r="K205" i="20"/>
  <c r="O205" i="20" s="1"/>
  <c r="K193" i="20"/>
  <c r="O193" i="20" s="1"/>
  <c r="K73" i="20"/>
  <c r="O73" i="20" s="1"/>
  <c r="K142" i="20"/>
  <c r="K145" i="20"/>
  <c r="K112" i="20"/>
  <c r="O112" i="20" s="1"/>
  <c r="K104" i="20"/>
  <c r="O104" i="20" s="1"/>
  <c r="K168" i="20"/>
  <c r="O168" i="20" s="1"/>
  <c r="K111" i="20"/>
  <c r="O111" i="20" s="1"/>
  <c r="K185" i="20"/>
  <c r="O185" i="20" s="1"/>
  <c r="K46" i="20"/>
  <c r="O46" i="20" s="1"/>
  <c r="K37" i="20"/>
  <c r="O37" i="20" s="1"/>
  <c r="K229" i="20"/>
  <c r="O229" i="20" s="1"/>
  <c r="K197" i="20"/>
  <c r="O197" i="20" s="1"/>
  <c r="K225" i="20"/>
  <c r="O225" i="20" s="1"/>
  <c r="K43" i="20"/>
  <c r="O43" i="20" s="1"/>
  <c r="K144" i="20"/>
  <c r="K86" i="20"/>
  <c r="O86" i="20" s="1"/>
  <c r="K323" i="20"/>
  <c r="O323" i="20" s="1"/>
  <c r="K308" i="20"/>
  <c r="O308" i="20" s="1"/>
  <c r="K328" i="20"/>
  <c r="O328" i="20" s="1"/>
  <c r="K280" i="20"/>
  <c r="O280" i="20" s="1"/>
  <c r="K270" i="20"/>
  <c r="O270" i="20" s="1"/>
  <c r="K252" i="20"/>
  <c r="O252" i="20" s="1"/>
  <c r="K20" i="20"/>
  <c r="O20" i="20" s="1"/>
  <c r="K98" i="20"/>
  <c r="O98" i="20" s="1"/>
  <c r="K55" i="20"/>
  <c r="O55" i="20" s="1"/>
  <c r="P238" i="20"/>
  <c r="P216" i="20"/>
  <c r="P208" i="20"/>
  <c r="P289" i="20"/>
  <c r="P105" i="20"/>
  <c r="P194" i="20"/>
  <c r="P287" i="20"/>
  <c r="P127" i="20"/>
  <c r="P121" i="20"/>
  <c r="P207" i="20"/>
  <c r="P147" i="20"/>
  <c r="P261" i="20"/>
  <c r="P173" i="20"/>
  <c r="P222" i="20"/>
  <c r="P206" i="20"/>
  <c r="P190" i="20"/>
  <c r="P61" i="20"/>
  <c r="P188" i="20"/>
  <c r="P283" i="20"/>
  <c r="P267" i="20"/>
  <c r="P250" i="20"/>
  <c r="P265" i="20"/>
  <c r="P269" i="20"/>
  <c r="P170" i="20"/>
  <c r="P38" i="20"/>
  <c r="P210" i="20"/>
  <c r="P107" i="20"/>
  <c r="P191" i="20"/>
  <c r="P166" i="20"/>
  <c r="P123" i="20"/>
  <c r="P158" i="20"/>
  <c r="P178" i="20"/>
  <c r="P211" i="20"/>
  <c r="P203" i="20"/>
  <c r="P179" i="20"/>
  <c r="P256" i="20"/>
  <c r="P182" i="20"/>
  <c r="P109" i="20"/>
  <c r="P177" i="20"/>
  <c r="P165" i="20"/>
  <c r="P157" i="20"/>
  <c r="P218" i="20"/>
  <c r="P202" i="20"/>
  <c r="P301" i="20"/>
  <c r="P279" i="20"/>
  <c r="P263" i="20"/>
  <c r="P246" i="20"/>
  <c r="P259" i="20"/>
  <c r="P254" i="20"/>
  <c r="P230" i="20"/>
  <c r="P231" i="20"/>
  <c r="P164" i="20"/>
  <c r="P153" i="20"/>
  <c r="P214" i="20"/>
  <c r="P198" i="20"/>
  <c r="P195" i="20"/>
  <c r="P220" i="20"/>
  <c r="P62" i="20"/>
  <c r="P69" i="20"/>
  <c r="P70" i="20"/>
  <c r="P297" i="20"/>
  <c r="P275" i="20"/>
  <c r="P258" i="20"/>
  <c r="P242" i="20"/>
  <c r="P234" i="20"/>
  <c r="P271" i="20"/>
  <c r="P172" i="20"/>
  <c r="P149" i="20"/>
  <c r="P226" i="20"/>
  <c r="P219" i="20"/>
  <c r="P273" i="20"/>
  <c r="P119" i="20"/>
  <c r="P154" i="20"/>
  <c r="P44" i="20"/>
  <c r="P187" i="20"/>
  <c r="P162" i="20"/>
  <c r="P108" i="20"/>
  <c r="P133" i="20"/>
  <c r="P115" i="20"/>
  <c r="P183" i="20"/>
  <c r="P151" i="20"/>
  <c r="P49" i="20"/>
  <c r="P199" i="20"/>
  <c r="P77" i="20"/>
  <c r="P58" i="20"/>
  <c r="P277" i="20"/>
  <c r="F21" i="14"/>
  <c r="D24" i="25" l="1"/>
  <c r="D31" i="22"/>
  <c r="O12" i="20"/>
  <c r="P12" i="20" s="1"/>
  <c r="P71" i="20"/>
  <c r="S33" i="20"/>
  <c r="T33" i="20"/>
  <c r="V33" i="20" s="1"/>
  <c r="S96" i="20"/>
  <c r="T96" i="20"/>
  <c r="S35" i="20"/>
  <c r="T35" i="20"/>
  <c r="V35" i="20" s="1"/>
  <c r="S10" i="20"/>
  <c r="T10" i="20"/>
  <c r="V10" i="20" s="1"/>
  <c r="S8" i="20"/>
  <c r="T8" i="20"/>
  <c r="V8" i="20" s="1"/>
  <c r="S9" i="20"/>
  <c r="T9" i="20"/>
  <c r="V9" i="20" s="1"/>
  <c r="S6" i="20"/>
  <c r="T6" i="20"/>
  <c r="V6" i="20" s="1"/>
  <c r="S7" i="20"/>
  <c r="T7" i="20"/>
  <c r="V7" i="20" s="1"/>
  <c r="S32" i="20"/>
  <c r="T32" i="20"/>
  <c r="V32" i="20" s="1"/>
  <c r="S5" i="20"/>
  <c r="T5" i="20"/>
  <c r="V5" i="20" s="1"/>
  <c r="V3" i="20"/>
  <c r="U3" i="20"/>
  <c r="U4" i="20" s="1"/>
  <c r="S11" i="20"/>
  <c r="T11" i="20"/>
  <c r="V11" i="20" s="1"/>
  <c r="H37" i="21"/>
  <c r="S34" i="20"/>
  <c r="T34" i="20"/>
  <c r="V34" i="20" s="1"/>
  <c r="P223" i="20"/>
  <c r="R3" i="20"/>
  <c r="R4" i="20" s="1"/>
  <c r="R5" i="20" s="1"/>
  <c r="R6" i="20" s="1"/>
  <c r="R7" i="20" s="1"/>
  <c r="R8" i="20" s="1"/>
  <c r="R9" i="20" s="1"/>
  <c r="R10" i="20" s="1"/>
  <c r="R11" i="20" s="1"/>
  <c r="R12" i="20" s="1"/>
  <c r="S3" i="20"/>
  <c r="P25" i="20"/>
  <c r="P113" i="20"/>
  <c r="D23" i="25"/>
  <c r="D33" i="22"/>
  <c r="D27" i="25"/>
  <c r="D30" i="25"/>
  <c r="D30" i="22"/>
  <c r="D34" i="22"/>
  <c r="D29" i="25"/>
  <c r="D22" i="22"/>
  <c r="D24" i="22"/>
  <c r="D27" i="22"/>
  <c r="D28" i="22"/>
  <c r="D26" i="25"/>
  <c r="D36" i="22"/>
  <c r="P102" i="20"/>
  <c r="D28" i="25"/>
  <c r="D29" i="22"/>
  <c r="D25" i="22"/>
  <c r="D35" i="22"/>
  <c r="D25" i="25"/>
  <c r="P169" i="20"/>
  <c r="P45" i="20"/>
  <c r="P281" i="20"/>
  <c r="P96" i="20"/>
  <c r="P209" i="20"/>
  <c r="P257" i="20"/>
  <c r="P196" i="20"/>
  <c r="P86" i="20"/>
  <c r="P302" i="20"/>
  <c r="P56" i="20"/>
  <c r="P27" i="20"/>
  <c r="P68" i="20"/>
  <c r="P129" i="20"/>
  <c r="P285" i="20"/>
  <c r="P98" i="20"/>
  <c r="P28" i="20"/>
  <c r="P236" i="20"/>
  <c r="P76" i="20"/>
  <c r="P270" i="20"/>
  <c r="P128" i="20"/>
  <c r="P104" i="20"/>
  <c r="P225" i="20"/>
  <c r="O51" i="20"/>
  <c r="P51" i="20" s="1"/>
  <c r="P78" i="20"/>
  <c r="P185" i="20"/>
  <c r="P106" i="20"/>
  <c r="O243" i="20"/>
  <c r="D22" i="25" s="1"/>
  <c r="O93" i="20"/>
  <c r="P93" i="20" s="1"/>
  <c r="O84" i="20"/>
  <c r="P118" i="20"/>
  <c r="P193" i="20"/>
  <c r="P37" i="20"/>
  <c r="O241" i="20"/>
  <c r="P241" i="20" s="1"/>
  <c r="P184" i="20"/>
  <c r="P14" i="20"/>
  <c r="O16" i="20"/>
  <c r="P16" i="20" s="1"/>
  <c r="P278" i="20"/>
  <c r="P80" i="20"/>
  <c r="P282" i="20"/>
  <c r="P253" i="20"/>
  <c r="P247" i="20"/>
  <c r="P83" i="20"/>
  <c r="P140" i="20"/>
  <c r="P64" i="20"/>
  <c r="P110" i="20"/>
  <c r="P72" i="20"/>
  <c r="P204" i="20"/>
  <c r="P112" i="20"/>
  <c r="P197" i="20"/>
  <c r="P125" i="20"/>
  <c r="P252" i="20"/>
  <c r="P163" i="20"/>
  <c r="P251" i="20"/>
  <c r="P46" i="20"/>
  <c r="P156" i="20"/>
  <c r="P101" i="20"/>
  <c r="P303" i="20"/>
  <c r="P232" i="20"/>
  <c r="P180" i="20"/>
  <c r="P266" i="20"/>
  <c r="P215" i="20"/>
  <c r="P160" i="20"/>
  <c r="P22" i="20"/>
  <c r="P174" i="20"/>
  <c r="P26" i="20"/>
  <c r="P224" i="20"/>
  <c r="P264" i="20"/>
  <c r="P217" i="20"/>
  <c r="P120" i="20"/>
  <c r="P116" i="20"/>
  <c r="P280" i="20"/>
  <c r="P81" i="20"/>
  <c r="P114" i="20"/>
  <c r="P262" i="20"/>
  <c r="P54" i="20"/>
  <c r="P73" i="20"/>
  <c r="P19" i="20"/>
  <c r="P31" i="20"/>
  <c r="P229" i="20"/>
  <c r="P146" i="20"/>
  <c r="P268" i="20"/>
  <c r="P79" i="20"/>
  <c r="P126" i="20"/>
  <c r="P276" i="20"/>
  <c r="P300" i="20"/>
  <c r="P228" i="20"/>
  <c r="P88" i="20"/>
  <c r="P299" i="20"/>
  <c r="P85" i="20"/>
  <c r="P212" i="20"/>
  <c r="P284" i="20"/>
  <c r="P233" i="20"/>
  <c r="P130" i="20"/>
  <c r="P66" i="20"/>
  <c r="P255" i="20"/>
  <c r="P139" i="20"/>
  <c r="P132" i="20"/>
  <c r="P298" i="20"/>
  <c r="P288" i="20"/>
  <c r="P227" i="20"/>
  <c r="P144" i="20"/>
  <c r="P23" i="20"/>
  <c r="P117" i="20"/>
  <c r="P142" i="20"/>
  <c r="P100" i="20"/>
  <c r="P171" i="20"/>
  <c r="P92" i="20"/>
  <c r="P161" i="20"/>
  <c r="P201" i="20"/>
  <c r="P159" i="20"/>
  <c r="P176" i="20"/>
  <c r="P99" i="20"/>
  <c r="P97" i="20"/>
  <c r="P148" i="20"/>
  <c r="P39" i="20"/>
  <c r="P55" i="20"/>
  <c r="P136" i="20"/>
  <c r="P248" i="20"/>
  <c r="P186" i="20"/>
  <c r="P152" i="20"/>
  <c r="P87" i="20"/>
  <c r="P122" i="20"/>
  <c r="P41" i="20"/>
  <c r="P249" i="20"/>
  <c r="P90" i="20"/>
  <c r="P141" i="20"/>
  <c r="P91" i="20"/>
  <c r="P181" i="20"/>
  <c r="P124" i="20"/>
  <c r="P36" i="20"/>
  <c r="P15" i="20"/>
  <c r="P60" i="20"/>
  <c r="P53" i="20"/>
  <c r="P135" i="20"/>
  <c r="P155" i="20"/>
  <c r="P286" i="20"/>
  <c r="P296" i="20"/>
  <c r="P65" i="20"/>
  <c r="P59" i="20"/>
  <c r="P18" i="20"/>
  <c r="P134" i="20"/>
  <c r="P89" i="20"/>
  <c r="P13" i="20"/>
  <c r="P235" i="20"/>
  <c r="P30" i="20"/>
  <c r="P244" i="20"/>
  <c r="P74" i="20"/>
  <c r="P189" i="20"/>
  <c r="P103" i="20"/>
  <c r="P67" i="20"/>
  <c r="P75" i="20"/>
  <c r="P145" i="20"/>
  <c r="P131" i="20"/>
  <c r="P57" i="20"/>
  <c r="P272" i="20"/>
  <c r="P21" i="20"/>
  <c r="P143" i="20"/>
  <c r="P111" i="20"/>
  <c r="P175" i="20"/>
  <c r="P205" i="20"/>
  <c r="P239" i="20"/>
  <c r="P40" i="20"/>
  <c r="P200" i="20"/>
  <c r="P138" i="20"/>
  <c r="P48" i="20"/>
  <c r="P17" i="20"/>
  <c r="P20" i="20"/>
  <c r="P29" i="20"/>
  <c r="P150" i="20"/>
  <c r="P213" i="20"/>
  <c r="P137" i="20"/>
  <c r="P63" i="20"/>
  <c r="P245" i="20"/>
  <c r="P82" i="20"/>
  <c r="P47" i="20"/>
  <c r="P50" i="20"/>
  <c r="P192" i="20"/>
  <c r="P221" i="20"/>
  <c r="P168" i="20"/>
  <c r="P274" i="20"/>
  <c r="P167" i="20"/>
  <c r="P42" i="20"/>
  <c r="P43" i="20"/>
  <c r="D19" i="21" l="1"/>
  <c r="E24" i="25"/>
  <c r="F24" i="25" s="1"/>
  <c r="E31" i="22"/>
  <c r="F31" i="22" s="1"/>
  <c r="C20" i="21"/>
  <c r="E19" i="21"/>
  <c r="U5" i="20"/>
  <c r="U6" i="20" s="1"/>
  <c r="U7" i="20" s="1"/>
  <c r="U8" i="20" s="1"/>
  <c r="U9" i="20" s="1"/>
  <c r="U10" i="20" s="1"/>
  <c r="U11" i="20" s="1"/>
  <c r="U12" i="20" s="1"/>
  <c r="T335" i="20"/>
  <c r="A26" i="21" s="1"/>
  <c r="H38" i="21"/>
  <c r="P319" i="20"/>
  <c r="P314" i="20"/>
  <c r="P308" i="20"/>
  <c r="R13" i="20"/>
  <c r="S12" i="20"/>
  <c r="P328" i="20"/>
  <c r="P316" i="20"/>
  <c r="P327" i="20"/>
  <c r="P312" i="20"/>
  <c r="P306" i="20"/>
  <c r="P326" i="20"/>
  <c r="P321" i="20"/>
  <c r="P313" i="20"/>
  <c r="P331" i="20"/>
  <c r="E30" i="25"/>
  <c r="F30" i="25" s="1"/>
  <c r="P315" i="20"/>
  <c r="P309" i="20"/>
  <c r="P304" i="20"/>
  <c r="P307" i="20"/>
  <c r="P322" i="20"/>
  <c r="P325" i="20"/>
  <c r="P318" i="20"/>
  <c r="P311" i="20"/>
  <c r="P332" i="20"/>
  <c r="P324" i="20"/>
  <c r="P330" i="20"/>
  <c r="P320" i="20"/>
  <c r="P323" i="20"/>
  <c r="P329" i="20"/>
  <c r="P333" i="20"/>
  <c r="D38" i="22"/>
  <c r="P305" i="20"/>
  <c r="P310" i="20"/>
  <c r="P317" i="20"/>
  <c r="D26" i="22"/>
  <c r="E28" i="25"/>
  <c r="F28" i="25" s="1"/>
  <c r="E27" i="25"/>
  <c r="F27" i="25" s="1"/>
  <c r="E21" i="22"/>
  <c r="E22" i="22"/>
  <c r="F22" i="22" s="1"/>
  <c r="E23" i="22"/>
  <c r="E29" i="25"/>
  <c r="F29" i="25" s="1"/>
  <c r="E34" i="22"/>
  <c r="F34" i="22" s="1"/>
  <c r="E23" i="25"/>
  <c r="F23" i="25" s="1"/>
  <c r="E35" i="22"/>
  <c r="F35" i="22" s="1"/>
  <c r="E26" i="25"/>
  <c r="F26" i="25" s="1"/>
  <c r="D23" i="22"/>
  <c r="E25" i="25"/>
  <c r="F25" i="25" s="1"/>
  <c r="E24" i="22"/>
  <c r="F24" i="22" s="1"/>
  <c r="E33" i="22"/>
  <c r="F33" i="22" s="1"/>
  <c r="E25" i="22"/>
  <c r="F25" i="22" s="1"/>
  <c r="E32" i="22"/>
  <c r="E37" i="22"/>
  <c r="E36" i="22"/>
  <c r="F36" i="22" s="1"/>
  <c r="E28" i="22"/>
  <c r="F28" i="22" s="1"/>
  <c r="D32" i="22"/>
  <c r="E29" i="22"/>
  <c r="F29" i="22" s="1"/>
  <c r="E30" i="22"/>
  <c r="F30" i="22" s="1"/>
  <c r="D21" i="22"/>
  <c r="E27" i="22"/>
  <c r="F27" i="22" s="1"/>
  <c r="D21" i="25"/>
  <c r="D31" i="25" s="1"/>
  <c r="D39" i="22"/>
  <c r="D37" i="22"/>
  <c r="D20" i="21"/>
  <c r="P84" i="20"/>
  <c r="P243" i="20"/>
  <c r="E22" i="25" s="1"/>
  <c r="F22" i="25" s="1"/>
  <c r="F19" i="21" l="1"/>
  <c r="E20" i="21"/>
  <c r="F20" i="21" s="1"/>
  <c r="H39" i="21"/>
  <c r="A27" i="21"/>
  <c r="U13" i="20"/>
  <c r="U14" i="20" s="1"/>
  <c r="U15" i="20" s="1"/>
  <c r="V12" i="20"/>
  <c r="R14" i="20"/>
  <c r="S13" i="20"/>
  <c r="E38" i="22"/>
  <c r="F38" i="22" s="1"/>
  <c r="F21" i="22"/>
  <c r="D40" i="22"/>
  <c r="F37" i="22"/>
  <c r="F23" i="22"/>
  <c r="E26" i="22"/>
  <c r="F26" i="22" s="1"/>
  <c r="F32" i="22"/>
  <c r="E21" i="25"/>
  <c r="F21" i="25" s="1"/>
  <c r="E39" i="22"/>
  <c r="F39" i="22" s="1"/>
  <c r="H40" i="21" l="1"/>
  <c r="U16" i="20"/>
  <c r="U17" i="20" s="1"/>
  <c r="U18" i="20" s="1"/>
  <c r="U19" i="20" s="1"/>
  <c r="U20" i="20" s="1"/>
  <c r="U21" i="20" s="1"/>
  <c r="U22" i="20" s="1"/>
  <c r="U23" i="20" s="1"/>
  <c r="U24" i="20" s="1"/>
  <c r="U25" i="20" s="1"/>
  <c r="V15" i="20"/>
  <c r="A28" i="21"/>
  <c r="R15" i="20"/>
  <c r="S14" i="20"/>
  <c r="S30" i="20"/>
  <c r="E40" i="22"/>
  <c r="F40" i="22" s="1"/>
  <c r="E31" i="25"/>
  <c r="F31" i="25" s="1"/>
  <c r="U26" i="20" l="1"/>
  <c r="V25" i="20"/>
  <c r="A29" i="21"/>
  <c r="V30" i="20"/>
  <c r="H41" i="21"/>
  <c r="R16" i="20"/>
  <c r="S15" i="20"/>
  <c r="U27" i="20" l="1"/>
  <c r="U28" i="20" s="1"/>
  <c r="U29" i="20" s="1"/>
  <c r="U30" i="20" s="1"/>
  <c r="U31" i="20" s="1"/>
  <c r="U32" i="20" s="1"/>
  <c r="U33" i="20" s="1"/>
  <c r="U34" i="20" s="1"/>
  <c r="U35" i="20" s="1"/>
  <c r="U36" i="20" s="1"/>
  <c r="U37" i="20" s="1"/>
  <c r="U38" i="20" s="1"/>
  <c r="U39" i="20" s="1"/>
  <c r="U40" i="20" s="1"/>
  <c r="U41" i="20" s="1"/>
  <c r="U42" i="20" s="1"/>
  <c r="U43" i="20" s="1"/>
  <c r="U44" i="20" s="1"/>
  <c r="U45" i="20" s="1"/>
  <c r="U46" i="20" s="1"/>
  <c r="U47" i="20" s="1"/>
  <c r="U48" i="20" s="1"/>
  <c r="U49" i="20" s="1"/>
  <c r="U50" i="20" s="1"/>
  <c r="U51" i="20" s="1"/>
  <c r="U52" i="20" s="1"/>
  <c r="U53" i="20" s="1"/>
  <c r="U54" i="20" s="1"/>
  <c r="U55" i="20" s="1"/>
  <c r="U56" i="20" s="1"/>
  <c r="U57" i="20" s="1"/>
  <c r="U58" i="20" s="1"/>
  <c r="U59" i="20" s="1"/>
  <c r="U60" i="20" s="1"/>
  <c r="U61" i="20" s="1"/>
  <c r="U62" i="20" s="1"/>
  <c r="U63" i="20" s="1"/>
  <c r="U64" i="20" s="1"/>
  <c r="U65" i="20" s="1"/>
  <c r="U66" i="20" s="1"/>
  <c r="U67" i="20" s="1"/>
  <c r="U68" i="20" s="1"/>
  <c r="U69" i="20" s="1"/>
  <c r="U70" i="20" s="1"/>
  <c r="U71" i="20" s="1"/>
  <c r="U72" i="20" s="1"/>
  <c r="U73" i="20" s="1"/>
  <c r="U74" i="20" s="1"/>
  <c r="U75" i="20" s="1"/>
  <c r="U76" i="20" s="1"/>
  <c r="U77" i="20" s="1"/>
  <c r="U78" i="20" s="1"/>
  <c r="U79" i="20" s="1"/>
  <c r="U80" i="20" s="1"/>
  <c r="U81" i="20" s="1"/>
  <c r="U82" i="20" s="1"/>
  <c r="U83" i="20" s="1"/>
  <c r="U84" i="20" s="1"/>
  <c r="U85" i="20" s="1"/>
  <c r="U86" i="20" s="1"/>
  <c r="U87" i="20" s="1"/>
  <c r="U88" i="20" s="1"/>
  <c r="U89" i="20" s="1"/>
  <c r="U90" i="20" s="1"/>
  <c r="U91" i="20" s="1"/>
  <c r="U92" i="20" s="1"/>
  <c r="U93" i="20" s="1"/>
  <c r="U94" i="20" s="1"/>
  <c r="U95" i="20" s="1"/>
  <c r="U96" i="20" s="1"/>
  <c r="U97" i="20" s="1"/>
  <c r="U98" i="20" s="1"/>
  <c r="U99" i="20" s="1"/>
  <c r="U100" i="20" s="1"/>
  <c r="U101" i="20" s="1"/>
  <c r="U102" i="20" s="1"/>
  <c r="U103" i="20" s="1"/>
  <c r="U104" i="20" s="1"/>
  <c r="U105" i="20" s="1"/>
  <c r="U106" i="20" s="1"/>
  <c r="U107" i="20" s="1"/>
  <c r="U108" i="20" s="1"/>
  <c r="U109" i="20" s="1"/>
  <c r="U110" i="20" s="1"/>
  <c r="U111" i="20" s="1"/>
  <c r="U112" i="20" s="1"/>
  <c r="U113" i="20" s="1"/>
  <c r="U114" i="20" s="1"/>
  <c r="U115" i="20" s="1"/>
  <c r="U116" i="20" s="1"/>
  <c r="U117" i="20" s="1"/>
  <c r="U118" i="20" s="1"/>
  <c r="U119" i="20" s="1"/>
  <c r="U120" i="20" s="1"/>
  <c r="U121" i="20" s="1"/>
  <c r="U122" i="20" s="1"/>
  <c r="U123" i="20" s="1"/>
  <c r="U124" i="20" s="1"/>
  <c r="U125" i="20" s="1"/>
  <c r="U126" i="20" s="1"/>
  <c r="U127" i="20" s="1"/>
  <c r="U128" i="20" s="1"/>
  <c r="U129" i="20" s="1"/>
  <c r="U130" i="20" s="1"/>
  <c r="U131" i="20" s="1"/>
  <c r="U132" i="20" s="1"/>
  <c r="U133" i="20" s="1"/>
  <c r="U134" i="20" s="1"/>
  <c r="U135" i="20" s="1"/>
  <c r="U136" i="20" s="1"/>
  <c r="U137" i="20" s="1"/>
  <c r="U138" i="20" s="1"/>
  <c r="U139" i="20" s="1"/>
  <c r="U140" i="20" s="1"/>
  <c r="U141" i="20" s="1"/>
  <c r="U142" i="20" s="1"/>
  <c r="U143" i="20" s="1"/>
  <c r="U144" i="20" s="1"/>
  <c r="U145" i="20" s="1"/>
  <c r="U146" i="20" s="1"/>
  <c r="U147" i="20" s="1"/>
  <c r="U148" i="20" s="1"/>
  <c r="U149" i="20" s="1"/>
  <c r="U150" i="20" s="1"/>
  <c r="U151" i="20" s="1"/>
  <c r="U152" i="20" s="1"/>
  <c r="U153" i="20" s="1"/>
  <c r="U154" i="20" s="1"/>
  <c r="U155" i="20" s="1"/>
  <c r="U156" i="20" s="1"/>
  <c r="U157" i="20" s="1"/>
  <c r="U158" i="20" s="1"/>
  <c r="U159" i="20" s="1"/>
  <c r="U160" i="20" s="1"/>
  <c r="U161" i="20" s="1"/>
  <c r="U162" i="20" s="1"/>
  <c r="U163" i="20" s="1"/>
  <c r="U164" i="20" s="1"/>
  <c r="U165" i="20" s="1"/>
  <c r="U166" i="20" s="1"/>
  <c r="U167" i="20" s="1"/>
  <c r="U168" i="20" s="1"/>
  <c r="U169" i="20" s="1"/>
  <c r="U170" i="20" s="1"/>
  <c r="U171" i="20" s="1"/>
  <c r="U172" i="20" s="1"/>
  <c r="U173" i="20" s="1"/>
  <c r="U174" i="20" s="1"/>
  <c r="U175" i="20" s="1"/>
  <c r="U176" i="20" s="1"/>
  <c r="U177" i="20" s="1"/>
  <c r="V26" i="20"/>
  <c r="H42" i="21"/>
  <c r="A30" i="21"/>
  <c r="V31" i="20"/>
  <c r="R17" i="20"/>
  <c r="R18" i="20" s="1"/>
  <c r="R19" i="20" s="1"/>
  <c r="S16" i="20"/>
  <c r="S50" i="20"/>
  <c r="U178" i="20" l="1"/>
  <c r="U179" i="20" s="1"/>
  <c r="V177" i="20"/>
  <c r="V178" i="20"/>
  <c r="R20" i="20"/>
  <c r="R21" i="20" s="1"/>
  <c r="R22" i="20" s="1"/>
  <c r="S19" i="20"/>
  <c r="V37" i="20"/>
  <c r="H43" i="21"/>
  <c r="A31" i="21"/>
  <c r="S51" i="20"/>
  <c r="U180" i="20" l="1"/>
  <c r="U181" i="20" s="1"/>
  <c r="U182" i="20" s="1"/>
  <c r="U183" i="20" s="1"/>
  <c r="U184" i="20" s="1"/>
  <c r="U185" i="20" s="1"/>
  <c r="U186" i="20" s="1"/>
  <c r="U187" i="20" s="1"/>
  <c r="U188" i="20" s="1"/>
  <c r="U189" i="20" s="1"/>
  <c r="U190" i="20" s="1"/>
  <c r="U191" i="20" s="1"/>
  <c r="U192" i="20" s="1"/>
  <c r="U193" i="20" s="1"/>
  <c r="U194" i="20" s="1"/>
  <c r="U195" i="20" s="1"/>
  <c r="U196" i="20" s="1"/>
  <c r="U197" i="20" s="1"/>
  <c r="U198" i="20" s="1"/>
  <c r="U199" i="20" s="1"/>
  <c r="U200" i="20" s="1"/>
  <c r="U201" i="20" s="1"/>
  <c r="U202" i="20" s="1"/>
  <c r="U203" i="20" s="1"/>
  <c r="U204" i="20" s="1"/>
  <c r="U205" i="20" s="1"/>
  <c r="U206" i="20" s="1"/>
  <c r="U207" i="20" s="1"/>
  <c r="U208" i="20" s="1"/>
  <c r="U209" i="20" s="1"/>
  <c r="U210" i="20" s="1"/>
  <c r="U211" i="20" s="1"/>
  <c r="U212" i="20" s="1"/>
  <c r="U213" i="20" s="1"/>
  <c r="U214" i="20" s="1"/>
  <c r="U215" i="20" s="1"/>
  <c r="U216" i="20" s="1"/>
  <c r="U217" i="20" s="1"/>
  <c r="U218" i="20" s="1"/>
  <c r="U219" i="20" s="1"/>
  <c r="U220" i="20" s="1"/>
  <c r="U221" i="20" s="1"/>
  <c r="U222" i="20" s="1"/>
  <c r="U223" i="20" s="1"/>
  <c r="U224" i="20" s="1"/>
  <c r="U225" i="20" s="1"/>
  <c r="U226" i="20" s="1"/>
  <c r="U227" i="20" s="1"/>
  <c r="U228" i="20" s="1"/>
  <c r="U229" i="20" s="1"/>
  <c r="U230" i="20" s="1"/>
  <c r="U231" i="20" s="1"/>
  <c r="U232" i="20" s="1"/>
  <c r="U233" i="20" s="1"/>
  <c r="U234" i="20" s="1"/>
  <c r="U235" i="20" s="1"/>
  <c r="U236" i="20" s="1"/>
  <c r="U237" i="20" s="1"/>
  <c r="U238" i="20" s="1"/>
  <c r="U239" i="20" s="1"/>
  <c r="U240" i="20" s="1"/>
  <c r="U241" i="20" s="1"/>
  <c r="U242" i="20" s="1"/>
  <c r="U243" i="20" s="1"/>
  <c r="U244" i="20" s="1"/>
  <c r="U245" i="20" s="1"/>
  <c r="U246" i="20" s="1"/>
  <c r="U247" i="20" s="1"/>
  <c r="U248" i="20" s="1"/>
  <c r="U249" i="20" s="1"/>
  <c r="U250" i="20" s="1"/>
  <c r="U251" i="20" s="1"/>
  <c r="U252" i="20" s="1"/>
  <c r="U253" i="20" s="1"/>
  <c r="U254" i="20" s="1"/>
  <c r="U255" i="20" s="1"/>
  <c r="U256" i="20" s="1"/>
  <c r="U257" i="20" s="1"/>
  <c r="U258" i="20" s="1"/>
  <c r="U259" i="20" s="1"/>
  <c r="U260" i="20" s="1"/>
  <c r="U261" i="20" s="1"/>
  <c r="U262" i="20" s="1"/>
  <c r="U263" i="20" s="1"/>
  <c r="U264" i="20" s="1"/>
  <c r="U265" i="20" s="1"/>
  <c r="U266" i="20" s="1"/>
  <c r="U267" i="20" s="1"/>
  <c r="U268" i="20" s="1"/>
  <c r="U269" i="20" s="1"/>
  <c r="U270" i="20" s="1"/>
  <c r="U271" i="20" s="1"/>
  <c r="U272" i="20" s="1"/>
  <c r="U273" i="20" s="1"/>
  <c r="U274" i="20" s="1"/>
  <c r="U275" i="20" s="1"/>
  <c r="U276" i="20" s="1"/>
  <c r="U277" i="20" s="1"/>
  <c r="U278" i="20" s="1"/>
  <c r="U279" i="20" s="1"/>
  <c r="U280" i="20" s="1"/>
  <c r="U281" i="20" s="1"/>
  <c r="U282" i="20" s="1"/>
  <c r="U283" i="20" s="1"/>
  <c r="U284" i="20" s="1"/>
  <c r="U285" i="20" s="1"/>
  <c r="U286" i="20" s="1"/>
  <c r="U287" i="20" s="1"/>
  <c r="U288" i="20" s="1"/>
  <c r="U289" i="20" s="1"/>
  <c r="U290" i="20" s="1"/>
  <c r="U291" i="20" s="1"/>
  <c r="U292" i="20" s="1"/>
  <c r="U293" i="20" s="1"/>
  <c r="U294" i="20" s="1"/>
  <c r="U295" i="20" s="1"/>
  <c r="U296" i="20" s="1"/>
  <c r="U297" i="20" s="1"/>
  <c r="U298" i="20" s="1"/>
  <c r="U299" i="20" s="1"/>
  <c r="U300" i="20" s="1"/>
  <c r="U301" i="20" s="1"/>
  <c r="U302" i="20" s="1"/>
  <c r="U303" i="20" s="1"/>
  <c r="U304" i="20" s="1"/>
  <c r="U305" i="20" s="1"/>
  <c r="U306" i="20" s="1"/>
  <c r="U307" i="20" s="1"/>
  <c r="U308" i="20" s="1"/>
  <c r="U309" i="20" s="1"/>
  <c r="U310" i="20" s="1"/>
  <c r="U311" i="20" s="1"/>
  <c r="U312" i="20" s="1"/>
  <c r="U313" i="20" s="1"/>
  <c r="U314" i="20" s="1"/>
  <c r="U315" i="20" s="1"/>
  <c r="U316" i="20" s="1"/>
  <c r="U317" i="20" s="1"/>
  <c r="U318" i="20" s="1"/>
  <c r="U319" i="20" s="1"/>
  <c r="U320" i="20" s="1"/>
  <c r="U321" i="20" s="1"/>
  <c r="U322" i="20" s="1"/>
  <c r="U323" i="20" s="1"/>
  <c r="U324" i="20" s="1"/>
  <c r="U325" i="20" s="1"/>
  <c r="U326" i="20" s="1"/>
  <c r="U327" i="20" s="1"/>
  <c r="U328" i="20" s="1"/>
  <c r="U329" i="20" s="1"/>
  <c r="U330" i="20" s="1"/>
  <c r="U331" i="20" s="1"/>
  <c r="U332" i="20" s="1"/>
  <c r="U333" i="20" s="1"/>
  <c r="V179" i="20"/>
  <c r="S238" i="20"/>
  <c r="R23" i="20"/>
  <c r="S22" i="20"/>
  <c r="V38" i="20"/>
  <c r="A32" i="21"/>
  <c r="H44" i="21"/>
  <c r="S147" i="20" l="1"/>
  <c r="S239" i="20"/>
  <c r="R24" i="20"/>
  <c r="R25" i="20" s="1"/>
  <c r="S23" i="20"/>
  <c r="S29" i="20"/>
  <c r="V39" i="20"/>
  <c r="H45" i="21"/>
  <c r="A33" i="21"/>
  <c r="S240" i="20" l="1"/>
  <c r="R26" i="20"/>
  <c r="S25" i="20"/>
  <c r="S31" i="20"/>
  <c r="V40" i="20"/>
  <c r="A34" i="21"/>
  <c r="H46" i="21"/>
  <c r="S56" i="20"/>
  <c r="S244" i="20" l="1"/>
  <c r="R27" i="20"/>
  <c r="S26" i="20"/>
  <c r="V50" i="20"/>
  <c r="A35" i="21"/>
  <c r="H47" i="21"/>
  <c r="S59" i="20"/>
  <c r="S255" i="20" l="1"/>
  <c r="R28" i="20"/>
  <c r="S27" i="20"/>
  <c r="V51" i="20"/>
  <c r="V59" i="20"/>
  <c r="A36" i="21"/>
  <c r="H48" i="21"/>
  <c r="S61" i="20"/>
  <c r="S297" i="20" l="1"/>
  <c r="R29" i="20"/>
  <c r="R30" i="20" s="1"/>
  <c r="R31" i="20" s="1"/>
  <c r="R32" i="20" s="1"/>
  <c r="R33" i="20" s="1"/>
  <c r="R34" i="20" s="1"/>
  <c r="R35" i="20" s="1"/>
  <c r="R36" i="20" s="1"/>
  <c r="R37" i="20" s="1"/>
  <c r="R38" i="20" s="1"/>
  <c r="R39" i="20" s="1"/>
  <c r="R40" i="20" s="1"/>
  <c r="R41" i="20" s="1"/>
  <c r="R42" i="20" s="1"/>
  <c r="R43" i="20" s="1"/>
  <c r="R44" i="20" s="1"/>
  <c r="R45" i="20" s="1"/>
  <c r="R46" i="20" s="1"/>
  <c r="R47" i="20" s="1"/>
  <c r="R48" i="20" s="1"/>
  <c r="R49" i="20" s="1"/>
  <c r="R50" i="20" s="1"/>
  <c r="R51" i="20" s="1"/>
  <c r="R52" i="20" s="1"/>
  <c r="S52" i="20" s="1"/>
  <c r="S28" i="20"/>
  <c r="V52" i="20"/>
  <c r="V61" i="20"/>
  <c r="A37" i="21"/>
  <c r="H49" i="21"/>
  <c r="S63" i="20"/>
  <c r="R53" i="20" l="1"/>
  <c r="R54" i="20" s="1"/>
  <c r="R55" i="20" s="1"/>
  <c r="R56" i="20" s="1"/>
  <c r="R57" i="20" s="1"/>
  <c r="R58" i="20" s="1"/>
  <c r="R59" i="20" s="1"/>
  <c r="R60" i="20" s="1"/>
  <c r="R61" i="20" s="1"/>
  <c r="R62" i="20" s="1"/>
  <c r="R63" i="20" s="1"/>
  <c r="R64" i="20" s="1"/>
  <c r="R65" i="20" s="1"/>
  <c r="R66" i="20" s="1"/>
  <c r="R67" i="20" s="1"/>
  <c r="R68" i="20" s="1"/>
  <c r="R69" i="20" s="1"/>
  <c r="R70" i="20" s="1"/>
  <c r="R71" i="20" s="1"/>
  <c r="R72" i="20" s="1"/>
  <c r="R73" i="20" s="1"/>
  <c r="R74" i="20" s="1"/>
  <c r="R75" i="20" s="1"/>
  <c r="R76" i="20" s="1"/>
  <c r="R77" i="20" s="1"/>
  <c r="R78" i="20" s="1"/>
  <c r="R79" i="20" s="1"/>
  <c r="R80" i="20" s="1"/>
  <c r="R81" i="20" s="1"/>
  <c r="R82" i="20" s="1"/>
  <c r="R83" i="20" s="1"/>
  <c r="R84" i="20" s="1"/>
  <c r="R85" i="20" s="1"/>
  <c r="R86" i="20" s="1"/>
  <c r="R87" i="20" s="1"/>
  <c r="R88" i="20" s="1"/>
  <c r="R89" i="20" s="1"/>
  <c r="R90" i="20" s="1"/>
  <c r="R91" i="20" s="1"/>
  <c r="R92" i="20" s="1"/>
  <c r="R93" i="20" s="1"/>
  <c r="R94" i="20" s="1"/>
  <c r="R95" i="20" s="1"/>
  <c r="R96" i="20" s="1"/>
  <c r="R97" i="20" s="1"/>
  <c r="R98" i="20" s="1"/>
  <c r="R99" i="20" s="1"/>
  <c r="R100" i="20" s="1"/>
  <c r="R101" i="20" s="1"/>
  <c r="R102" i="20" s="1"/>
  <c r="R103" i="20" s="1"/>
  <c r="R104" i="20" s="1"/>
  <c r="R105" i="20" s="1"/>
  <c r="R106" i="20" s="1"/>
  <c r="R107" i="20" s="1"/>
  <c r="R108" i="20" s="1"/>
  <c r="R109" i="20" s="1"/>
  <c r="R110" i="20" s="1"/>
  <c r="R111" i="20" s="1"/>
  <c r="R112" i="20" s="1"/>
  <c r="R113" i="20" s="1"/>
  <c r="R114" i="20" s="1"/>
  <c r="R115" i="20" s="1"/>
  <c r="R116" i="20" s="1"/>
  <c r="R117" i="20" s="1"/>
  <c r="R118" i="20" s="1"/>
  <c r="R119" i="20" s="1"/>
  <c r="R120" i="20" s="1"/>
  <c r="R121" i="20" s="1"/>
  <c r="R122" i="20" s="1"/>
  <c r="R123" i="20" s="1"/>
  <c r="R124" i="20" s="1"/>
  <c r="R125" i="20" s="1"/>
  <c r="R126" i="20" s="1"/>
  <c r="R127" i="20" s="1"/>
  <c r="R128" i="20" s="1"/>
  <c r="R129" i="20" s="1"/>
  <c r="R130" i="20" s="1"/>
  <c r="R131" i="20" s="1"/>
  <c r="R132" i="20" s="1"/>
  <c r="R133" i="20" s="1"/>
  <c r="R134" i="20" s="1"/>
  <c r="R135" i="20" s="1"/>
  <c r="R136" i="20" s="1"/>
  <c r="R137" i="20" s="1"/>
  <c r="R138" i="20" s="1"/>
  <c r="S53" i="20"/>
  <c r="V53" i="20"/>
  <c r="A38" i="21"/>
  <c r="V63" i="20"/>
  <c r="H50" i="21"/>
  <c r="S64" i="20"/>
  <c r="R139" i="20" l="1"/>
  <c r="R140" i="20" s="1"/>
  <c r="R141" i="20" s="1"/>
  <c r="R142" i="20" s="1"/>
  <c r="R143" i="20" s="1"/>
  <c r="R144" i="20" s="1"/>
  <c r="R145" i="20" s="1"/>
  <c r="R146" i="20" s="1"/>
  <c r="S138" i="20"/>
  <c r="V55" i="20"/>
  <c r="A39" i="21"/>
  <c r="H51" i="21"/>
  <c r="S67" i="20"/>
  <c r="R147" i="20" l="1"/>
  <c r="R148" i="20" s="1"/>
  <c r="R149" i="20" s="1"/>
  <c r="R150" i="20" s="1"/>
  <c r="R151" i="20" s="1"/>
  <c r="R152" i="20" s="1"/>
  <c r="R153" i="20" s="1"/>
  <c r="R154" i="20" s="1"/>
  <c r="R155" i="20" s="1"/>
  <c r="R156" i="20" s="1"/>
  <c r="R157" i="20" s="1"/>
  <c r="R158" i="20" s="1"/>
  <c r="R159" i="20" s="1"/>
  <c r="R160" i="20" s="1"/>
  <c r="R161" i="20" s="1"/>
  <c r="R162" i="20" s="1"/>
  <c r="R163" i="20" s="1"/>
  <c r="R164" i="20" s="1"/>
  <c r="R165" i="20" s="1"/>
  <c r="R166" i="20" s="1"/>
  <c r="R167" i="20" s="1"/>
  <c r="R168" i="20" s="1"/>
  <c r="R169" i="20" s="1"/>
  <c r="R170" i="20" s="1"/>
  <c r="R171" i="20" s="1"/>
  <c r="R172" i="20" s="1"/>
  <c r="R173" i="20" s="1"/>
  <c r="R174" i="20" s="1"/>
  <c r="R175" i="20" s="1"/>
  <c r="R176" i="20" s="1"/>
  <c r="R177" i="20" s="1"/>
  <c r="R178" i="20" s="1"/>
  <c r="R179" i="20" s="1"/>
  <c r="R180" i="20" s="1"/>
  <c r="R181" i="20" s="1"/>
  <c r="R182" i="20" s="1"/>
  <c r="R183" i="20" s="1"/>
  <c r="R184" i="20" s="1"/>
  <c r="R185" i="20" s="1"/>
  <c r="R186" i="20" s="1"/>
  <c r="R187" i="20" s="1"/>
  <c r="R188" i="20" s="1"/>
  <c r="R189" i="20" s="1"/>
  <c r="R190" i="20" s="1"/>
  <c r="R191" i="20" s="1"/>
  <c r="R192" i="20" s="1"/>
  <c r="R193" i="20" s="1"/>
  <c r="R194" i="20" s="1"/>
  <c r="R195" i="20" s="1"/>
  <c r="R196" i="20" s="1"/>
  <c r="R197" i="20" s="1"/>
  <c r="R198" i="20" s="1"/>
  <c r="R199" i="20" s="1"/>
  <c r="R200" i="20" s="1"/>
  <c r="R201" i="20" s="1"/>
  <c r="R202" i="20" s="1"/>
  <c r="R203" i="20" s="1"/>
  <c r="R204" i="20" s="1"/>
  <c r="R205" i="20" s="1"/>
  <c r="R206" i="20" s="1"/>
  <c r="R207" i="20" s="1"/>
  <c r="R208" i="20" s="1"/>
  <c r="R209" i="20" s="1"/>
  <c r="R210" i="20" s="1"/>
  <c r="R211" i="20" s="1"/>
  <c r="R212" i="20" s="1"/>
  <c r="R213" i="20" s="1"/>
  <c r="R214" i="20" s="1"/>
  <c r="R215" i="20" s="1"/>
  <c r="R216" i="20" s="1"/>
  <c r="R217" i="20" s="1"/>
  <c r="R218" i="20" s="1"/>
  <c r="R219" i="20" s="1"/>
  <c r="R220" i="20" s="1"/>
  <c r="R221" i="20" s="1"/>
  <c r="R222" i="20" s="1"/>
  <c r="R223" i="20" s="1"/>
  <c r="R224" i="20" s="1"/>
  <c r="R225" i="20" s="1"/>
  <c r="R226" i="20" s="1"/>
  <c r="R227" i="20" s="1"/>
  <c r="R228" i="20" s="1"/>
  <c r="R229" i="20" s="1"/>
  <c r="R230" i="20" s="1"/>
  <c r="R231" i="20" s="1"/>
  <c r="R232" i="20" s="1"/>
  <c r="R233" i="20" s="1"/>
  <c r="R234" i="20" s="1"/>
  <c r="R235" i="20" s="1"/>
  <c r="R236" i="20" s="1"/>
  <c r="R237" i="20" s="1"/>
  <c r="R238" i="20" s="1"/>
  <c r="R239" i="20" s="1"/>
  <c r="R240" i="20" s="1"/>
  <c r="R241" i="20" s="1"/>
  <c r="R242" i="20" s="1"/>
  <c r="R243" i="20" s="1"/>
  <c r="R244" i="20" s="1"/>
  <c r="R245" i="20" s="1"/>
  <c r="R246" i="20" s="1"/>
  <c r="R247" i="20" s="1"/>
  <c r="R248" i="20" s="1"/>
  <c r="R249" i="20" s="1"/>
  <c r="R250" i="20" s="1"/>
  <c r="R251" i="20" s="1"/>
  <c r="R252" i="20" s="1"/>
  <c r="R253" i="20" s="1"/>
  <c r="R254" i="20" s="1"/>
  <c r="R255" i="20" s="1"/>
  <c r="R256" i="20" s="1"/>
  <c r="R257" i="20" s="1"/>
  <c r="R258" i="20" s="1"/>
  <c r="R259" i="20" s="1"/>
  <c r="R260" i="20" s="1"/>
  <c r="R261" i="20" s="1"/>
  <c r="R262" i="20" s="1"/>
  <c r="R263" i="20" s="1"/>
  <c r="R264" i="20" s="1"/>
  <c r="R265" i="20" s="1"/>
  <c r="R266" i="20" s="1"/>
  <c r="R267" i="20" s="1"/>
  <c r="R268" i="20" s="1"/>
  <c r="R269" i="20" s="1"/>
  <c r="R270" i="20" s="1"/>
  <c r="R271" i="20" s="1"/>
  <c r="R272" i="20" s="1"/>
  <c r="R273" i="20" s="1"/>
  <c r="R274" i="20" s="1"/>
  <c r="R275" i="20" s="1"/>
  <c r="R276" i="20" s="1"/>
  <c r="R277" i="20" s="1"/>
  <c r="R278" i="20" s="1"/>
  <c r="R279" i="20" s="1"/>
  <c r="R280" i="20" s="1"/>
  <c r="R281" i="20" s="1"/>
  <c r="R282" i="20" s="1"/>
  <c r="R283" i="20" s="1"/>
  <c r="R284" i="20" s="1"/>
  <c r="R285" i="20" s="1"/>
  <c r="R286" i="20" s="1"/>
  <c r="R287" i="20" s="1"/>
  <c r="R288" i="20" s="1"/>
  <c r="R289" i="20" s="1"/>
  <c r="R290" i="20" s="1"/>
  <c r="R291" i="20" s="1"/>
  <c r="R292" i="20" s="1"/>
  <c r="R293" i="20" s="1"/>
  <c r="R294" i="20" s="1"/>
  <c r="R295" i="20" s="1"/>
  <c r="R296" i="20" s="1"/>
  <c r="R297" i="20" s="1"/>
  <c r="R298" i="20" s="1"/>
  <c r="R299" i="20" s="1"/>
  <c r="R300" i="20" s="1"/>
  <c r="R301" i="20" s="1"/>
  <c r="R302" i="20" s="1"/>
  <c r="R303" i="20" s="1"/>
  <c r="R304" i="20" s="1"/>
  <c r="R305" i="20" s="1"/>
  <c r="R306" i="20" s="1"/>
  <c r="R307" i="20" s="1"/>
  <c r="R308" i="20" s="1"/>
  <c r="R309" i="20" s="1"/>
  <c r="R310" i="20" s="1"/>
  <c r="R311" i="20" s="1"/>
  <c r="R312" i="20" s="1"/>
  <c r="R313" i="20" s="1"/>
  <c r="R314" i="20" s="1"/>
  <c r="R315" i="20" s="1"/>
  <c r="R316" i="20" s="1"/>
  <c r="R317" i="20" s="1"/>
  <c r="R318" i="20" s="1"/>
  <c r="R319" i="20" s="1"/>
  <c r="R320" i="20" s="1"/>
  <c r="R321" i="20" s="1"/>
  <c r="R322" i="20" s="1"/>
  <c r="R323" i="20" s="1"/>
  <c r="R324" i="20" s="1"/>
  <c r="R325" i="20" s="1"/>
  <c r="R326" i="20" s="1"/>
  <c r="R327" i="20" s="1"/>
  <c r="R328" i="20" s="1"/>
  <c r="R329" i="20" s="1"/>
  <c r="R330" i="20" s="1"/>
  <c r="R331" i="20" s="1"/>
  <c r="R332" i="20" s="1"/>
  <c r="R333" i="20" s="1"/>
  <c r="S146" i="20"/>
  <c r="V56" i="20"/>
  <c r="H52" i="21"/>
  <c r="A40" i="21"/>
  <c r="S69" i="20"/>
  <c r="V57" i="20" l="1"/>
  <c r="A41" i="21"/>
  <c r="H53" i="21"/>
  <c r="S71" i="20"/>
  <c r="V58" i="20" l="1"/>
  <c r="H54" i="21"/>
  <c r="V71" i="20"/>
  <c r="A42" i="21"/>
  <c r="S72" i="20"/>
  <c r="V64" i="20" l="1"/>
  <c r="V72" i="20"/>
  <c r="H55" i="21"/>
  <c r="A43" i="21"/>
  <c r="S76" i="20"/>
  <c r="V65" i="20" l="1"/>
  <c r="A44" i="21"/>
  <c r="H56" i="21"/>
  <c r="V76" i="20"/>
  <c r="S77" i="20"/>
  <c r="V66" i="20" l="1"/>
  <c r="V77" i="20"/>
  <c r="A45" i="21"/>
  <c r="H57" i="21"/>
  <c r="S78" i="20"/>
  <c r="V67" i="20" l="1"/>
  <c r="H58" i="21"/>
  <c r="A46" i="21"/>
  <c r="S79" i="20"/>
  <c r="V68" i="20" l="1"/>
  <c r="H59" i="21"/>
  <c r="A47" i="21"/>
  <c r="S81" i="20"/>
  <c r="V69" i="20" l="1"/>
  <c r="A48" i="21"/>
  <c r="H60" i="21"/>
  <c r="S82" i="20"/>
  <c r="V70" i="20" l="1"/>
  <c r="H61" i="21"/>
  <c r="A49" i="21"/>
  <c r="S83" i="20"/>
  <c r="V78" i="20" l="1"/>
  <c r="A50" i="21"/>
  <c r="H62" i="21"/>
  <c r="S84" i="20"/>
  <c r="V79" i="20" l="1"/>
  <c r="H63" i="21"/>
  <c r="A51" i="21"/>
  <c r="S90" i="20"/>
  <c r="V80" i="20" l="1"/>
  <c r="A52" i="21"/>
  <c r="H64" i="21"/>
  <c r="V90" i="20"/>
  <c r="S91" i="20"/>
  <c r="V81" i="20" l="1"/>
  <c r="V91" i="20"/>
  <c r="A53" i="21"/>
  <c r="H65" i="21"/>
  <c r="S93" i="20"/>
  <c r="V82" i="20" l="1"/>
  <c r="V93" i="20"/>
  <c r="H66" i="21"/>
  <c r="A54" i="21"/>
  <c r="S94" i="20"/>
  <c r="V83" i="20" l="1"/>
  <c r="H67" i="21"/>
  <c r="V94" i="20"/>
  <c r="A55" i="21"/>
  <c r="S95" i="20"/>
  <c r="V84" i="20" l="1"/>
  <c r="V95" i="20"/>
  <c r="A56" i="21"/>
  <c r="H68" i="21"/>
  <c r="S99" i="20"/>
  <c r="V85" i="20" l="1"/>
  <c r="A57" i="21"/>
  <c r="V99" i="20"/>
  <c r="H69" i="21"/>
  <c r="S102" i="20"/>
  <c r="V86" i="20" l="1"/>
  <c r="V102" i="20"/>
  <c r="H70" i="21"/>
  <c r="A58" i="21"/>
  <c r="S110" i="20"/>
  <c r="V87" i="20" l="1"/>
  <c r="A59" i="21"/>
  <c r="H71" i="21"/>
  <c r="V110" i="20"/>
  <c r="S113" i="20"/>
  <c r="V88" i="20" l="1"/>
  <c r="A60" i="21"/>
  <c r="H72" i="21"/>
  <c r="S114" i="20"/>
  <c r="V96" i="20" l="1"/>
  <c r="A61" i="21"/>
  <c r="H73" i="21"/>
  <c r="S115" i="20"/>
  <c r="V97" i="20" l="1"/>
  <c r="H74" i="21"/>
  <c r="A62" i="21"/>
  <c r="S116" i="20"/>
  <c r="V98" i="20" l="1"/>
  <c r="A63" i="21"/>
  <c r="H75" i="21"/>
  <c r="S118" i="20"/>
  <c r="V112" i="20" l="1"/>
  <c r="H76" i="21"/>
  <c r="A64" i="21"/>
  <c r="S121" i="20"/>
  <c r="V113" i="20" l="1"/>
  <c r="A65" i="21"/>
  <c r="V121" i="20"/>
  <c r="H77" i="21"/>
  <c r="S127" i="20"/>
  <c r="V114" i="20" l="1"/>
  <c r="A66" i="21"/>
  <c r="H78" i="21"/>
  <c r="V127" i="20"/>
  <c r="S132" i="20"/>
  <c r="V115" i="20" l="1"/>
  <c r="H79" i="21"/>
  <c r="V132" i="20"/>
  <c r="A67" i="21"/>
  <c r="S140" i="20"/>
  <c r="V116" i="20" l="1"/>
  <c r="H80" i="21"/>
  <c r="A68" i="21"/>
  <c r="S143" i="20"/>
  <c r="V117" i="20" l="1"/>
  <c r="H81" i="21"/>
  <c r="A69" i="21"/>
  <c r="S150" i="20"/>
  <c r="V118" i="20" l="1"/>
  <c r="A70" i="21"/>
  <c r="H82" i="21"/>
  <c r="S152" i="20"/>
  <c r="V119" i="20" l="1"/>
  <c r="H83" i="21"/>
  <c r="A71" i="21"/>
  <c r="S153" i="20"/>
  <c r="V140" i="20" l="1"/>
  <c r="A72" i="21"/>
  <c r="H84" i="21"/>
  <c r="S155" i="20"/>
  <c r="V143" i="20" l="1"/>
  <c r="H85" i="21"/>
  <c r="A73" i="21"/>
  <c r="S160" i="20"/>
  <c r="V144" i="20" l="1"/>
  <c r="V150" i="20"/>
  <c r="H86" i="21"/>
  <c r="A74" i="21"/>
  <c r="V160" i="20"/>
  <c r="S161" i="20"/>
  <c r="V151" i="20" l="1"/>
  <c r="A75" i="21"/>
  <c r="H87" i="21"/>
  <c r="S166" i="20"/>
  <c r="V152" i="20" l="1"/>
  <c r="V166" i="20"/>
  <c r="H88" i="21"/>
  <c r="A76" i="21"/>
  <c r="S167" i="20"/>
  <c r="V153" i="20" l="1"/>
  <c r="A77" i="21"/>
  <c r="H89" i="21"/>
  <c r="V167" i="20"/>
  <c r="S182" i="20"/>
  <c r="V154" i="20" l="1"/>
  <c r="H90" i="21"/>
  <c r="A78" i="21"/>
  <c r="S183" i="20"/>
  <c r="V155" i="20" l="1"/>
  <c r="V161" i="20"/>
  <c r="H91" i="21"/>
  <c r="A79" i="21"/>
  <c r="S185" i="20"/>
  <c r="V162" i="20" l="1"/>
  <c r="H92" i="21"/>
  <c r="V185" i="20"/>
  <c r="A80" i="21"/>
  <c r="S186" i="20"/>
  <c r="V163" i="20" l="1"/>
  <c r="H93" i="21"/>
  <c r="A81" i="21"/>
  <c r="S191" i="20"/>
  <c r="V164" i="20" l="1"/>
  <c r="V180" i="20"/>
  <c r="S209" i="20"/>
  <c r="A82" i="21"/>
  <c r="V191" i="20"/>
  <c r="H94" i="21"/>
  <c r="S211" i="20"/>
  <c r="V181" i="20" l="1"/>
  <c r="S210" i="20"/>
  <c r="H95" i="21"/>
  <c r="A83" i="21"/>
  <c r="V211" i="20"/>
  <c r="S214" i="20"/>
  <c r="V182" i="20" l="1"/>
  <c r="H96" i="21"/>
  <c r="V214" i="20"/>
  <c r="A84" i="21"/>
  <c r="S217" i="20"/>
  <c r="V183" i="20" l="1"/>
  <c r="V186" i="20"/>
  <c r="S223" i="20"/>
  <c r="H97" i="21"/>
  <c r="A85" i="21"/>
  <c r="S224" i="20"/>
  <c r="V187" i="20" l="1"/>
  <c r="H98" i="21"/>
  <c r="A86" i="21"/>
  <c r="V224" i="20"/>
  <c r="S225" i="20"/>
  <c r="V188" i="20" l="1"/>
  <c r="S229" i="20"/>
  <c r="A87" i="21"/>
  <c r="V225" i="20"/>
  <c r="H99" i="21"/>
  <c r="V189" i="20" l="1"/>
  <c r="S322" i="20"/>
  <c r="H100" i="21"/>
  <c r="A88" i="21"/>
  <c r="S330" i="20"/>
  <c r="V190" i="20" l="1"/>
  <c r="I25" i="21"/>
  <c r="I27" i="21"/>
  <c r="I26" i="21"/>
  <c r="M26" i="21" s="1"/>
  <c r="V215" i="20"/>
  <c r="I98" i="21"/>
  <c r="M98" i="21" s="1"/>
  <c r="A89" i="21"/>
  <c r="I99" i="21"/>
  <c r="M99" i="21" s="1"/>
  <c r="H101" i="21"/>
  <c r="I100" i="21"/>
  <c r="M100" i="21" s="1"/>
  <c r="I29" i="21"/>
  <c r="M29" i="21" s="1"/>
  <c r="I31" i="21"/>
  <c r="M31" i="21" s="1"/>
  <c r="I36" i="21"/>
  <c r="M36" i="21" s="1"/>
  <c r="I30" i="21"/>
  <c r="M30" i="21" s="1"/>
  <c r="I33" i="21"/>
  <c r="M33" i="21" s="1"/>
  <c r="I28" i="21"/>
  <c r="M28" i="21" s="1"/>
  <c r="I32" i="21"/>
  <c r="M32" i="21" s="1"/>
  <c r="I34" i="21"/>
  <c r="M34" i="21" s="1"/>
  <c r="I35" i="21"/>
  <c r="M35" i="21" s="1"/>
  <c r="I39" i="21"/>
  <c r="M39" i="21" s="1"/>
  <c r="I37" i="21"/>
  <c r="M37" i="21" s="1"/>
  <c r="I38" i="21"/>
  <c r="M38" i="21" s="1"/>
  <c r="I40" i="21"/>
  <c r="M40" i="21" s="1"/>
  <c r="I42" i="21"/>
  <c r="M42" i="21" s="1"/>
  <c r="I43" i="21"/>
  <c r="M43" i="21" s="1"/>
  <c r="I41" i="21"/>
  <c r="M41" i="21" s="1"/>
  <c r="I45" i="21"/>
  <c r="M45" i="21" s="1"/>
  <c r="I44" i="21"/>
  <c r="M44" i="21" s="1"/>
  <c r="I48" i="21"/>
  <c r="M48" i="21" s="1"/>
  <c r="I46" i="21"/>
  <c r="M46" i="21" s="1"/>
  <c r="I47" i="21"/>
  <c r="M47" i="21" s="1"/>
  <c r="I51" i="21"/>
  <c r="M51" i="21" s="1"/>
  <c r="I49" i="21"/>
  <c r="M49" i="21" s="1"/>
  <c r="I50" i="21"/>
  <c r="M50" i="21" s="1"/>
  <c r="I53" i="21"/>
  <c r="M53" i="21" s="1"/>
  <c r="I54" i="21"/>
  <c r="M54" i="21" s="1"/>
  <c r="I52" i="21"/>
  <c r="M52" i="21" s="1"/>
  <c r="I55" i="21"/>
  <c r="M55" i="21" s="1"/>
  <c r="I57" i="21"/>
  <c r="M57" i="21" s="1"/>
  <c r="I56" i="21"/>
  <c r="M56" i="21" s="1"/>
  <c r="I58" i="21"/>
  <c r="M58" i="21" s="1"/>
  <c r="I59" i="21"/>
  <c r="M59" i="21" s="1"/>
  <c r="I62" i="21"/>
  <c r="M62" i="21" s="1"/>
  <c r="I60" i="21"/>
  <c r="M60" i="21" s="1"/>
  <c r="I61" i="21"/>
  <c r="M61" i="21" s="1"/>
  <c r="I63" i="21"/>
  <c r="M63" i="21" s="1"/>
  <c r="I65" i="21"/>
  <c r="M65" i="21" s="1"/>
  <c r="I64" i="21"/>
  <c r="M64" i="21" s="1"/>
  <c r="I66" i="21"/>
  <c r="M66" i="21" s="1"/>
  <c r="I69" i="21"/>
  <c r="M69" i="21" s="1"/>
  <c r="I70" i="21"/>
  <c r="M70" i="21" s="1"/>
  <c r="I68" i="21"/>
  <c r="M68" i="21" s="1"/>
  <c r="I67" i="21"/>
  <c r="M67" i="21" s="1"/>
  <c r="I71" i="21"/>
  <c r="M71" i="21" s="1"/>
  <c r="I77" i="21"/>
  <c r="M77" i="21" s="1"/>
  <c r="I75" i="21"/>
  <c r="M75" i="21" s="1"/>
  <c r="I72" i="21"/>
  <c r="M72" i="21" s="1"/>
  <c r="I73" i="21"/>
  <c r="M73" i="21" s="1"/>
  <c r="I74" i="21"/>
  <c r="M74" i="21" s="1"/>
  <c r="I80" i="21"/>
  <c r="M80" i="21" s="1"/>
  <c r="I76" i="21"/>
  <c r="M76" i="21" s="1"/>
  <c r="I78" i="21"/>
  <c r="M78" i="21" s="1"/>
  <c r="I79" i="21"/>
  <c r="M79" i="21" s="1"/>
  <c r="I81" i="21"/>
  <c r="M81" i="21" s="1"/>
  <c r="I82" i="21"/>
  <c r="M82" i="21" s="1"/>
  <c r="I83" i="21"/>
  <c r="M83" i="21" s="1"/>
  <c r="I85" i="21"/>
  <c r="M85" i="21" s="1"/>
  <c r="I84" i="21"/>
  <c r="M84" i="21" s="1"/>
  <c r="I87" i="21"/>
  <c r="M87" i="21" s="1"/>
  <c r="I89" i="21"/>
  <c r="M89" i="21" s="1"/>
  <c r="I86" i="21"/>
  <c r="M86" i="21" s="1"/>
  <c r="I88" i="21"/>
  <c r="M88" i="21" s="1"/>
  <c r="I90" i="21"/>
  <c r="M90" i="21" s="1"/>
  <c r="I92" i="21"/>
  <c r="M92" i="21" s="1"/>
  <c r="I91" i="21"/>
  <c r="M91" i="21" s="1"/>
  <c r="I95" i="21"/>
  <c r="M95" i="21" s="1"/>
  <c r="I93" i="21"/>
  <c r="M93" i="21" s="1"/>
  <c r="I94" i="21"/>
  <c r="M94" i="21" s="1"/>
  <c r="I96" i="21"/>
  <c r="M96" i="21" s="1"/>
  <c r="I97" i="21"/>
  <c r="M97" i="21" s="1"/>
  <c r="K27" i="21" l="1"/>
  <c r="M27" i="21"/>
  <c r="L25" i="21"/>
  <c r="M25" i="21"/>
  <c r="J25" i="21"/>
  <c r="K25" i="21"/>
  <c r="J27" i="21"/>
  <c r="L27" i="21"/>
  <c r="L26" i="21"/>
  <c r="K26" i="21"/>
  <c r="J26" i="21"/>
  <c r="K98" i="21"/>
  <c r="L98" i="21"/>
  <c r="J98" i="21"/>
  <c r="V216" i="20"/>
  <c r="K93" i="21"/>
  <c r="L93" i="21"/>
  <c r="J93" i="21"/>
  <c r="K61" i="21"/>
  <c r="L61" i="21"/>
  <c r="J61" i="21"/>
  <c r="L80" i="21"/>
  <c r="J80" i="21"/>
  <c r="K80" i="21"/>
  <c r="K60" i="21"/>
  <c r="L60" i="21"/>
  <c r="J60" i="21"/>
  <c r="K44" i="21"/>
  <c r="L44" i="21"/>
  <c r="J44" i="21"/>
  <c r="K85" i="21"/>
  <c r="J85" i="21"/>
  <c r="L85" i="21"/>
  <c r="L74" i="21"/>
  <c r="K74" i="21"/>
  <c r="J74" i="21"/>
  <c r="K70" i="21"/>
  <c r="L70" i="21"/>
  <c r="J70" i="21"/>
  <c r="K62" i="21"/>
  <c r="L62" i="21"/>
  <c r="J62" i="21"/>
  <c r="K53" i="21"/>
  <c r="L53" i="21"/>
  <c r="J53" i="21"/>
  <c r="K45" i="21"/>
  <c r="L45" i="21"/>
  <c r="J45" i="21"/>
  <c r="K35" i="21"/>
  <c r="L35" i="21"/>
  <c r="J35" i="21"/>
  <c r="K29" i="21"/>
  <c r="L29" i="21"/>
  <c r="J29" i="21"/>
  <c r="K52" i="21"/>
  <c r="L52" i="21"/>
  <c r="J52" i="21"/>
  <c r="K95" i="21"/>
  <c r="L95" i="21"/>
  <c r="J95" i="21"/>
  <c r="K68" i="21"/>
  <c r="L68" i="21"/>
  <c r="J68" i="21"/>
  <c r="K54" i="21"/>
  <c r="L54" i="21"/>
  <c r="J54" i="21"/>
  <c r="K39" i="21"/>
  <c r="L39" i="21"/>
  <c r="J39" i="21"/>
  <c r="K31" i="21"/>
  <c r="L31" i="21"/>
  <c r="J31" i="21"/>
  <c r="K91" i="21"/>
  <c r="L91" i="21"/>
  <c r="J91" i="21"/>
  <c r="K92" i="21"/>
  <c r="L92" i="21"/>
  <c r="J92" i="21"/>
  <c r="K83" i="21"/>
  <c r="L83" i="21"/>
  <c r="J83" i="21"/>
  <c r="K73" i="21"/>
  <c r="L73" i="21"/>
  <c r="J73" i="21"/>
  <c r="K69" i="21"/>
  <c r="L69" i="21"/>
  <c r="J69" i="21"/>
  <c r="K59" i="21"/>
  <c r="L59" i="21"/>
  <c r="J59" i="21"/>
  <c r="L50" i="21"/>
  <c r="K50" i="21"/>
  <c r="J50" i="21"/>
  <c r="K41" i="21"/>
  <c r="L41" i="21"/>
  <c r="J41" i="21"/>
  <c r="L34" i="21"/>
  <c r="K34" i="21"/>
  <c r="J34" i="21"/>
  <c r="K100" i="21"/>
  <c r="L100" i="21"/>
  <c r="J100" i="21"/>
  <c r="A90" i="21"/>
  <c r="K76" i="21"/>
  <c r="L76" i="21"/>
  <c r="J76" i="21"/>
  <c r="K37" i="21"/>
  <c r="J37" i="21"/>
  <c r="L37" i="21"/>
  <c r="L90" i="21"/>
  <c r="K90" i="21"/>
  <c r="J90" i="21"/>
  <c r="L66" i="21"/>
  <c r="K66" i="21"/>
  <c r="J66" i="21"/>
  <c r="K43" i="21"/>
  <c r="L43" i="21"/>
  <c r="J43" i="21"/>
  <c r="H102" i="21"/>
  <c r="I101" i="21"/>
  <c r="M101" i="21" s="1"/>
  <c r="K97" i="21"/>
  <c r="L97" i="21"/>
  <c r="J97" i="21"/>
  <c r="L88" i="21"/>
  <c r="K88" i="21"/>
  <c r="J88" i="21"/>
  <c r="K81" i="21"/>
  <c r="L81" i="21"/>
  <c r="J81" i="21"/>
  <c r="K75" i="21"/>
  <c r="L75" i="21"/>
  <c r="J75" i="21"/>
  <c r="L64" i="21"/>
  <c r="J64" i="21"/>
  <c r="K64" i="21"/>
  <c r="L56" i="21"/>
  <c r="K56" i="21"/>
  <c r="J56" i="21"/>
  <c r="K51" i="21"/>
  <c r="L51" i="21"/>
  <c r="J51" i="21"/>
  <c r="L42" i="21"/>
  <c r="K42" i="21"/>
  <c r="J42" i="21"/>
  <c r="K28" i="21"/>
  <c r="L28" i="21"/>
  <c r="J28" i="21"/>
  <c r="K99" i="21"/>
  <c r="L99" i="21"/>
  <c r="J99" i="21"/>
  <c r="K67" i="21"/>
  <c r="L67" i="21"/>
  <c r="J67" i="21"/>
  <c r="K36" i="21"/>
  <c r="L36" i="21"/>
  <c r="J36" i="21"/>
  <c r="L82" i="21"/>
  <c r="K82" i="21"/>
  <c r="J82" i="21"/>
  <c r="L58" i="21"/>
  <c r="K58" i="21"/>
  <c r="J58" i="21"/>
  <c r="L32" i="21"/>
  <c r="K32" i="21"/>
  <c r="J32" i="21"/>
  <c r="L96" i="21"/>
  <c r="J96" i="21"/>
  <c r="K96" i="21"/>
  <c r="K86" i="21"/>
  <c r="L86" i="21"/>
  <c r="J86" i="21"/>
  <c r="K79" i="21"/>
  <c r="L79" i="21"/>
  <c r="J79" i="21"/>
  <c r="K77" i="21"/>
  <c r="L77" i="21"/>
  <c r="J77" i="21"/>
  <c r="K65" i="21"/>
  <c r="L65" i="21"/>
  <c r="J65" i="21"/>
  <c r="K57" i="21"/>
  <c r="L57" i="21"/>
  <c r="J57" i="21"/>
  <c r="K47" i="21"/>
  <c r="L47" i="21"/>
  <c r="J47" i="21"/>
  <c r="L40" i="21"/>
  <c r="K40" i="21"/>
  <c r="J40" i="21"/>
  <c r="K33" i="21"/>
  <c r="L33" i="21"/>
  <c r="J33" i="21"/>
  <c r="K87" i="21"/>
  <c r="L87" i="21"/>
  <c r="J87" i="21"/>
  <c r="L48" i="21"/>
  <c r="K48" i="21"/>
  <c r="J48" i="21"/>
  <c r="K84" i="21"/>
  <c r="L84" i="21"/>
  <c r="J84" i="21"/>
  <c r="L72" i="21"/>
  <c r="K72" i="21"/>
  <c r="J72" i="21"/>
  <c r="K49" i="21"/>
  <c r="L49" i="21"/>
  <c r="J49" i="21"/>
  <c r="K94" i="21"/>
  <c r="L94" i="21"/>
  <c r="J94" i="21"/>
  <c r="K89" i="21"/>
  <c r="L89" i="21"/>
  <c r="J89" i="21"/>
  <c r="K78" i="21"/>
  <c r="L78" i="21"/>
  <c r="J78" i="21"/>
  <c r="K71" i="21"/>
  <c r="L71" i="21"/>
  <c r="J71" i="21"/>
  <c r="K63" i="21"/>
  <c r="L63" i="21"/>
  <c r="J63" i="21"/>
  <c r="K55" i="21"/>
  <c r="J55" i="21"/>
  <c r="L55" i="21"/>
  <c r="K46" i="21"/>
  <c r="L46" i="21"/>
  <c r="J46" i="21"/>
  <c r="K38" i="21"/>
  <c r="L38" i="21"/>
  <c r="J38" i="21"/>
  <c r="K30" i="21"/>
  <c r="L30" i="21"/>
  <c r="J30" i="21"/>
  <c r="V217" i="20" l="1"/>
  <c r="H103" i="21"/>
  <c r="I102" i="21"/>
  <c r="M102" i="21" s="1"/>
  <c r="K101" i="21"/>
  <c r="L101" i="21"/>
  <c r="J101" i="21"/>
  <c r="A91" i="21"/>
  <c r="V218" i="20" l="1"/>
  <c r="V242" i="20"/>
  <c r="A92" i="21"/>
  <c r="K102" i="21"/>
  <c r="L102" i="21"/>
  <c r="J102" i="21"/>
  <c r="H104" i="21"/>
  <c r="I103" i="21"/>
  <c r="M103" i="21" s="1"/>
  <c r="V243" i="20" l="1"/>
  <c r="K103" i="21"/>
  <c r="L103" i="21"/>
  <c r="J103" i="21"/>
  <c r="H105" i="21"/>
  <c r="I104" i="21"/>
  <c r="M104" i="21" s="1"/>
  <c r="A93" i="21"/>
  <c r="V244" i="20" l="1"/>
  <c r="V249" i="20"/>
  <c r="L104" i="21"/>
  <c r="K104" i="21"/>
  <c r="J104" i="21"/>
  <c r="H106" i="21"/>
  <c r="I105" i="21"/>
  <c r="M105" i="21" s="1"/>
  <c r="A94" i="21"/>
  <c r="V250" i="20" l="1"/>
  <c r="V253" i="20"/>
  <c r="K105" i="21"/>
  <c r="L105" i="21"/>
  <c r="J105" i="21"/>
  <c r="H107" i="21"/>
  <c r="I106" i="21"/>
  <c r="M106" i="21" s="1"/>
  <c r="A95" i="21"/>
  <c r="V254" i="20" l="1"/>
  <c r="A96" i="21"/>
  <c r="L106" i="21"/>
  <c r="J106" i="21"/>
  <c r="K106" i="21"/>
  <c r="H108" i="21"/>
  <c r="I107" i="21"/>
  <c r="M107" i="21" s="1"/>
  <c r="V255" i="20" l="1"/>
  <c r="K107" i="21"/>
  <c r="L107" i="21"/>
  <c r="J107" i="21"/>
  <c r="H109" i="21"/>
  <c r="I108" i="21"/>
  <c r="M108" i="21" s="1"/>
  <c r="A97" i="21"/>
  <c r="V256" i="20" l="1"/>
  <c r="V266" i="20"/>
  <c r="K108" i="21"/>
  <c r="L108" i="21"/>
  <c r="J108" i="21"/>
  <c r="H110" i="21"/>
  <c r="I109" i="21"/>
  <c r="M109" i="21" s="1"/>
  <c r="A98" i="21"/>
  <c r="V267" i="20" l="1"/>
  <c r="V272" i="20"/>
  <c r="A99" i="21"/>
  <c r="K109" i="21"/>
  <c r="L109" i="21"/>
  <c r="J109" i="21"/>
  <c r="H111" i="21"/>
  <c r="I110" i="21"/>
  <c r="M110" i="21" s="1"/>
  <c r="V273" i="20" l="1"/>
  <c r="V295" i="20"/>
  <c r="K110" i="21"/>
  <c r="L110" i="21"/>
  <c r="J110" i="21"/>
  <c r="A100" i="21"/>
  <c r="H112" i="21"/>
  <c r="I111" i="21"/>
  <c r="M111" i="21" s="1"/>
  <c r="V296" i="20" l="1"/>
  <c r="K111" i="21"/>
  <c r="L111" i="21"/>
  <c r="J111" i="21"/>
  <c r="H113" i="21"/>
  <c r="I112" i="21"/>
  <c r="M112" i="21" s="1"/>
  <c r="A101" i="21"/>
  <c r="V297" i="20" l="1"/>
  <c r="V304" i="20"/>
  <c r="A102" i="21"/>
  <c r="L112" i="21"/>
  <c r="J112" i="21"/>
  <c r="K112" i="21"/>
  <c r="H114" i="21"/>
  <c r="I113" i="21"/>
  <c r="M113" i="21" s="1"/>
  <c r="V305" i="20" l="1"/>
  <c r="A103" i="21"/>
  <c r="K113" i="21"/>
  <c r="L113" i="21"/>
  <c r="J113" i="21"/>
  <c r="H115" i="21"/>
  <c r="I114" i="21"/>
  <c r="M114" i="21" s="1"/>
  <c r="V306" i="20" l="1"/>
  <c r="L114" i="21"/>
  <c r="K114" i="21"/>
  <c r="J114" i="21"/>
  <c r="H116" i="21"/>
  <c r="I115" i="21"/>
  <c r="M115" i="21" s="1"/>
  <c r="A104" i="21"/>
  <c r="V307" i="20" l="1"/>
  <c r="V309" i="20"/>
  <c r="K115" i="21"/>
  <c r="L115" i="21"/>
  <c r="J115" i="21"/>
  <c r="A105" i="21"/>
  <c r="H117" i="21"/>
  <c r="I116" i="21"/>
  <c r="M116" i="21" s="1"/>
  <c r="V310" i="20" l="1"/>
  <c r="H118" i="21"/>
  <c r="I117" i="21"/>
  <c r="M117" i="21" s="1"/>
  <c r="A106" i="21"/>
  <c r="K116" i="21"/>
  <c r="L116" i="21"/>
  <c r="J116" i="21"/>
  <c r="V311" i="20" l="1"/>
  <c r="H119" i="21"/>
  <c r="I118" i="21"/>
  <c r="M118" i="21" s="1"/>
  <c r="A107" i="21"/>
  <c r="K117" i="21"/>
  <c r="L117" i="21"/>
  <c r="J117" i="21"/>
  <c r="V312" i="20" l="1"/>
  <c r="A108" i="21"/>
  <c r="L118" i="21"/>
  <c r="K118" i="21"/>
  <c r="J118" i="21"/>
  <c r="H120" i="21"/>
  <c r="I119" i="21"/>
  <c r="M119" i="21" s="1"/>
  <c r="V313" i="20" l="1"/>
  <c r="V314" i="20"/>
  <c r="A109" i="21"/>
  <c r="K119" i="21"/>
  <c r="L119" i="21"/>
  <c r="J119" i="21"/>
  <c r="H121" i="21"/>
  <c r="I120" i="21"/>
  <c r="M120" i="21" s="1"/>
  <c r="V315" i="20" l="1"/>
  <c r="A110" i="21"/>
  <c r="H122" i="21"/>
  <c r="I121" i="21"/>
  <c r="M121" i="21" s="1"/>
  <c r="K120" i="21"/>
  <c r="J120" i="21"/>
  <c r="L120" i="21"/>
  <c r="V316" i="20" l="1"/>
  <c r="K121" i="21"/>
  <c r="L121" i="21"/>
  <c r="J121" i="21"/>
  <c r="H123" i="21"/>
  <c r="I122" i="21"/>
  <c r="M122" i="21" s="1"/>
  <c r="A111" i="21"/>
  <c r="V317" i="20" l="1"/>
  <c r="V319" i="20"/>
  <c r="L122" i="21"/>
  <c r="K122" i="21"/>
  <c r="J122" i="21"/>
  <c r="A112" i="21"/>
  <c r="H124" i="21"/>
  <c r="I123" i="21"/>
  <c r="M123" i="21" s="1"/>
  <c r="V320" i="20" l="1"/>
  <c r="L123" i="21"/>
  <c r="J123" i="21"/>
  <c r="K123" i="21"/>
  <c r="H125" i="21"/>
  <c r="I124" i="21"/>
  <c r="M124" i="21" s="1"/>
  <c r="A113" i="21"/>
  <c r="V321" i="20" l="1"/>
  <c r="V327" i="20"/>
  <c r="A114" i="21"/>
  <c r="K124" i="21"/>
  <c r="L124" i="21"/>
  <c r="J124" i="21"/>
  <c r="H126" i="21"/>
  <c r="I125" i="21"/>
  <c r="M125" i="21" s="1"/>
  <c r="V328" i="20" l="1"/>
  <c r="K125" i="21"/>
  <c r="L125" i="21"/>
  <c r="J125" i="21"/>
  <c r="A115" i="21"/>
  <c r="H127" i="21"/>
  <c r="I126" i="21"/>
  <c r="M126" i="21" s="1"/>
  <c r="V329" i="20" l="1"/>
  <c r="L126" i="21"/>
  <c r="K126" i="21"/>
  <c r="J126" i="21"/>
  <c r="H128" i="21"/>
  <c r="I127" i="21"/>
  <c r="M127" i="21" s="1"/>
  <c r="A116" i="21"/>
  <c r="V330" i="20" l="1"/>
  <c r="K127" i="21"/>
  <c r="L127" i="21"/>
  <c r="J127" i="21"/>
  <c r="H129" i="21"/>
  <c r="I128" i="21"/>
  <c r="M128" i="21" s="1"/>
  <c r="A117" i="21"/>
  <c r="V331" i="20" l="1"/>
  <c r="J128" i="21"/>
  <c r="K128" i="21"/>
  <c r="L128" i="21"/>
  <c r="H130" i="21"/>
  <c r="I129" i="21"/>
  <c r="M129" i="21" s="1"/>
  <c r="A118" i="21"/>
  <c r="B117" i="21"/>
  <c r="F117" i="21" s="1"/>
  <c r="B110" i="21" l="1"/>
  <c r="F110" i="21" s="1"/>
  <c r="B25" i="21"/>
  <c r="F25" i="21" s="1"/>
  <c r="B115" i="21"/>
  <c r="B38" i="21"/>
  <c r="B26" i="21"/>
  <c r="F26" i="21" s="1"/>
  <c r="B66" i="21"/>
  <c r="F66" i="21" s="1"/>
  <c r="B113" i="21"/>
  <c r="B84" i="21"/>
  <c r="F84" i="21" s="1"/>
  <c r="B50" i="21"/>
  <c r="B82" i="21"/>
  <c r="B27" i="21"/>
  <c r="B81" i="21"/>
  <c r="F81" i="21" s="1"/>
  <c r="B28" i="21"/>
  <c r="B107" i="21"/>
  <c r="F107" i="21" s="1"/>
  <c r="B47" i="21"/>
  <c r="B54" i="21"/>
  <c r="B96" i="21"/>
  <c r="B76" i="21"/>
  <c r="B69" i="21"/>
  <c r="B31" i="21"/>
  <c r="B93" i="21"/>
  <c r="B58" i="21"/>
  <c r="F58" i="21" s="1"/>
  <c r="B35" i="21"/>
  <c r="B106" i="21"/>
  <c r="B70" i="21"/>
  <c r="B71" i="21"/>
  <c r="B91" i="21"/>
  <c r="B68" i="21"/>
  <c r="F68" i="21" s="1"/>
  <c r="B95" i="21"/>
  <c r="B40" i="21"/>
  <c r="B78" i="21"/>
  <c r="B60" i="21"/>
  <c r="F60" i="21" s="1"/>
  <c r="B108" i="21"/>
  <c r="B34" i="21"/>
  <c r="B104" i="21"/>
  <c r="F104" i="21" s="1"/>
  <c r="B83" i="21"/>
  <c r="B98" i="21"/>
  <c r="B111" i="21"/>
  <c r="B39" i="21"/>
  <c r="B94" i="21"/>
  <c r="B61" i="21"/>
  <c r="F61" i="21" s="1"/>
  <c r="B32" i="21"/>
  <c r="B109" i="21"/>
  <c r="B86" i="21"/>
  <c r="B77" i="21"/>
  <c r="F77" i="21" s="1"/>
  <c r="B57" i="21"/>
  <c r="B29" i="21"/>
  <c r="F29" i="21" s="1"/>
  <c r="B56" i="21"/>
  <c r="B74" i="21"/>
  <c r="B67" i="21"/>
  <c r="B92" i="21"/>
  <c r="B46" i="21"/>
  <c r="B73" i="21"/>
  <c r="B30" i="21"/>
  <c r="B37" i="21"/>
  <c r="B75" i="21"/>
  <c r="F75" i="21" s="1"/>
  <c r="B85" i="21"/>
  <c r="B33" i="21"/>
  <c r="B72" i="21"/>
  <c r="B87" i="21"/>
  <c r="B100" i="21"/>
  <c r="B88" i="21"/>
  <c r="B55" i="21"/>
  <c r="F55" i="21" s="1"/>
  <c r="B62" i="21"/>
  <c r="B103" i="21"/>
  <c r="B97" i="21"/>
  <c r="B99" i="21"/>
  <c r="B52" i="21"/>
  <c r="F52" i="21" s="1"/>
  <c r="B43" i="21"/>
  <c r="F43" i="21" s="1"/>
  <c r="B105" i="21"/>
  <c r="F105" i="21" s="1"/>
  <c r="B45" i="21"/>
  <c r="B41" i="21"/>
  <c r="F41" i="21" s="1"/>
  <c r="B102" i="21"/>
  <c r="B59" i="21"/>
  <c r="B101" i="21"/>
  <c r="B36" i="21"/>
  <c r="F36" i="21" s="1"/>
  <c r="B90" i="21"/>
  <c r="B116" i="21"/>
  <c r="B44" i="21"/>
  <c r="B114" i="21"/>
  <c r="B79" i="21"/>
  <c r="B51" i="21"/>
  <c r="B80" i="21"/>
  <c r="B42" i="21"/>
  <c r="F42" i="21" s="1"/>
  <c r="B64" i="21"/>
  <c r="B53" i="21"/>
  <c r="B112" i="21"/>
  <c r="B63" i="21"/>
  <c r="B89" i="21"/>
  <c r="B49" i="21"/>
  <c r="B65" i="21"/>
  <c r="B48" i="21"/>
  <c r="F48" i="21" s="1"/>
  <c r="C110" i="21"/>
  <c r="D110" i="21"/>
  <c r="E110" i="21"/>
  <c r="K129" i="21"/>
  <c r="L129" i="21"/>
  <c r="J129" i="21"/>
  <c r="H131" i="21"/>
  <c r="I130" i="21"/>
  <c r="M130" i="21" s="1"/>
  <c r="E117" i="21"/>
  <c r="D117" i="21"/>
  <c r="C117" i="21"/>
  <c r="A119" i="21"/>
  <c r="B118" i="21"/>
  <c r="F118" i="21" s="1"/>
  <c r="E114" i="21" l="1"/>
  <c r="F114" i="21"/>
  <c r="D44" i="21"/>
  <c r="F44" i="21"/>
  <c r="C72" i="21"/>
  <c r="F72" i="21"/>
  <c r="E39" i="21"/>
  <c r="F39" i="21"/>
  <c r="E69" i="21"/>
  <c r="F69" i="21"/>
  <c r="D111" i="21"/>
  <c r="F111" i="21"/>
  <c r="D76" i="21"/>
  <c r="F76" i="21"/>
  <c r="D85" i="21"/>
  <c r="F85" i="21"/>
  <c r="D98" i="21"/>
  <c r="F98" i="21"/>
  <c r="D96" i="21"/>
  <c r="F96" i="21"/>
  <c r="D83" i="21"/>
  <c r="F83" i="21"/>
  <c r="E54" i="21"/>
  <c r="F54" i="21"/>
  <c r="C116" i="21"/>
  <c r="F116" i="21"/>
  <c r="D47" i="21"/>
  <c r="F47" i="21"/>
  <c r="D30" i="21"/>
  <c r="F30" i="21"/>
  <c r="E34" i="21"/>
  <c r="F34" i="21"/>
  <c r="C102" i="21"/>
  <c r="F102" i="21"/>
  <c r="E73" i="21"/>
  <c r="F73" i="21"/>
  <c r="C108" i="21"/>
  <c r="F108" i="21"/>
  <c r="E28" i="21"/>
  <c r="F28" i="21"/>
  <c r="E31" i="21"/>
  <c r="F31" i="21"/>
  <c r="D37" i="21"/>
  <c r="F37" i="21"/>
  <c r="C90" i="21"/>
  <c r="F90" i="21"/>
  <c r="D67" i="21"/>
  <c r="F67" i="21"/>
  <c r="C40" i="21"/>
  <c r="F40" i="21"/>
  <c r="C82" i="21"/>
  <c r="F82" i="21"/>
  <c r="E95" i="21"/>
  <c r="F95" i="21"/>
  <c r="E50" i="21"/>
  <c r="F50" i="21"/>
  <c r="C78" i="21"/>
  <c r="F78" i="21"/>
  <c r="E113" i="21"/>
  <c r="F113" i="21"/>
  <c r="C65" i="21"/>
  <c r="F65" i="21"/>
  <c r="C112" i="21"/>
  <c r="F112" i="21"/>
  <c r="C71" i="21"/>
  <c r="F71" i="21"/>
  <c r="C101" i="21"/>
  <c r="F101" i="21"/>
  <c r="C46" i="21"/>
  <c r="F46" i="21"/>
  <c r="E56" i="21"/>
  <c r="F56" i="21"/>
  <c r="E103" i="21"/>
  <c r="F103" i="21"/>
  <c r="D70" i="21"/>
  <c r="F70" i="21"/>
  <c r="D87" i="21"/>
  <c r="F87" i="21"/>
  <c r="D59" i="21"/>
  <c r="F59" i="21"/>
  <c r="C45" i="21"/>
  <c r="F45" i="21"/>
  <c r="C49" i="21"/>
  <c r="F49" i="21"/>
  <c r="C99" i="21"/>
  <c r="F99" i="21"/>
  <c r="D97" i="21"/>
  <c r="F97" i="21"/>
  <c r="C64" i="21"/>
  <c r="F64" i="21"/>
  <c r="C62" i="21"/>
  <c r="F62" i="21"/>
  <c r="C86" i="21"/>
  <c r="F86" i="21"/>
  <c r="E106" i="21"/>
  <c r="F106" i="21"/>
  <c r="C38" i="21"/>
  <c r="F38" i="21"/>
  <c r="D89" i="21"/>
  <c r="F89" i="21"/>
  <c r="E63" i="21"/>
  <c r="F63" i="21"/>
  <c r="E91" i="21"/>
  <c r="F91" i="21"/>
  <c r="E57" i="21"/>
  <c r="F57" i="21"/>
  <c r="D80" i="21"/>
  <c r="F80" i="21"/>
  <c r="D109" i="21"/>
  <c r="F109" i="21"/>
  <c r="D35" i="21"/>
  <c r="F35" i="21"/>
  <c r="E115" i="21"/>
  <c r="F115" i="21"/>
  <c r="C33" i="21"/>
  <c r="F33" i="21"/>
  <c r="E92" i="21"/>
  <c r="F92" i="21"/>
  <c r="C74" i="21"/>
  <c r="F74" i="21"/>
  <c r="E53" i="21"/>
  <c r="F53" i="21"/>
  <c r="D51" i="21"/>
  <c r="F51" i="21"/>
  <c r="D88" i="21"/>
  <c r="F88" i="21"/>
  <c r="E32" i="21"/>
  <c r="F32" i="21"/>
  <c r="E94" i="21"/>
  <c r="F94" i="21"/>
  <c r="E27" i="21"/>
  <c r="F27" i="21"/>
  <c r="E79" i="21"/>
  <c r="F79" i="21"/>
  <c r="E100" i="21"/>
  <c r="F100" i="21"/>
  <c r="E93" i="21"/>
  <c r="F93" i="21"/>
  <c r="E38" i="21"/>
  <c r="D38" i="21"/>
  <c r="E26" i="21"/>
  <c r="C26" i="21"/>
  <c r="D26" i="21"/>
  <c r="D25" i="21"/>
  <c r="C25" i="21"/>
  <c r="E25" i="21"/>
  <c r="D66" i="21"/>
  <c r="C115" i="21"/>
  <c r="D115" i="21"/>
  <c r="E66" i="21"/>
  <c r="C66" i="21"/>
  <c r="D84" i="21"/>
  <c r="E84" i="21"/>
  <c r="C84" i="21"/>
  <c r="D50" i="21"/>
  <c r="C50" i="21"/>
  <c r="D82" i="21"/>
  <c r="E82" i="21"/>
  <c r="C113" i="21"/>
  <c r="D113" i="21"/>
  <c r="D107" i="21"/>
  <c r="E81" i="21"/>
  <c r="C27" i="21"/>
  <c r="D81" i="21"/>
  <c r="C81" i="21"/>
  <c r="C28" i="21"/>
  <c r="D28" i="21"/>
  <c r="D27" i="21"/>
  <c r="D91" i="21"/>
  <c r="C91" i="21"/>
  <c r="C31" i="21"/>
  <c r="D31" i="21"/>
  <c r="E58" i="21"/>
  <c r="C93" i="21"/>
  <c r="E68" i="21"/>
  <c r="D93" i="21"/>
  <c r="C58" i="21"/>
  <c r="D95" i="21"/>
  <c r="C95" i="21"/>
  <c r="C69" i="21"/>
  <c r="D69" i="21"/>
  <c r="D68" i="21"/>
  <c r="C68" i="21"/>
  <c r="D40" i="21"/>
  <c r="C85" i="21"/>
  <c r="E78" i="21"/>
  <c r="E29" i="21"/>
  <c r="E35" i="21"/>
  <c r="E107" i="21"/>
  <c r="C96" i="21"/>
  <c r="C107" i="21"/>
  <c r="E40" i="21"/>
  <c r="C61" i="21"/>
  <c r="E96" i="21"/>
  <c r="D74" i="21"/>
  <c r="E74" i="21"/>
  <c r="D58" i="21"/>
  <c r="E37" i="21"/>
  <c r="D29" i="21"/>
  <c r="C39" i="21"/>
  <c r="C35" i="21"/>
  <c r="C47" i="21"/>
  <c r="E47" i="21"/>
  <c r="E108" i="21"/>
  <c r="D61" i="21"/>
  <c r="E85" i="21"/>
  <c r="D103" i="21"/>
  <c r="E61" i="21"/>
  <c r="D108" i="21"/>
  <c r="E70" i="21"/>
  <c r="C70" i="21"/>
  <c r="C103" i="21"/>
  <c r="D71" i="21"/>
  <c r="E76" i="21"/>
  <c r="E71" i="21"/>
  <c r="C76" i="21"/>
  <c r="D106" i="21"/>
  <c r="C106" i="21"/>
  <c r="D54" i="21"/>
  <c r="C54" i="21"/>
  <c r="D60" i="21"/>
  <c r="D34" i="21"/>
  <c r="D56" i="21"/>
  <c r="D78" i="21"/>
  <c r="C29" i="21"/>
  <c r="E60" i="21"/>
  <c r="E44" i="21"/>
  <c r="C60" i="21"/>
  <c r="D39" i="21"/>
  <c r="C55" i="21"/>
  <c r="C34" i="21"/>
  <c r="E97" i="21"/>
  <c r="E59" i="21"/>
  <c r="E104" i="21"/>
  <c r="E83" i="21"/>
  <c r="C104" i="21"/>
  <c r="E67" i="21"/>
  <c r="C83" i="21"/>
  <c r="C67" i="21"/>
  <c r="D104" i="21"/>
  <c r="E109" i="21"/>
  <c r="C109" i="21"/>
  <c r="D92" i="21"/>
  <c r="E98" i="21"/>
  <c r="D77" i="21"/>
  <c r="C98" i="21"/>
  <c r="D57" i="21"/>
  <c r="C88" i="21"/>
  <c r="D73" i="21"/>
  <c r="C57" i="21"/>
  <c r="C77" i="21"/>
  <c r="E111" i="21"/>
  <c r="E105" i="21"/>
  <c r="E77" i="21"/>
  <c r="E88" i="21"/>
  <c r="E30" i="21"/>
  <c r="D105" i="21"/>
  <c r="C105" i="21"/>
  <c r="C30" i="21"/>
  <c r="C111" i="21"/>
  <c r="C73" i="21"/>
  <c r="E116" i="21"/>
  <c r="C56" i="21"/>
  <c r="C94" i="21"/>
  <c r="D94" i="21"/>
  <c r="D32" i="21"/>
  <c r="D33" i="21"/>
  <c r="C59" i="21"/>
  <c r="C51" i="21"/>
  <c r="C97" i="21"/>
  <c r="C32" i="21"/>
  <c r="E33" i="21"/>
  <c r="C52" i="21"/>
  <c r="E46" i="21"/>
  <c r="E86" i="21"/>
  <c r="C92" i="21"/>
  <c r="D52" i="21"/>
  <c r="C87" i="21"/>
  <c r="D36" i="21"/>
  <c r="D86" i="21"/>
  <c r="E52" i="21"/>
  <c r="E87" i="21"/>
  <c r="E36" i="21"/>
  <c r="D46" i="21"/>
  <c r="C36" i="21"/>
  <c r="D99" i="21"/>
  <c r="C37" i="21"/>
  <c r="D55" i="21"/>
  <c r="E55" i="21"/>
  <c r="D45" i="21"/>
  <c r="D116" i="21"/>
  <c r="C75" i="21"/>
  <c r="E75" i="21"/>
  <c r="D75" i="21"/>
  <c r="E72" i="21"/>
  <c r="D72" i="21"/>
  <c r="E99" i="21"/>
  <c r="E43" i="21"/>
  <c r="D43" i="21"/>
  <c r="C43" i="21"/>
  <c r="D100" i="21"/>
  <c r="C100" i="21"/>
  <c r="E62" i="21"/>
  <c r="D62" i="21"/>
  <c r="C41" i="21"/>
  <c r="D41" i="21"/>
  <c r="E41" i="21"/>
  <c r="C44" i="21"/>
  <c r="E45" i="21"/>
  <c r="D102" i="21"/>
  <c r="E102" i="21"/>
  <c r="E112" i="21"/>
  <c r="D101" i="21"/>
  <c r="E101" i="21"/>
  <c r="D64" i="21"/>
  <c r="E90" i="21"/>
  <c r="D90" i="21"/>
  <c r="E64" i="21"/>
  <c r="C53" i="21"/>
  <c r="D53" i="21"/>
  <c r="D114" i="21"/>
  <c r="C114" i="21"/>
  <c r="D63" i="21"/>
  <c r="D79" i="21"/>
  <c r="C79" i="21"/>
  <c r="E51" i="21"/>
  <c r="C63" i="21"/>
  <c r="D112" i="21"/>
  <c r="C89" i="21"/>
  <c r="E89" i="21"/>
  <c r="C42" i="21"/>
  <c r="D42" i="21"/>
  <c r="E42" i="21"/>
  <c r="E80" i="21"/>
  <c r="C80" i="21"/>
  <c r="E65" i="21"/>
  <c r="E49" i="21"/>
  <c r="D49" i="21"/>
  <c r="D65" i="21"/>
  <c r="E48" i="21"/>
  <c r="C48" i="21"/>
  <c r="D48" i="21"/>
  <c r="C118" i="21"/>
  <c r="D118" i="21"/>
  <c r="E118" i="21"/>
  <c r="A120" i="21"/>
  <c r="B119" i="21"/>
  <c r="F119" i="21" s="1"/>
  <c r="L130" i="21"/>
  <c r="K130" i="21"/>
  <c r="J130" i="21"/>
  <c r="H132" i="21"/>
  <c r="I131" i="21"/>
  <c r="M131" i="21" s="1"/>
  <c r="E119" i="21" l="1"/>
  <c r="C119" i="21"/>
  <c r="D119" i="21"/>
  <c r="A121" i="21"/>
  <c r="B120" i="21"/>
  <c r="F120" i="21" s="1"/>
  <c r="L131" i="21"/>
  <c r="J131" i="21"/>
  <c r="K131" i="21"/>
  <c r="H133" i="21"/>
  <c r="I132" i="21"/>
  <c r="M132" i="21" s="1"/>
  <c r="C120" i="21" l="1"/>
  <c r="D120" i="21"/>
  <c r="E120" i="21"/>
  <c r="B121" i="21"/>
  <c r="F121" i="21" s="1"/>
  <c r="A122" i="21"/>
  <c r="K132" i="21"/>
  <c r="L132" i="21"/>
  <c r="J132" i="21"/>
  <c r="H134" i="21"/>
  <c r="I133" i="21"/>
  <c r="M133" i="21" s="1"/>
  <c r="A123" i="21" l="1"/>
  <c r="B122" i="21"/>
  <c r="F122" i="21" s="1"/>
  <c r="E121" i="21"/>
  <c r="D121" i="21"/>
  <c r="C121" i="21"/>
  <c r="H135" i="21"/>
  <c r="I134" i="21"/>
  <c r="M134" i="21" s="1"/>
  <c r="K133" i="21"/>
  <c r="L133" i="21"/>
  <c r="J133" i="21"/>
  <c r="L134" i="21" l="1"/>
  <c r="K134" i="21"/>
  <c r="J134" i="21"/>
  <c r="H136" i="21"/>
  <c r="I135" i="21"/>
  <c r="M135" i="21" s="1"/>
  <c r="C122" i="21"/>
  <c r="D122" i="21"/>
  <c r="E122" i="21"/>
  <c r="A124" i="21"/>
  <c r="B123" i="21"/>
  <c r="F123" i="21" s="1"/>
  <c r="K135" i="21" l="1"/>
  <c r="L135" i="21"/>
  <c r="J135" i="21"/>
  <c r="H137" i="21"/>
  <c r="I136" i="21"/>
  <c r="M136" i="21" s="1"/>
  <c r="E123" i="21"/>
  <c r="C123" i="21"/>
  <c r="D123" i="21"/>
  <c r="A125" i="21"/>
  <c r="B124" i="21"/>
  <c r="F124" i="21" s="1"/>
  <c r="H138" i="21" l="1"/>
  <c r="I137" i="21"/>
  <c r="M137" i="21" s="1"/>
  <c r="K136" i="21"/>
  <c r="J136" i="21"/>
  <c r="L136" i="21"/>
  <c r="A126" i="21"/>
  <c r="B125" i="21"/>
  <c r="F125" i="21" s="1"/>
  <c r="C124" i="21"/>
  <c r="D124" i="21"/>
  <c r="E124" i="21"/>
  <c r="H139" i="21" l="1"/>
  <c r="I138" i="21"/>
  <c r="M138" i="21" s="1"/>
  <c r="A127" i="21"/>
  <c r="B126" i="21"/>
  <c r="F126" i="21" s="1"/>
  <c r="E125" i="21"/>
  <c r="C125" i="21"/>
  <c r="D125" i="21"/>
  <c r="K137" i="21"/>
  <c r="L137" i="21"/>
  <c r="J137" i="21"/>
  <c r="C126" i="21" l="1"/>
  <c r="D126" i="21"/>
  <c r="E126" i="21"/>
  <c r="B127" i="21"/>
  <c r="F127" i="21" s="1"/>
  <c r="A128" i="21"/>
  <c r="L138" i="21"/>
  <c r="K138" i="21"/>
  <c r="J138" i="21"/>
  <c r="H140" i="21"/>
  <c r="I139" i="21"/>
  <c r="M139" i="21" s="1"/>
  <c r="A129" i="21" l="1"/>
  <c r="B128" i="21"/>
  <c r="F128" i="21" s="1"/>
  <c r="E127" i="21"/>
  <c r="C127" i="21"/>
  <c r="D127" i="21"/>
  <c r="K139" i="21"/>
  <c r="J139" i="21"/>
  <c r="L139" i="21"/>
  <c r="H141" i="21"/>
  <c r="I140" i="21"/>
  <c r="M140" i="21" s="1"/>
  <c r="K140" i="21" l="1"/>
  <c r="L140" i="21"/>
  <c r="J140" i="21"/>
  <c r="H142" i="21"/>
  <c r="I141" i="21"/>
  <c r="M141" i="21" s="1"/>
  <c r="C128" i="21"/>
  <c r="D128" i="21"/>
  <c r="E128" i="21"/>
  <c r="A130" i="21"/>
  <c r="B129" i="21"/>
  <c r="F129" i="21" s="1"/>
  <c r="K141" i="21" l="1"/>
  <c r="L141" i="21"/>
  <c r="J141" i="21"/>
  <c r="H143" i="21"/>
  <c r="I142" i="21"/>
  <c r="M142" i="21" s="1"/>
  <c r="E129" i="21"/>
  <c r="D129" i="21"/>
  <c r="C129" i="21"/>
  <c r="A131" i="21"/>
  <c r="B130" i="21"/>
  <c r="F130" i="21" s="1"/>
  <c r="L142" i="21" l="1"/>
  <c r="K142" i="21"/>
  <c r="J142" i="21"/>
  <c r="H144" i="21"/>
  <c r="I143" i="21"/>
  <c r="M143" i="21" s="1"/>
  <c r="C130" i="21"/>
  <c r="D130" i="21"/>
  <c r="E130" i="21"/>
  <c r="A132" i="21"/>
  <c r="B131" i="21"/>
  <c r="F131" i="21" s="1"/>
  <c r="K143" i="21" l="1"/>
  <c r="L143" i="21"/>
  <c r="J143" i="21"/>
  <c r="H145" i="21"/>
  <c r="I144" i="21"/>
  <c r="M144" i="21" s="1"/>
  <c r="E131" i="21"/>
  <c r="C131" i="21"/>
  <c r="D131" i="21"/>
  <c r="A133" i="21"/>
  <c r="B132" i="21"/>
  <c r="F132" i="21" s="1"/>
  <c r="J144" i="21" l="1"/>
  <c r="K144" i="21"/>
  <c r="L144" i="21"/>
  <c r="H146" i="21"/>
  <c r="I145" i="21"/>
  <c r="M145" i="21" s="1"/>
  <c r="C132" i="21"/>
  <c r="D132" i="21"/>
  <c r="E132" i="21"/>
  <c r="A134" i="21"/>
  <c r="B133" i="21"/>
  <c r="F133" i="21" s="1"/>
  <c r="K145" i="21" l="1"/>
  <c r="L145" i="21"/>
  <c r="J145" i="21"/>
  <c r="H147" i="21"/>
  <c r="I146" i="21"/>
  <c r="M146" i="21" s="1"/>
  <c r="E133" i="21"/>
  <c r="C133" i="21"/>
  <c r="D133" i="21"/>
  <c r="B134" i="21"/>
  <c r="F134" i="21" s="1"/>
  <c r="A135" i="21"/>
  <c r="L146" i="21" l="1"/>
  <c r="K146" i="21"/>
  <c r="J146" i="21"/>
  <c r="H148" i="21"/>
  <c r="I147" i="21"/>
  <c r="M147" i="21" s="1"/>
  <c r="B135" i="21"/>
  <c r="F135" i="21" s="1"/>
  <c r="A136" i="21"/>
  <c r="C134" i="21"/>
  <c r="D134" i="21"/>
  <c r="E134" i="21"/>
  <c r="L147" i="21" l="1"/>
  <c r="K147" i="21"/>
  <c r="J147" i="21"/>
  <c r="A137" i="21"/>
  <c r="B136" i="21"/>
  <c r="F136" i="21" s="1"/>
  <c r="E135" i="21"/>
  <c r="C135" i="21"/>
  <c r="D135" i="21"/>
  <c r="H149" i="21"/>
  <c r="I148" i="21"/>
  <c r="M148" i="21" s="1"/>
  <c r="C136" i="21" l="1"/>
  <c r="D136" i="21"/>
  <c r="E136" i="21"/>
  <c r="A138" i="21"/>
  <c r="B137" i="21"/>
  <c r="F137" i="21" s="1"/>
  <c r="K148" i="21"/>
  <c r="L148" i="21"/>
  <c r="J148" i="21"/>
  <c r="H150" i="21"/>
  <c r="I149" i="21"/>
  <c r="M149" i="21" s="1"/>
  <c r="E137" i="21" l="1"/>
  <c r="D137" i="21"/>
  <c r="C137" i="21"/>
  <c r="A139" i="21"/>
  <c r="B138" i="21"/>
  <c r="F138" i="21" s="1"/>
  <c r="K149" i="21"/>
  <c r="L149" i="21"/>
  <c r="J149" i="21"/>
  <c r="H151" i="21"/>
  <c r="I150" i="21"/>
  <c r="M150" i="21" s="1"/>
  <c r="A140" i="21" l="1"/>
  <c r="B139" i="21"/>
  <c r="F139" i="21" s="1"/>
  <c r="L150" i="21"/>
  <c r="K150" i="21"/>
  <c r="J150" i="21"/>
  <c r="C138" i="21"/>
  <c r="D138" i="21"/>
  <c r="E138" i="21"/>
  <c r="H152" i="21"/>
  <c r="I151" i="21"/>
  <c r="M151" i="21" s="1"/>
  <c r="K151" i="21" l="1"/>
  <c r="L151" i="21"/>
  <c r="J151" i="21"/>
  <c r="H153" i="21"/>
  <c r="I152" i="21"/>
  <c r="M152" i="21" s="1"/>
  <c r="E139" i="21"/>
  <c r="C139" i="21"/>
  <c r="D139" i="21"/>
  <c r="A141" i="21"/>
  <c r="B140" i="21"/>
  <c r="F140" i="21" s="1"/>
  <c r="K152" i="21" l="1"/>
  <c r="J152" i="21"/>
  <c r="L152" i="21"/>
  <c r="H154" i="21"/>
  <c r="I153" i="21"/>
  <c r="M153" i="21" s="1"/>
  <c r="C140" i="21"/>
  <c r="D140" i="21"/>
  <c r="E140" i="21"/>
  <c r="A142" i="21"/>
  <c r="B141" i="21"/>
  <c r="F141" i="21" s="1"/>
  <c r="K153" i="21" l="1"/>
  <c r="L153" i="21"/>
  <c r="J153" i="21"/>
  <c r="H155" i="21"/>
  <c r="I154" i="21"/>
  <c r="M154" i="21" s="1"/>
  <c r="E141" i="21"/>
  <c r="C141" i="21"/>
  <c r="D141" i="21"/>
  <c r="A143" i="21"/>
  <c r="B142" i="21"/>
  <c r="F142" i="21" s="1"/>
  <c r="L154" i="21" l="1"/>
  <c r="K154" i="21"/>
  <c r="J154" i="21"/>
  <c r="H156" i="21"/>
  <c r="I155" i="21"/>
  <c r="M155" i="21" s="1"/>
  <c r="C142" i="21"/>
  <c r="D142" i="21"/>
  <c r="E142" i="21"/>
  <c r="A144" i="21"/>
  <c r="B143" i="21"/>
  <c r="F143" i="21" s="1"/>
  <c r="L155" i="21" l="1"/>
  <c r="J155" i="21"/>
  <c r="K155" i="21"/>
  <c r="H157" i="21"/>
  <c r="I156" i="21"/>
  <c r="M156" i="21" s="1"/>
  <c r="E143" i="21"/>
  <c r="C143" i="21"/>
  <c r="D143" i="21"/>
  <c r="B144" i="21"/>
  <c r="F144" i="21" s="1"/>
  <c r="A145" i="21"/>
  <c r="K156" i="21" l="1"/>
  <c r="L156" i="21"/>
  <c r="J156" i="21"/>
  <c r="H158" i="21"/>
  <c r="I157" i="21"/>
  <c r="M157" i="21" s="1"/>
  <c r="B145" i="21"/>
  <c r="F145" i="21" s="1"/>
  <c r="A146" i="21"/>
  <c r="C144" i="21"/>
  <c r="D144" i="21"/>
  <c r="E144" i="21"/>
  <c r="E145" i="21" l="1"/>
  <c r="D145" i="21"/>
  <c r="C145" i="21"/>
  <c r="A147" i="21"/>
  <c r="B146" i="21"/>
  <c r="F146" i="21" s="1"/>
  <c r="K157" i="21"/>
  <c r="L157" i="21"/>
  <c r="J157" i="21"/>
  <c r="H159" i="21"/>
  <c r="I158" i="21"/>
  <c r="M158" i="21" s="1"/>
  <c r="C146" i="21" l="1"/>
  <c r="D146" i="21"/>
  <c r="E146" i="21"/>
  <c r="B147" i="21"/>
  <c r="F147" i="21" s="1"/>
  <c r="A148" i="21"/>
  <c r="L158" i="21"/>
  <c r="K158" i="21"/>
  <c r="J158" i="21"/>
  <c r="H160" i="21"/>
  <c r="I159" i="21"/>
  <c r="M159" i="21" s="1"/>
  <c r="B148" i="21" l="1"/>
  <c r="F148" i="21" s="1"/>
  <c r="A149" i="21"/>
  <c r="H161" i="21"/>
  <c r="I160" i="21"/>
  <c r="M160" i="21" s="1"/>
  <c r="E147" i="21"/>
  <c r="C147" i="21"/>
  <c r="D147" i="21"/>
  <c r="K159" i="21"/>
  <c r="L159" i="21"/>
  <c r="J159" i="21"/>
  <c r="J160" i="21" l="1"/>
  <c r="K160" i="21"/>
  <c r="L160" i="21"/>
  <c r="H162" i="21"/>
  <c r="I161" i="21"/>
  <c r="M161" i="21" s="1"/>
  <c r="B149" i="21"/>
  <c r="F149" i="21" s="1"/>
  <c r="A150" i="21"/>
  <c r="C148" i="21"/>
  <c r="D148" i="21"/>
  <c r="E148" i="21"/>
  <c r="E149" i="21" l="1"/>
  <c r="D149" i="21"/>
  <c r="C149" i="21"/>
  <c r="K161" i="21"/>
  <c r="L161" i="21"/>
  <c r="J161" i="21"/>
  <c r="H163" i="21"/>
  <c r="I162" i="21"/>
  <c r="M162" i="21" s="1"/>
  <c r="A151" i="21"/>
  <c r="B150" i="21"/>
  <c r="F150" i="21" s="1"/>
  <c r="C150" i="21" l="1"/>
  <c r="D150" i="21"/>
  <c r="E150" i="21"/>
  <c r="A152" i="21"/>
  <c r="B151" i="21"/>
  <c r="F151" i="21" s="1"/>
  <c r="L162" i="21"/>
  <c r="K162" i="21"/>
  <c r="J162" i="21"/>
  <c r="H164" i="21"/>
  <c r="I163" i="21"/>
  <c r="M163" i="21" s="1"/>
  <c r="E151" i="21" l="1"/>
  <c r="C151" i="21"/>
  <c r="D151" i="21"/>
  <c r="A153" i="21"/>
  <c r="B152" i="21"/>
  <c r="F152" i="21" s="1"/>
  <c r="L163" i="21"/>
  <c r="J163" i="21"/>
  <c r="K163" i="21"/>
  <c r="H165" i="21"/>
  <c r="I164" i="21"/>
  <c r="M164" i="21" s="1"/>
  <c r="K164" i="21" l="1"/>
  <c r="L164" i="21"/>
  <c r="J164" i="21"/>
  <c r="C152" i="21"/>
  <c r="D152" i="21"/>
  <c r="E152" i="21"/>
  <c r="A154" i="21"/>
  <c r="B153" i="21"/>
  <c r="F153" i="21" s="1"/>
  <c r="H166" i="21"/>
  <c r="I165" i="21"/>
  <c r="M165" i="21" s="1"/>
  <c r="K165" i="21" l="1"/>
  <c r="L165" i="21"/>
  <c r="J165" i="21"/>
  <c r="H167" i="21"/>
  <c r="I166" i="21"/>
  <c r="M166" i="21" s="1"/>
  <c r="E153" i="21"/>
  <c r="D153" i="21"/>
  <c r="C153" i="21"/>
  <c r="B154" i="21"/>
  <c r="F154" i="21" s="1"/>
  <c r="A155" i="21"/>
  <c r="L166" i="21" l="1"/>
  <c r="K166" i="21"/>
  <c r="J166" i="21"/>
  <c r="H168" i="21"/>
  <c r="I167" i="21"/>
  <c r="M167" i="21" s="1"/>
  <c r="B155" i="21"/>
  <c r="F155" i="21" s="1"/>
  <c r="A156" i="21"/>
  <c r="C154" i="21"/>
  <c r="D154" i="21"/>
  <c r="E154" i="21"/>
  <c r="E155" i="21" l="1"/>
  <c r="C155" i="21"/>
  <c r="D155" i="21"/>
  <c r="A157" i="21"/>
  <c r="B156" i="21"/>
  <c r="F156" i="21" s="1"/>
  <c r="K167" i="21"/>
  <c r="L167" i="21"/>
  <c r="J167" i="21"/>
  <c r="H169" i="21"/>
  <c r="I168" i="21"/>
  <c r="M168" i="21" s="1"/>
  <c r="C156" i="21" l="1"/>
  <c r="D156" i="21"/>
  <c r="E156" i="21"/>
  <c r="A158" i="21"/>
  <c r="B157" i="21"/>
  <c r="F157" i="21" s="1"/>
  <c r="K168" i="21"/>
  <c r="J168" i="21"/>
  <c r="L168" i="21"/>
  <c r="H170" i="21"/>
  <c r="I169" i="21"/>
  <c r="M169" i="21" s="1"/>
  <c r="E157" i="21" l="1"/>
  <c r="C157" i="21"/>
  <c r="D157" i="21"/>
  <c r="B158" i="21"/>
  <c r="F158" i="21" s="1"/>
  <c r="A159" i="21"/>
  <c r="K169" i="21"/>
  <c r="L169" i="21"/>
  <c r="J169" i="21"/>
  <c r="H171" i="21"/>
  <c r="I170" i="21"/>
  <c r="M170" i="21" s="1"/>
  <c r="A160" i="21" l="1"/>
  <c r="B159" i="21"/>
  <c r="F159" i="21" s="1"/>
  <c r="C158" i="21"/>
  <c r="D158" i="21"/>
  <c r="E158" i="21"/>
  <c r="L170" i="21"/>
  <c r="K170" i="21"/>
  <c r="J170" i="21"/>
  <c r="H172" i="21"/>
  <c r="I171" i="21"/>
  <c r="M171" i="21" s="1"/>
  <c r="K171" i="21" l="1"/>
  <c r="J171" i="21"/>
  <c r="L171" i="21"/>
  <c r="H173" i="21"/>
  <c r="I172" i="21"/>
  <c r="M172" i="21" s="1"/>
  <c r="E159" i="21"/>
  <c r="C159" i="21"/>
  <c r="D159" i="21"/>
  <c r="B160" i="21"/>
  <c r="F160" i="21" s="1"/>
  <c r="A161" i="21"/>
  <c r="K172" i="21" l="1"/>
  <c r="L172" i="21"/>
  <c r="J172" i="21"/>
  <c r="H174" i="21"/>
  <c r="I173" i="21"/>
  <c r="M173" i="21" s="1"/>
  <c r="A162" i="21"/>
  <c r="B161" i="21"/>
  <c r="F161" i="21" s="1"/>
  <c r="C160" i="21"/>
  <c r="D160" i="21"/>
  <c r="E160" i="21"/>
  <c r="K173" i="21" l="1"/>
  <c r="L173" i="21"/>
  <c r="J173" i="21"/>
  <c r="E161" i="21"/>
  <c r="D161" i="21"/>
  <c r="C161" i="21"/>
  <c r="A163" i="21"/>
  <c r="B162" i="21"/>
  <c r="F162" i="21" s="1"/>
  <c r="H175" i="21"/>
  <c r="I174" i="21"/>
  <c r="M174" i="21" s="1"/>
  <c r="L174" i="21" l="1"/>
  <c r="K174" i="21"/>
  <c r="J174" i="21"/>
  <c r="H176" i="21"/>
  <c r="I175" i="21"/>
  <c r="M175" i="21" s="1"/>
  <c r="C162" i="21"/>
  <c r="D162" i="21"/>
  <c r="E162" i="21"/>
  <c r="B163" i="21"/>
  <c r="F163" i="21" s="1"/>
  <c r="A164" i="21"/>
  <c r="K175" i="21" l="1"/>
  <c r="L175" i="21"/>
  <c r="J175" i="21"/>
  <c r="H177" i="21"/>
  <c r="I176" i="21"/>
  <c r="M176" i="21" s="1"/>
  <c r="A165" i="21"/>
  <c r="B164" i="21"/>
  <c r="F164" i="21" s="1"/>
  <c r="E163" i="21"/>
  <c r="C163" i="21"/>
  <c r="D163" i="21"/>
  <c r="J176" i="21" l="1"/>
  <c r="K176" i="21"/>
  <c r="L176" i="21"/>
  <c r="C164" i="21"/>
  <c r="D164" i="21"/>
  <c r="E164" i="21"/>
  <c r="B165" i="21"/>
  <c r="F165" i="21" s="1"/>
  <c r="A166" i="21"/>
  <c r="H178" i="21"/>
  <c r="I177" i="21"/>
  <c r="M177" i="21" s="1"/>
  <c r="K177" i="21" l="1"/>
  <c r="L177" i="21"/>
  <c r="J177" i="21"/>
  <c r="H179" i="21"/>
  <c r="I178" i="21"/>
  <c r="M178" i="21" s="1"/>
  <c r="B166" i="21"/>
  <c r="F166" i="21" s="1"/>
  <c r="A167" i="21"/>
  <c r="E165" i="21"/>
  <c r="C165" i="21"/>
  <c r="D165" i="21"/>
  <c r="A168" i="21" l="1"/>
  <c r="B167" i="21"/>
  <c r="F167" i="21" s="1"/>
  <c r="L178" i="21"/>
  <c r="K178" i="21"/>
  <c r="J178" i="21"/>
  <c r="C166" i="21"/>
  <c r="D166" i="21"/>
  <c r="E166" i="21"/>
  <c r="H180" i="21"/>
  <c r="I179" i="21"/>
  <c r="M179" i="21" s="1"/>
  <c r="L179" i="21" l="1"/>
  <c r="K179" i="21"/>
  <c r="J179" i="21"/>
  <c r="H181" i="21"/>
  <c r="I180" i="21"/>
  <c r="M180" i="21" s="1"/>
  <c r="E167" i="21"/>
  <c r="C167" i="21"/>
  <c r="D167" i="21"/>
  <c r="B168" i="21"/>
  <c r="F168" i="21" s="1"/>
  <c r="A169" i="21"/>
  <c r="K180" i="21" l="1"/>
  <c r="L180" i="21"/>
  <c r="J180" i="21"/>
  <c r="H182" i="21"/>
  <c r="I181" i="21"/>
  <c r="M181" i="21" s="1"/>
  <c r="A170" i="21"/>
  <c r="B169" i="21"/>
  <c r="F169" i="21" s="1"/>
  <c r="C168" i="21"/>
  <c r="D168" i="21"/>
  <c r="E168" i="21"/>
  <c r="K181" i="21" l="1"/>
  <c r="L181" i="21"/>
  <c r="J181" i="21"/>
  <c r="E169" i="21"/>
  <c r="D169" i="21"/>
  <c r="C169" i="21"/>
  <c r="A171" i="21"/>
  <c r="B170" i="21"/>
  <c r="F170" i="21" s="1"/>
  <c r="H183" i="21"/>
  <c r="I182" i="21"/>
  <c r="M182" i="21" s="1"/>
  <c r="L182" i="21" l="1"/>
  <c r="K182" i="21"/>
  <c r="J182" i="21"/>
  <c r="C170" i="21"/>
  <c r="D170" i="21"/>
  <c r="E170" i="21"/>
  <c r="H184" i="21"/>
  <c r="I183" i="21"/>
  <c r="M183" i="21" s="1"/>
  <c r="B171" i="21"/>
  <c r="F171" i="21" s="1"/>
  <c r="A172" i="21"/>
  <c r="E171" i="21" l="1"/>
  <c r="C171" i="21"/>
  <c r="D171" i="21"/>
  <c r="H185" i="21"/>
  <c r="I184" i="21"/>
  <c r="M184" i="21" s="1"/>
  <c r="A173" i="21"/>
  <c r="B172" i="21"/>
  <c r="F172" i="21" s="1"/>
  <c r="K183" i="21"/>
  <c r="L183" i="21"/>
  <c r="J183" i="21"/>
  <c r="C172" i="21" l="1"/>
  <c r="D172" i="21"/>
  <c r="E172" i="21"/>
  <c r="A174" i="21"/>
  <c r="B173" i="21"/>
  <c r="F173" i="21" s="1"/>
  <c r="K184" i="21"/>
  <c r="J184" i="21"/>
  <c r="L184" i="21"/>
  <c r="H186" i="21"/>
  <c r="I185" i="21"/>
  <c r="M185" i="21" s="1"/>
  <c r="K185" i="21" l="1"/>
  <c r="L185" i="21"/>
  <c r="J185" i="21"/>
  <c r="E173" i="21"/>
  <c r="C173" i="21"/>
  <c r="D173" i="21"/>
  <c r="A175" i="21"/>
  <c r="B174" i="21"/>
  <c r="F174" i="21" s="1"/>
  <c r="H187" i="21"/>
  <c r="I186" i="21"/>
  <c r="M186" i="21" s="1"/>
  <c r="L186" i="21" l="1"/>
  <c r="K186" i="21"/>
  <c r="J186" i="21"/>
  <c r="C174" i="21"/>
  <c r="D174" i="21"/>
  <c r="E174" i="21"/>
  <c r="H188" i="21"/>
  <c r="I187" i="21"/>
  <c r="M187" i="21" s="1"/>
  <c r="A176" i="21"/>
  <c r="B175" i="21"/>
  <c r="F175" i="21" s="1"/>
  <c r="E175" i="21" l="1"/>
  <c r="C175" i="21"/>
  <c r="D175" i="21"/>
  <c r="A177" i="21"/>
  <c r="B176" i="21"/>
  <c r="F176" i="21" s="1"/>
  <c r="L187" i="21"/>
  <c r="J187" i="21"/>
  <c r="K187" i="21"/>
  <c r="H189" i="21"/>
  <c r="I188" i="21"/>
  <c r="M188" i="21" s="1"/>
  <c r="C176" i="21" l="1"/>
  <c r="D176" i="21"/>
  <c r="E176" i="21"/>
  <c r="A178" i="21"/>
  <c r="B177" i="21"/>
  <c r="F177" i="21" s="1"/>
  <c r="H190" i="21"/>
  <c r="I189" i="21"/>
  <c r="M189" i="21" s="1"/>
  <c r="K188" i="21"/>
  <c r="L188" i="21"/>
  <c r="J188" i="21"/>
  <c r="H191" i="21" l="1"/>
  <c r="I190" i="21"/>
  <c r="M190" i="21" s="1"/>
  <c r="E177" i="21"/>
  <c r="D177" i="21"/>
  <c r="C177" i="21"/>
  <c r="K189" i="21"/>
  <c r="L189" i="21"/>
  <c r="J189" i="21"/>
  <c r="A179" i="21"/>
  <c r="B178" i="21"/>
  <c r="F178" i="21" s="1"/>
  <c r="C178" i="21" l="1"/>
  <c r="D178" i="21"/>
  <c r="E178" i="21"/>
  <c r="A180" i="21"/>
  <c r="B179" i="21"/>
  <c r="F179" i="21" s="1"/>
  <c r="L190" i="21"/>
  <c r="K190" i="21"/>
  <c r="J190" i="21"/>
  <c r="H192" i="21"/>
  <c r="I191" i="21"/>
  <c r="M191" i="21" s="1"/>
  <c r="E179" i="21" l="1"/>
  <c r="C179" i="21"/>
  <c r="D179" i="21"/>
  <c r="A181" i="21"/>
  <c r="B180" i="21"/>
  <c r="F180" i="21" s="1"/>
  <c r="K191" i="21"/>
  <c r="L191" i="21"/>
  <c r="J191" i="21"/>
  <c r="H193" i="21"/>
  <c r="I192" i="21"/>
  <c r="M192" i="21" s="1"/>
  <c r="C180" i="21" l="1"/>
  <c r="D180" i="21"/>
  <c r="E180" i="21"/>
  <c r="H194" i="21"/>
  <c r="I193" i="21"/>
  <c r="M193" i="21" s="1"/>
  <c r="A182" i="21"/>
  <c r="B181" i="21"/>
  <c r="F181" i="21" s="1"/>
  <c r="J192" i="21"/>
  <c r="K192" i="21"/>
  <c r="L192" i="21"/>
  <c r="A183" i="21" l="1"/>
  <c r="B182" i="21"/>
  <c r="F182" i="21" s="1"/>
  <c r="K193" i="21"/>
  <c r="L193" i="21"/>
  <c r="J193" i="21"/>
  <c r="E181" i="21"/>
  <c r="D181" i="21"/>
  <c r="C181" i="21"/>
  <c r="H195" i="21"/>
  <c r="I194" i="21"/>
  <c r="M194" i="21" s="1"/>
  <c r="H196" i="21" l="1"/>
  <c r="I195" i="21"/>
  <c r="M195" i="21" s="1"/>
  <c r="L194" i="21"/>
  <c r="K194" i="21"/>
  <c r="J194" i="21"/>
  <c r="C182" i="21"/>
  <c r="D182" i="21"/>
  <c r="E182" i="21"/>
  <c r="B183" i="21"/>
  <c r="F183" i="21" s="1"/>
  <c r="A184" i="21"/>
  <c r="A185" i="21" l="1"/>
  <c r="B184" i="21"/>
  <c r="F184" i="21" s="1"/>
  <c r="E183" i="21"/>
  <c r="C183" i="21"/>
  <c r="D183" i="21"/>
  <c r="L195" i="21"/>
  <c r="J195" i="21"/>
  <c r="K195" i="21"/>
  <c r="H197" i="21"/>
  <c r="I196" i="21"/>
  <c r="M196" i="21" s="1"/>
  <c r="K196" i="21" l="1"/>
  <c r="L196" i="21"/>
  <c r="J196" i="21"/>
  <c r="H198" i="21"/>
  <c r="I197" i="21"/>
  <c r="M197" i="21" s="1"/>
  <c r="C184" i="21"/>
  <c r="D184" i="21"/>
  <c r="E184" i="21"/>
  <c r="B185" i="21"/>
  <c r="F185" i="21" s="1"/>
  <c r="A186" i="21"/>
  <c r="K197" i="21" l="1"/>
  <c r="L197" i="21"/>
  <c r="J197" i="21"/>
  <c r="H199" i="21"/>
  <c r="I198" i="21"/>
  <c r="M198" i="21" s="1"/>
  <c r="A187" i="21"/>
  <c r="B186" i="21"/>
  <c r="F186" i="21" s="1"/>
  <c r="E185" i="21"/>
  <c r="C185" i="21"/>
  <c r="D185" i="21"/>
  <c r="C186" i="21" l="1"/>
  <c r="D186" i="21"/>
  <c r="E186" i="21"/>
  <c r="B187" i="21"/>
  <c r="F187" i="21" s="1"/>
  <c r="A188" i="21"/>
  <c r="L198" i="21"/>
  <c r="K198" i="21"/>
  <c r="J198" i="21"/>
  <c r="H200" i="21"/>
  <c r="I199" i="21"/>
  <c r="M199" i="21" s="1"/>
  <c r="E187" i="21" l="1"/>
  <c r="C187" i="21"/>
  <c r="D187" i="21"/>
  <c r="K199" i="21"/>
  <c r="L199" i="21"/>
  <c r="J199" i="21"/>
  <c r="A189" i="21"/>
  <c r="B188" i="21"/>
  <c r="F188" i="21" s="1"/>
  <c r="H201" i="21"/>
  <c r="I200" i="21"/>
  <c r="M200" i="21" s="1"/>
  <c r="C188" i="21" l="1"/>
  <c r="D188" i="21"/>
  <c r="E188" i="21"/>
  <c r="A190" i="21"/>
  <c r="B189" i="21"/>
  <c r="F189" i="21" s="1"/>
  <c r="K200" i="21"/>
  <c r="J200" i="21"/>
  <c r="L200" i="21"/>
  <c r="H202" i="21"/>
  <c r="I201" i="21"/>
  <c r="M201" i="21" s="1"/>
  <c r="E189" i="21" l="1"/>
  <c r="D189" i="21"/>
  <c r="C189" i="21"/>
  <c r="A191" i="21"/>
  <c r="B190" i="21"/>
  <c r="F190" i="21" s="1"/>
  <c r="K201" i="21"/>
  <c r="L201" i="21"/>
  <c r="J201" i="21"/>
  <c r="H203" i="21"/>
  <c r="I202" i="21"/>
  <c r="M202" i="21" s="1"/>
  <c r="L202" i="21" l="1"/>
  <c r="K202" i="21"/>
  <c r="J202" i="21"/>
  <c r="C190" i="21"/>
  <c r="D190" i="21"/>
  <c r="E190" i="21"/>
  <c r="A192" i="21"/>
  <c r="B191" i="21"/>
  <c r="F191" i="21" s="1"/>
  <c r="H204" i="21"/>
  <c r="I203" i="21"/>
  <c r="M203" i="21" s="1"/>
  <c r="K203" i="21" l="1"/>
  <c r="J203" i="21"/>
  <c r="L203" i="21"/>
  <c r="H205" i="21"/>
  <c r="I204" i="21"/>
  <c r="M204" i="21" s="1"/>
  <c r="E191" i="21"/>
  <c r="C191" i="21"/>
  <c r="D191" i="21"/>
  <c r="A193" i="21"/>
  <c r="B192" i="21"/>
  <c r="F192" i="21" s="1"/>
  <c r="K204" i="21" l="1"/>
  <c r="L204" i="21"/>
  <c r="J204" i="21"/>
  <c r="H206" i="21"/>
  <c r="I205" i="21"/>
  <c r="M205" i="21" s="1"/>
  <c r="C192" i="21"/>
  <c r="D192" i="21"/>
  <c r="E192" i="21"/>
  <c r="A194" i="21"/>
  <c r="B193" i="21"/>
  <c r="F193" i="21" s="1"/>
  <c r="K205" i="21" l="1"/>
  <c r="L205" i="21"/>
  <c r="J205" i="21"/>
  <c r="H207" i="21"/>
  <c r="I206" i="21"/>
  <c r="M206" i="21" s="1"/>
  <c r="E193" i="21"/>
  <c r="C193" i="21"/>
  <c r="D193" i="21"/>
  <c r="A195" i="21"/>
  <c r="B194" i="21"/>
  <c r="F194" i="21" s="1"/>
  <c r="C194" i="21" l="1"/>
  <c r="D194" i="21"/>
  <c r="E194" i="21"/>
  <c r="H208" i="21"/>
  <c r="I207" i="21"/>
  <c r="M207" i="21" s="1"/>
  <c r="B195" i="21"/>
  <c r="F195" i="21" s="1"/>
  <c r="A196" i="21"/>
  <c r="L206" i="21"/>
  <c r="K206" i="21"/>
  <c r="J206" i="21"/>
  <c r="A197" i="21" l="1"/>
  <c r="B196" i="21"/>
  <c r="F196" i="21" s="1"/>
  <c r="C195" i="21"/>
  <c r="D195" i="21"/>
  <c r="E195" i="21"/>
  <c r="H209" i="21"/>
  <c r="I208" i="21"/>
  <c r="M208" i="21" s="1"/>
  <c r="K207" i="21"/>
  <c r="L207" i="21"/>
  <c r="J207" i="21"/>
  <c r="D196" i="21" l="1"/>
  <c r="E196" i="21"/>
  <c r="C196" i="21"/>
  <c r="J208" i="21"/>
  <c r="K208" i="21"/>
  <c r="L208" i="21"/>
  <c r="B197" i="21"/>
  <c r="F197" i="21" s="1"/>
  <c r="A198" i="21"/>
  <c r="H210" i="21"/>
  <c r="I209" i="21"/>
  <c r="M209" i="21" s="1"/>
  <c r="C197" i="21" l="1"/>
  <c r="D197" i="21"/>
  <c r="E197" i="21"/>
  <c r="A199" i="21"/>
  <c r="B198" i="21"/>
  <c r="F198" i="21" s="1"/>
  <c r="K209" i="21"/>
  <c r="L209" i="21"/>
  <c r="J209" i="21"/>
  <c r="H211" i="21"/>
  <c r="I210" i="21"/>
  <c r="M210" i="21" s="1"/>
  <c r="C198" i="21" l="1"/>
  <c r="D198" i="21"/>
  <c r="E198" i="21"/>
  <c r="A200" i="21"/>
  <c r="B199" i="21"/>
  <c r="F199" i="21" s="1"/>
  <c r="L210" i="21"/>
  <c r="K210" i="21"/>
  <c r="J210" i="21"/>
  <c r="H212" i="21"/>
  <c r="I211" i="21"/>
  <c r="M211" i="21" s="1"/>
  <c r="C199" i="21" l="1"/>
  <c r="D199" i="21"/>
  <c r="E199" i="21"/>
  <c r="A201" i="21"/>
  <c r="B200" i="21"/>
  <c r="F200" i="21" s="1"/>
  <c r="L211" i="21"/>
  <c r="K211" i="21"/>
  <c r="J211" i="21"/>
  <c r="H213" i="21"/>
  <c r="I212" i="21"/>
  <c r="M212" i="21" s="1"/>
  <c r="D200" i="21" l="1"/>
  <c r="C200" i="21"/>
  <c r="E200" i="21"/>
  <c r="B201" i="21"/>
  <c r="F201" i="21" s="1"/>
  <c r="A202" i="21"/>
  <c r="K212" i="21"/>
  <c r="L212" i="21"/>
  <c r="J212" i="21"/>
  <c r="H214" i="21"/>
  <c r="I213" i="21"/>
  <c r="M213" i="21" s="1"/>
  <c r="A203" i="21" l="1"/>
  <c r="B202" i="21"/>
  <c r="F202" i="21" s="1"/>
  <c r="K213" i="21"/>
  <c r="L213" i="21"/>
  <c r="J213" i="21"/>
  <c r="C201" i="21"/>
  <c r="D201" i="21"/>
  <c r="E201" i="21"/>
  <c r="H215" i="21"/>
  <c r="I214" i="21"/>
  <c r="M214" i="21" s="1"/>
  <c r="L214" i="21" l="1"/>
  <c r="K214" i="21"/>
  <c r="J214" i="21"/>
  <c r="H216" i="21"/>
  <c r="I215" i="21"/>
  <c r="M215" i="21" s="1"/>
  <c r="C202" i="21"/>
  <c r="D202" i="21"/>
  <c r="E202" i="21"/>
  <c r="B203" i="21"/>
  <c r="F203" i="21" s="1"/>
  <c r="A204" i="21"/>
  <c r="K215" i="21" l="1"/>
  <c r="L215" i="21"/>
  <c r="J215" i="21"/>
  <c r="H217" i="21"/>
  <c r="I216" i="21"/>
  <c r="M216" i="21" s="1"/>
  <c r="B204" i="21"/>
  <c r="F204" i="21" s="1"/>
  <c r="A205" i="21"/>
  <c r="C203" i="21"/>
  <c r="D203" i="21"/>
  <c r="E203" i="21"/>
  <c r="B205" i="21" l="1"/>
  <c r="F205" i="21" s="1"/>
  <c r="A206" i="21"/>
  <c r="D204" i="21"/>
  <c r="C204" i="21"/>
  <c r="E204" i="21"/>
  <c r="K216" i="21"/>
  <c r="J216" i="21"/>
  <c r="L216" i="21"/>
  <c r="H218" i="21"/>
  <c r="I217" i="21"/>
  <c r="M217" i="21" s="1"/>
  <c r="K217" i="21" l="1"/>
  <c r="L217" i="21"/>
  <c r="J217" i="21"/>
  <c r="H219" i="21"/>
  <c r="I218" i="21"/>
  <c r="M218" i="21" s="1"/>
  <c r="A207" i="21"/>
  <c r="B206" i="21"/>
  <c r="F206" i="21" s="1"/>
  <c r="C205" i="21"/>
  <c r="D205" i="21"/>
  <c r="E205" i="21"/>
  <c r="L218" i="21" l="1"/>
  <c r="K218" i="21"/>
  <c r="J218" i="21"/>
  <c r="C206" i="21"/>
  <c r="D206" i="21"/>
  <c r="E206" i="21"/>
  <c r="A208" i="21"/>
  <c r="B207" i="21"/>
  <c r="F207" i="21" s="1"/>
  <c r="H220" i="21"/>
  <c r="I219" i="21"/>
  <c r="M219" i="21" s="1"/>
  <c r="L219" i="21" l="1"/>
  <c r="J219" i="21"/>
  <c r="K219" i="21"/>
  <c r="H221" i="21"/>
  <c r="I220" i="21"/>
  <c r="M220" i="21" s="1"/>
  <c r="C207" i="21"/>
  <c r="D207" i="21"/>
  <c r="E207" i="21"/>
  <c r="B208" i="21"/>
  <c r="F208" i="21" s="1"/>
  <c r="A209" i="21"/>
  <c r="K220" i="21" l="1"/>
  <c r="L220" i="21"/>
  <c r="J220" i="21"/>
  <c r="H222" i="21"/>
  <c r="I221" i="21"/>
  <c r="M221" i="21" s="1"/>
  <c r="A210" i="21"/>
  <c r="B209" i="21"/>
  <c r="F209" i="21" s="1"/>
  <c r="D208" i="21"/>
  <c r="C208" i="21"/>
  <c r="E208" i="21"/>
  <c r="C209" i="21" l="1"/>
  <c r="D209" i="21"/>
  <c r="E209" i="21"/>
  <c r="A211" i="21"/>
  <c r="B210" i="21"/>
  <c r="F210" i="21" s="1"/>
  <c r="K221" i="21"/>
  <c r="L221" i="21"/>
  <c r="J221" i="21"/>
  <c r="H223" i="21"/>
  <c r="I222" i="21"/>
  <c r="M222" i="21" s="1"/>
  <c r="C210" i="21" l="1"/>
  <c r="D210" i="21"/>
  <c r="E210" i="21"/>
  <c r="A212" i="21"/>
  <c r="B211" i="21"/>
  <c r="F211" i="21" s="1"/>
  <c r="L222" i="21"/>
  <c r="K222" i="21"/>
  <c r="J222" i="21"/>
  <c r="H224" i="21"/>
  <c r="I223" i="21"/>
  <c r="M223" i="21" s="1"/>
  <c r="C211" i="21" l="1"/>
  <c r="D211" i="21"/>
  <c r="E211" i="21"/>
  <c r="B212" i="21"/>
  <c r="F212" i="21" s="1"/>
  <c r="A213" i="21"/>
  <c r="K223" i="21"/>
  <c r="L223" i="21"/>
  <c r="J223" i="21"/>
  <c r="H225" i="21"/>
  <c r="I224" i="21"/>
  <c r="M224" i="21" s="1"/>
  <c r="D212" i="21" l="1"/>
  <c r="E212" i="21"/>
  <c r="C212" i="21"/>
  <c r="J224" i="21"/>
  <c r="K224" i="21"/>
  <c r="L224" i="21"/>
  <c r="A214" i="21"/>
  <c r="B213" i="21"/>
  <c r="F213" i="21" s="1"/>
  <c r="H226" i="21"/>
  <c r="I225" i="21"/>
  <c r="M225" i="21" s="1"/>
  <c r="K225" i="21" l="1"/>
  <c r="L225" i="21"/>
  <c r="J225" i="21"/>
  <c r="H227" i="21"/>
  <c r="I226" i="21"/>
  <c r="M226" i="21" s="1"/>
  <c r="C213" i="21"/>
  <c r="D213" i="21"/>
  <c r="E213" i="21"/>
  <c r="A215" i="21"/>
  <c r="B214" i="21"/>
  <c r="F214" i="21" s="1"/>
  <c r="L226" i="21" l="1"/>
  <c r="K226" i="21"/>
  <c r="J226" i="21"/>
  <c r="H228" i="21"/>
  <c r="I227" i="21"/>
  <c r="M227" i="21" s="1"/>
  <c r="C214" i="21"/>
  <c r="D214" i="21"/>
  <c r="E214" i="21"/>
  <c r="B215" i="21"/>
  <c r="F215" i="21" s="1"/>
  <c r="A216" i="21"/>
  <c r="L227" i="21" l="1"/>
  <c r="J227" i="21"/>
  <c r="K227" i="21"/>
  <c r="C215" i="21"/>
  <c r="D215" i="21"/>
  <c r="E215" i="21"/>
  <c r="H229" i="21"/>
  <c r="I228" i="21"/>
  <c r="M228" i="21" s="1"/>
  <c r="A217" i="21"/>
  <c r="B216" i="21"/>
  <c r="F216" i="21" s="1"/>
  <c r="D216" i="21" l="1"/>
  <c r="C216" i="21"/>
  <c r="E216" i="21"/>
  <c r="A218" i="21"/>
  <c r="B217" i="21"/>
  <c r="F217" i="21" s="1"/>
  <c r="K228" i="21"/>
  <c r="L228" i="21"/>
  <c r="J228" i="21"/>
  <c r="H230" i="21"/>
  <c r="I229" i="21"/>
  <c r="M229" i="21" s="1"/>
  <c r="C217" i="21" l="1"/>
  <c r="D217" i="21"/>
  <c r="E217" i="21"/>
  <c r="A219" i="21"/>
  <c r="B218" i="21"/>
  <c r="F218" i="21" s="1"/>
  <c r="K229" i="21"/>
  <c r="L229" i="21"/>
  <c r="J229" i="21"/>
  <c r="H231" i="21"/>
  <c r="I230" i="21"/>
  <c r="M230" i="21" s="1"/>
  <c r="C218" i="21" l="1"/>
  <c r="D218" i="21"/>
  <c r="E218" i="21"/>
  <c r="A220" i="21"/>
  <c r="B219" i="21"/>
  <c r="F219" i="21" s="1"/>
  <c r="L230" i="21"/>
  <c r="K230" i="21"/>
  <c r="J230" i="21"/>
  <c r="H232" i="21"/>
  <c r="I231" i="21"/>
  <c r="M231" i="21" s="1"/>
  <c r="C219" i="21" l="1"/>
  <c r="D219" i="21"/>
  <c r="E219" i="21"/>
  <c r="A221" i="21"/>
  <c r="B220" i="21"/>
  <c r="F220" i="21" s="1"/>
  <c r="K231" i="21"/>
  <c r="L231" i="21"/>
  <c r="J231" i="21"/>
  <c r="H233" i="21"/>
  <c r="I232" i="21"/>
  <c r="M232" i="21" s="1"/>
  <c r="D220" i="21" l="1"/>
  <c r="C220" i="21"/>
  <c r="E220" i="21"/>
  <c r="A222" i="21"/>
  <c r="B221" i="21"/>
  <c r="F221" i="21" s="1"/>
  <c r="K232" i="21"/>
  <c r="J232" i="21"/>
  <c r="L232" i="21"/>
  <c r="H234" i="21"/>
  <c r="I233" i="21"/>
  <c r="M233" i="21" s="1"/>
  <c r="C221" i="21" l="1"/>
  <c r="D221" i="21"/>
  <c r="E221" i="21"/>
  <c r="A223" i="21"/>
  <c r="B222" i="21"/>
  <c r="F222" i="21" s="1"/>
  <c r="K233" i="21"/>
  <c r="L233" i="21"/>
  <c r="J233" i="21"/>
  <c r="H235" i="21"/>
  <c r="I234" i="21"/>
  <c r="M234" i="21" s="1"/>
  <c r="C222" i="21" l="1"/>
  <c r="D222" i="21"/>
  <c r="E222" i="21"/>
  <c r="B223" i="21"/>
  <c r="F223" i="21" s="1"/>
  <c r="A224" i="21"/>
  <c r="L234" i="21"/>
  <c r="K234" i="21"/>
  <c r="J234" i="21"/>
  <c r="H236" i="21"/>
  <c r="I235" i="21"/>
  <c r="M235" i="21" s="1"/>
  <c r="A225" i="21" l="1"/>
  <c r="B224" i="21"/>
  <c r="F224" i="21" s="1"/>
  <c r="C223" i="21"/>
  <c r="D223" i="21"/>
  <c r="E223" i="21"/>
  <c r="K235" i="21"/>
  <c r="J235" i="21"/>
  <c r="L235" i="21"/>
  <c r="H237" i="21"/>
  <c r="I236" i="21"/>
  <c r="M236" i="21" s="1"/>
  <c r="K236" i="21" l="1"/>
  <c r="L236" i="21"/>
  <c r="J236" i="21"/>
  <c r="H238" i="21"/>
  <c r="I237" i="21"/>
  <c r="M237" i="21" s="1"/>
  <c r="D224" i="21"/>
  <c r="C224" i="21"/>
  <c r="E224" i="21"/>
  <c r="A226" i="21"/>
  <c r="B225" i="21"/>
  <c r="F225" i="21" s="1"/>
  <c r="K237" i="21" l="1"/>
  <c r="L237" i="21"/>
  <c r="J237" i="21"/>
  <c r="H239" i="21"/>
  <c r="I238" i="21"/>
  <c r="M238" i="21" s="1"/>
  <c r="C225" i="21"/>
  <c r="D225" i="21"/>
  <c r="E225" i="21"/>
  <c r="B226" i="21"/>
  <c r="F226" i="21" s="1"/>
  <c r="A227" i="21"/>
  <c r="L238" i="21" l="1"/>
  <c r="K238" i="21"/>
  <c r="J238" i="21"/>
  <c r="H240" i="21"/>
  <c r="I239" i="21"/>
  <c r="M239" i="21" s="1"/>
  <c r="A228" i="21"/>
  <c r="B227" i="21"/>
  <c r="F227" i="21" s="1"/>
  <c r="C226" i="21"/>
  <c r="D226" i="21"/>
  <c r="E226" i="21"/>
  <c r="C227" i="21" l="1"/>
  <c r="D227" i="21"/>
  <c r="E227" i="21"/>
  <c r="A229" i="21"/>
  <c r="B228" i="21"/>
  <c r="F228" i="21" s="1"/>
  <c r="K239" i="21"/>
  <c r="L239" i="21"/>
  <c r="J239" i="21"/>
  <c r="H241" i="21"/>
  <c r="I240" i="21"/>
  <c r="M240" i="21" s="1"/>
  <c r="H242" i="21" l="1"/>
  <c r="I241" i="21"/>
  <c r="M241" i="21" s="1"/>
  <c r="D228" i="21"/>
  <c r="E228" i="21"/>
  <c r="C228" i="21"/>
  <c r="B229" i="21"/>
  <c r="F229" i="21" s="1"/>
  <c r="A230" i="21"/>
  <c r="J240" i="21"/>
  <c r="K240" i="21"/>
  <c r="L240" i="21"/>
  <c r="A231" i="21" l="1"/>
  <c r="B230" i="21"/>
  <c r="F230" i="21" s="1"/>
  <c r="C229" i="21"/>
  <c r="D229" i="21"/>
  <c r="E229" i="21"/>
  <c r="K241" i="21"/>
  <c r="L241" i="21"/>
  <c r="J241" i="21"/>
  <c r="H243" i="21"/>
  <c r="I242" i="21"/>
  <c r="M242" i="21" s="1"/>
  <c r="L242" i="21" l="1"/>
  <c r="K242" i="21"/>
  <c r="J242" i="21"/>
  <c r="H244" i="21"/>
  <c r="I243" i="21"/>
  <c r="M243" i="21" s="1"/>
  <c r="C230" i="21"/>
  <c r="D230" i="21"/>
  <c r="E230" i="21"/>
  <c r="B231" i="21"/>
  <c r="F231" i="21" s="1"/>
  <c r="A232" i="21"/>
  <c r="L243" i="21" l="1"/>
  <c r="K243" i="21"/>
  <c r="J243" i="21"/>
  <c r="C231" i="21"/>
  <c r="D231" i="21"/>
  <c r="E231" i="21"/>
  <c r="H245" i="21"/>
  <c r="I244" i="21"/>
  <c r="M244" i="21" s="1"/>
  <c r="A233" i="21"/>
  <c r="B232" i="21"/>
  <c r="F232" i="21" s="1"/>
  <c r="D232" i="21" l="1"/>
  <c r="C232" i="21"/>
  <c r="E232" i="21"/>
  <c r="B233" i="21"/>
  <c r="F233" i="21" s="1"/>
  <c r="A234" i="21"/>
  <c r="K244" i="21"/>
  <c r="L244" i="21"/>
  <c r="J244" i="21"/>
  <c r="H246" i="21"/>
  <c r="I245" i="21"/>
  <c r="M245" i="21" s="1"/>
  <c r="B234" i="21" l="1"/>
  <c r="F234" i="21" s="1"/>
  <c r="A235" i="21"/>
  <c r="C233" i="21"/>
  <c r="D233" i="21"/>
  <c r="E233" i="21"/>
  <c r="K245" i="21"/>
  <c r="L245" i="21"/>
  <c r="J245" i="21"/>
  <c r="H247" i="21"/>
  <c r="I246" i="21"/>
  <c r="M246" i="21" s="1"/>
  <c r="L246" i="21" l="1"/>
  <c r="K246" i="21"/>
  <c r="J246" i="21"/>
  <c r="H248" i="21"/>
  <c r="I247" i="21"/>
  <c r="M247" i="21" s="1"/>
  <c r="B235" i="21"/>
  <c r="F235" i="21" s="1"/>
  <c r="A236" i="21"/>
  <c r="C234" i="21"/>
  <c r="D234" i="21"/>
  <c r="E234" i="21"/>
  <c r="C235" i="21" l="1"/>
  <c r="D235" i="21"/>
  <c r="E235" i="21"/>
  <c r="K247" i="21"/>
  <c r="L247" i="21"/>
  <c r="J247" i="21"/>
  <c r="B236" i="21"/>
  <c r="F236" i="21" s="1"/>
  <c r="A237" i="21"/>
  <c r="H249" i="21"/>
  <c r="I248" i="21"/>
  <c r="M248" i="21" s="1"/>
  <c r="B237" i="21" l="1"/>
  <c r="F237" i="21" s="1"/>
  <c r="A238" i="21"/>
  <c r="H250" i="21"/>
  <c r="I249" i="21"/>
  <c r="M249" i="21" s="1"/>
  <c r="K248" i="21"/>
  <c r="J248" i="21"/>
  <c r="L248" i="21"/>
  <c r="D236" i="21"/>
  <c r="C236" i="21"/>
  <c r="E236" i="21"/>
  <c r="H251" i="21" l="1"/>
  <c r="I250" i="21"/>
  <c r="M250" i="21" s="1"/>
  <c r="A239" i="21"/>
  <c r="B238" i="21"/>
  <c r="F238" i="21" s="1"/>
  <c r="K249" i="21"/>
  <c r="L249" i="21"/>
  <c r="J249" i="21"/>
  <c r="C237" i="21"/>
  <c r="D237" i="21"/>
  <c r="E237" i="21"/>
  <c r="C238" i="21" l="1"/>
  <c r="D238" i="21"/>
  <c r="E238" i="21"/>
  <c r="B239" i="21"/>
  <c r="F239" i="21" s="1"/>
  <c r="A240" i="21"/>
  <c r="L250" i="21"/>
  <c r="K250" i="21"/>
  <c r="J250" i="21"/>
  <c r="H252" i="21"/>
  <c r="I251" i="21"/>
  <c r="M251" i="21" s="1"/>
  <c r="A241" i="21" l="1"/>
  <c r="B240" i="21"/>
  <c r="F240" i="21" s="1"/>
  <c r="C239" i="21"/>
  <c r="D239" i="21"/>
  <c r="E239" i="21"/>
  <c r="L251" i="21"/>
  <c r="J251" i="21"/>
  <c r="K251" i="21"/>
  <c r="H253" i="21"/>
  <c r="I252" i="21"/>
  <c r="M252" i="21" s="1"/>
  <c r="K252" i="21" l="1"/>
  <c r="L252" i="21"/>
  <c r="J252" i="21"/>
  <c r="H254" i="21"/>
  <c r="I253" i="21"/>
  <c r="M253" i="21" s="1"/>
  <c r="D240" i="21"/>
  <c r="C240" i="21"/>
  <c r="E240" i="21"/>
  <c r="A242" i="21"/>
  <c r="B241" i="21"/>
  <c r="F241" i="21" s="1"/>
  <c r="C241" i="21" l="1"/>
  <c r="D241" i="21"/>
  <c r="E241" i="21"/>
  <c r="K253" i="21"/>
  <c r="L253" i="21"/>
  <c r="J253" i="21"/>
  <c r="H255" i="21"/>
  <c r="I254" i="21"/>
  <c r="M254" i="21" s="1"/>
  <c r="A243" i="21"/>
  <c r="B242" i="21"/>
  <c r="F242" i="21" s="1"/>
  <c r="C242" i="21" l="1"/>
  <c r="D242" i="21"/>
  <c r="E242" i="21"/>
  <c r="L254" i="21"/>
  <c r="K254" i="21"/>
  <c r="J254" i="21"/>
  <c r="A244" i="21"/>
  <c r="B243" i="21"/>
  <c r="F243" i="21" s="1"/>
  <c r="H256" i="21"/>
  <c r="I255" i="21"/>
  <c r="M255" i="21" s="1"/>
  <c r="K255" i="21" l="1"/>
  <c r="L255" i="21"/>
  <c r="J255" i="21"/>
  <c r="H257" i="21"/>
  <c r="I256" i="21"/>
  <c r="M256" i="21" s="1"/>
  <c r="C243" i="21"/>
  <c r="D243" i="21"/>
  <c r="E243" i="21"/>
  <c r="B244" i="21"/>
  <c r="F244" i="21" s="1"/>
  <c r="A245" i="21"/>
  <c r="B245" i="21" l="1"/>
  <c r="F245" i="21" s="1"/>
  <c r="A246" i="21"/>
  <c r="J256" i="21"/>
  <c r="K256" i="21"/>
  <c r="L256" i="21"/>
  <c r="H258" i="21"/>
  <c r="I257" i="21"/>
  <c r="M257" i="21" s="1"/>
  <c r="D244" i="21"/>
  <c r="E244" i="21"/>
  <c r="C244" i="21"/>
  <c r="K257" i="21" l="1"/>
  <c r="L257" i="21"/>
  <c r="J257" i="21"/>
  <c r="H259" i="21"/>
  <c r="I258" i="21"/>
  <c r="M258" i="21" s="1"/>
  <c r="A247" i="21"/>
  <c r="B246" i="21"/>
  <c r="F246" i="21" s="1"/>
  <c r="C245" i="21"/>
  <c r="D245" i="21"/>
  <c r="E245" i="21"/>
  <c r="A248" i="21" l="1"/>
  <c r="B247" i="21"/>
  <c r="F247" i="21" s="1"/>
  <c r="L258" i="21"/>
  <c r="K258" i="21"/>
  <c r="J258" i="21"/>
  <c r="C246" i="21"/>
  <c r="D246" i="21"/>
  <c r="E246" i="21"/>
  <c r="H260" i="21"/>
  <c r="I259" i="21"/>
  <c r="M259" i="21" s="1"/>
  <c r="L259" i="21" l="1"/>
  <c r="J259" i="21"/>
  <c r="K259" i="21"/>
  <c r="C247" i="21"/>
  <c r="D247" i="21"/>
  <c r="E247" i="21"/>
  <c r="H261" i="21"/>
  <c r="I260" i="21"/>
  <c r="M260" i="21" s="1"/>
  <c r="A249" i="21"/>
  <c r="B248" i="21"/>
  <c r="F248" i="21" s="1"/>
  <c r="D248" i="21" l="1"/>
  <c r="C248" i="21"/>
  <c r="E248" i="21"/>
  <c r="A250" i="21"/>
  <c r="B249" i="21"/>
  <c r="F249" i="21" s="1"/>
  <c r="K260" i="21"/>
  <c r="L260" i="21"/>
  <c r="J260" i="21"/>
  <c r="H262" i="21"/>
  <c r="I261" i="21"/>
  <c r="M261" i="21" s="1"/>
  <c r="C249" i="21" l="1"/>
  <c r="D249" i="21"/>
  <c r="E249" i="21"/>
  <c r="A251" i="21"/>
  <c r="B250" i="21"/>
  <c r="F250" i="21" s="1"/>
  <c r="K261" i="21"/>
  <c r="L261" i="21"/>
  <c r="J261" i="21"/>
  <c r="H263" i="21"/>
  <c r="I262" i="21"/>
  <c r="M262" i="21" s="1"/>
  <c r="C250" i="21" l="1"/>
  <c r="D250" i="21"/>
  <c r="E250" i="21"/>
  <c r="A252" i="21"/>
  <c r="B251" i="21"/>
  <c r="F251" i="21" s="1"/>
  <c r="L262" i="21"/>
  <c r="K262" i="21"/>
  <c r="J262" i="21"/>
  <c r="H264" i="21"/>
  <c r="I263" i="21"/>
  <c r="M263" i="21" s="1"/>
  <c r="C251" i="21" l="1"/>
  <c r="D251" i="21"/>
  <c r="E251" i="21"/>
  <c r="A253" i="21"/>
  <c r="B252" i="21"/>
  <c r="F252" i="21" s="1"/>
  <c r="K263" i="21"/>
  <c r="L263" i="21"/>
  <c r="J263" i="21"/>
  <c r="H265" i="21"/>
  <c r="I264" i="21"/>
  <c r="M264" i="21" s="1"/>
  <c r="H266" i="21" l="1"/>
  <c r="I265" i="21"/>
  <c r="M265" i="21" s="1"/>
  <c r="D252" i="21"/>
  <c r="C252" i="21"/>
  <c r="E252" i="21"/>
  <c r="A254" i="21"/>
  <c r="B253" i="21"/>
  <c r="F253" i="21" s="1"/>
  <c r="K264" i="21"/>
  <c r="J264" i="21"/>
  <c r="L264" i="21"/>
  <c r="C253" i="21" l="1"/>
  <c r="D253" i="21"/>
  <c r="E253" i="21"/>
  <c r="A255" i="21"/>
  <c r="B254" i="21"/>
  <c r="F254" i="21" s="1"/>
  <c r="K265" i="21"/>
  <c r="L265" i="21"/>
  <c r="J265" i="21"/>
  <c r="H267" i="21"/>
  <c r="I266" i="21"/>
  <c r="M266" i="21" s="1"/>
  <c r="C254" i="21" l="1"/>
  <c r="D254" i="21"/>
  <c r="E254" i="21"/>
  <c r="A256" i="21"/>
  <c r="B255" i="21"/>
  <c r="F255" i="21" s="1"/>
  <c r="L266" i="21"/>
  <c r="K266" i="21"/>
  <c r="J266" i="21"/>
  <c r="H268" i="21"/>
  <c r="I267" i="21"/>
  <c r="M267" i="21" s="1"/>
  <c r="K267" i="21" l="1"/>
  <c r="J267" i="21"/>
  <c r="L267" i="21"/>
  <c r="C255" i="21"/>
  <c r="D255" i="21"/>
  <c r="E255" i="21"/>
  <c r="B256" i="21"/>
  <c r="F256" i="21" s="1"/>
  <c r="A257" i="21"/>
  <c r="H269" i="21"/>
  <c r="I268" i="21"/>
  <c r="M268" i="21" s="1"/>
  <c r="K268" i="21" l="1"/>
  <c r="L268" i="21"/>
  <c r="J268" i="21"/>
  <c r="H270" i="21"/>
  <c r="I269" i="21"/>
  <c r="M269" i="21" s="1"/>
  <c r="A258" i="21"/>
  <c r="B257" i="21"/>
  <c r="F257" i="21" s="1"/>
  <c r="D256" i="21"/>
  <c r="C256" i="21"/>
  <c r="E256" i="21"/>
  <c r="A259" i="21" l="1"/>
  <c r="B258" i="21"/>
  <c r="F258" i="21" s="1"/>
  <c r="K269" i="21"/>
  <c r="L269" i="21"/>
  <c r="J269" i="21"/>
  <c r="C257" i="21"/>
  <c r="D257" i="21"/>
  <c r="E257" i="21"/>
  <c r="H271" i="21"/>
  <c r="I270" i="21"/>
  <c r="M270" i="21" s="1"/>
  <c r="L270" i="21" l="1"/>
  <c r="K270" i="21"/>
  <c r="J270" i="21"/>
  <c r="H272" i="21"/>
  <c r="I271" i="21"/>
  <c r="M271" i="21" s="1"/>
  <c r="C258" i="21"/>
  <c r="D258" i="21"/>
  <c r="E258" i="21"/>
  <c r="A260" i="21"/>
  <c r="B259" i="21"/>
  <c r="F259" i="21" s="1"/>
  <c r="K271" i="21" l="1"/>
  <c r="L271" i="21"/>
  <c r="J271" i="21"/>
  <c r="H273" i="21"/>
  <c r="I272" i="21"/>
  <c r="M272" i="21" s="1"/>
  <c r="C259" i="21"/>
  <c r="D259" i="21"/>
  <c r="E259" i="21"/>
  <c r="B260" i="21"/>
  <c r="F260" i="21" s="1"/>
  <c r="A261" i="21"/>
  <c r="J272" i="21" l="1"/>
  <c r="K272" i="21"/>
  <c r="L272" i="21"/>
  <c r="H274" i="21"/>
  <c r="I273" i="21"/>
  <c r="M273" i="21" s="1"/>
  <c r="B261" i="21"/>
  <c r="F261" i="21" s="1"/>
  <c r="A262" i="21"/>
  <c r="D260" i="21"/>
  <c r="E260" i="21"/>
  <c r="C260" i="21"/>
  <c r="A263" i="21" l="1"/>
  <c r="B262" i="21"/>
  <c r="F262" i="21" s="1"/>
  <c r="C261" i="21"/>
  <c r="D261" i="21"/>
  <c r="E261" i="21"/>
  <c r="K273" i="21"/>
  <c r="L273" i="21"/>
  <c r="J273" i="21"/>
  <c r="H275" i="21"/>
  <c r="I274" i="21"/>
  <c r="M274" i="21" s="1"/>
  <c r="L274" i="21" l="1"/>
  <c r="K274" i="21"/>
  <c r="J274" i="21"/>
  <c r="H276" i="21"/>
  <c r="I275" i="21"/>
  <c r="M275" i="21" s="1"/>
  <c r="C262" i="21"/>
  <c r="D262" i="21"/>
  <c r="E262" i="21"/>
  <c r="B263" i="21"/>
  <c r="F263" i="21" s="1"/>
  <c r="A264" i="21"/>
  <c r="L275" i="21" l="1"/>
  <c r="K275" i="21"/>
  <c r="J275" i="21"/>
  <c r="H277" i="21"/>
  <c r="I276" i="21"/>
  <c r="M276" i="21" s="1"/>
  <c r="A265" i="21"/>
  <c r="B264" i="21"/>
  <c r="F264" i="21" s="1"/>
  <c r="C263" i="21"/>
  <c r="D263" i="21"/>
  <c r="E263" i="21"/>
  <c r="D264" i="21" l="1"/>
  <c r="C264" i="21"/>
  <c r="E264" i="21"/>
  <c r="A266" i="21"/>
  <c r="B265" i="21"/>
  <c r="F265" i="21" s="1"/>
  <c r="K276" i="21"/>
  <c r="L276" i="21"/>
  <c r="J276" i="21"/>
  <c r="H278" i="21"/>
  <c r="I277" i="21"/>
  <c r="M277" i="21" s="1"/>
  <c r="C265" i="21" l="1"/>
  <c r="D265" i="21"/>
  <c r="E265" i="21"/>
  <c r="A267" i="21"/>
  <c r="B266" i="21"/>
  <c r="F266" i="21" s="1"/>
  <c r="K277" i="21"/>
  <c r="L277" i="21"/>
  <c r="J277" i="21"/>
  <c r="H279" i="21"/>
  <c r="I278" i="21"/>
  <c r="M278" i="21" s="1"/>
  <c r="C266" i="21" l="1"/>
  <c r="D266" i="21"/>
  <c r="E266" i="21"/>
  <c r="B267" i="21"/>
  <c r="F267" i="21" s="1"/>
  <c r="A268" i="21"/>
  <c r="L278" i="21"/>
  <c r="K278" i="21"/>
  <c r="J278" i="21"/>
  <c r="H280" i="21"/>
  <c r="I279" i="21"/>
  <c r="M279" i="21" s="1"/>
  <c r="A269" i="21" l="1"/>
  <c r="B268" i="21"/>
  <c r="F268" i="21" s="1"/>
  <c r="C267" i="21"/>
  <c r="D267" i="21"/>
  <c r="E267" i="21"/>
  <c r="K279" i="21"/>
  <c r="L279" i="21"/>
  <c r="J279" i="21"/>
  <c r="H281" i="21"/>
  <c r="I280" i="21"/>
  <c r="M280" i="21" s="1"/>
  <c r="K280" i="21" l="1"/>
  <c r="J280" i="21"/>
  <c r="L280" i="21"/>
  <c r="H282" i="21"/>
  <c r="I281" i="21"/>
  <c r="M281" i="21" s="1"/>
  <c r="D268" i="21"/>
  <c r="C268" i="21"/>
  <c r="E268" i="21"/>
  <c r="A270" i="21"/>
  <c r="B269" i="21"/>
  <c r="F269" i="21" s="1"/>
  <c r="K281" i="21" l="1"/>
  <c r="L281" i="21"/>
  <c r="J281" i="21"/>
  <c r="H283" i="21"/>
  <c r="I282" i="21"/>
  <c r="M282" i="21" s="1"/>
  <c r="C269" i="21"/>
  <c r="D269" i="21"/>
  <c r="E269" i="21"/>
  <c r="B270" i="21"/>
  <c r="F270" i="21" s="1"/>
  <c r="A271" i="21"/>
  <c r="L282" i="21" l="1"/>
  <c r="K282" i="21"/>
  <c r="J282" i="21"/>
  <c r="H284" i="21"/>
  <c r="I283" i="21"/>
  <c r="M283" i="21" s="1"/>
  <c r="B271" i="21"/>
  <c r="F271" i="21" s="1"/>
  <c r="A272" i="21"/>
  <c r="C270" i="21"/>
  <c r="D270" i="21"/>
  <c r="E270" i="21"/>
  <c r="B272" i="21" l="1"/>
  <c r="F272" i="21" s="1"/>
  <c r="A273" i="21"/>
  <c r="L283" i="21"/>
  <c r="J283" i="21"/>
  <c r="K283" i="21"/>
  <c r="C271" i="21"/>
  <c r="D271" i="21"/>
  <c r="E271" i="21"/>
  <c r="H285" i="21"/>
  <c r="I284" i="21"/>
  <c r="M284" i="21" s="1"/>
  <c r="H286" i="21" l="1"/>
  <c r="I285" i="21"/>
  <c r="M285" i="21" s="1"/>
  <c r="K284" i="21"/>
  <c r="L284" i="21"/>
  <c r="J284" i="21"/>
  <c r="B273" i="21"/>
  <c r="F273" i="21" s="1"/>
  <c r="A274" i="21"/>
  <c r="D272" i="21"/>
  <c r="C272" i="21"/>
  <c r="E272" i="21"/>
  <c r="C273" i="21" l="1"/>
  <c r="D273" i="21"/>
  <c r="E273" i="21"/>
  <c r="A275" i="21"/>
  <c r="B274" i="21"/>
  <c r="F274" i="21" s="1"/>
  <c r="K285" i="21"/>
  <c r="L285" i="21"/>
  <c r="J285" i="21"/>
  <c r="H287" i="21"/>
  <c r="I286" i="21"/>
  <c r="M286" i="21" s="1"/>
  <c r="C274" i="21" l="1"/>
  <c r="D274" i="21"/>
  <c r="E274" i="21"/>
  <c r="A276" i="21"/>
  <c r="B275" i="21"/>
  <c r="F275" i="21" s="1"/>
  <c r="L286" i="21"/>
  <c r="K286" i="21"/>
  <c r="J286" i="21"/>
  <c r="H288" i="21"/>
  <c r="I287" i="21"/>
  <c r="M287" i="21" s="1"/>
  <c r="C275" i="21" l="1"/>
  <c r="D275" i="21"/>
  <c r="E275" i="21"/>
  <c r="A277" i="21"/>
  <c r="B276" i="21"/>
  <c r="F276" i="21" s="1"/>
  <c r="L287" i="21"/>
  <c r="K287" i="21"/>
  <c r="J287" i="21"/>
  <c r="H289" i="21"/>
  <c r="I288" i="21"/>
  <c r="M288" i="21" s="1"/>
  <c r="D276" i="21" l="1"/>
  <c r="E276" i="21"/>
  <c r="C276" i="21"/>
  <c r="A278" i="21"/>
  <c r="B277" i="21"/>
  <c r="F277" i="21" s="1"/>
  <c r="H290" i="21"/>
  <c r="I289" i="21"/>
  <c r="M289" i="21" s="1"/>
  <c r="J288" i="21"/>
  <c r="K288" i="21"/>
  <c r="L288" i="21"/>
  <c r="K289" i="21" l="1"/>
  <c r="L289" i="21"/>
  <c r="J289" i="21"/>
  <c r="H291" i="21"/>
  <c r="I290" i="21"/>
  <c r="M290" i="21" s="1"/>
  <c r="C277" i="21"/>
  <c r="D277" i="21"/>
  <c r="E277" i="21"/>
  <c r="A279" i="21"/>
  <c r="B278" i="21"/>
  <c r="F278" i="21" s="1"/>
  <c r="K290" i="21" l="1"/>
  <c r="L290" i="21"/>
  <c r="J290" i="21"/>
  <c r="H292" i="21"/>
  <c r="I291" i="21"/>
  <c r="M291" i="21" s="1"/>
  <c r="C278" i="21"/>
  <c r="D278" i="21"/>
  <c r="E278" i="21"/>
  <c r="A280" i="21"/>
  <c r="B279" i="21"/>
  <c r="F279" i="21" s="1"/>
  <c r="K291" i="21" l="1"/>
  <c r="J291" i="21"/>
  <c r="L291" i="21"/>
  <c r="H293" i="21"/>
  <c r="I292" i="21"/>
  <c r="M292" i="21" s="1"/>
  <c r="C279" i="21"/>
  <c r="D279" i="21"/>
  <c r="E279" i="21"/>
  <c r="A281" i="21"/>
  <c r="B280" i="21"/>
  <c r="F280" i="21" s="1"/>
  <c r="K292" i="21" l="1"/>
  <c r="J292" i="21"/>
  <c r="L292" i="21"/>
  <c r="H294" i="21"/>
  <c r="I293" i="21"/>
  <c r="M293" i="21" s="1"/>
  <c r="D280" i="21"/>
  <c r="C280" i="21"/>
  <c r="E280" i="21"/>
  <c r="B281" i="21"/>
  <c r="F281" i="21" s="1"/>
  <c r="A282" i="21"/>
  <c r="K293" i="21" l="1"/>
  <c r="L293" i="21"/>
  <c r="J293" i="21"/>
  <c r="H295" i="21"/>
  <c r="I294" i="21"/>
  <c r="M294" i="21" s="1"/>
  <c r="A283" i="21"/>
  <c r="B282" i="21"/>
  <c r="F282" i="21" s="1"/>
  <c r="C281" i="21"/>
  <c r="D281" i="21"/>
  <c r="E281" i="21"/>
  <c r="L294" i="21" l="1"/>
  <c r="K294" i="21"/>
  <c r="J294" i="21"/>
  <c r="C282" i="21"/>
  <c r="D282" i="21"/>
  <c r="E282" i="21"/>
  <c r="A284" i="21"/>
  <c r="B283" i="21"/>
  <c r="F283" i="21" s="1"/>
  <c r="H296" i="21"/>
  <c r="I295" i="21"/>
  <c r="M295" i="21" s="1"/>
  <c r="L295" i="21" l="1"/>
  <c r="K295" i="21"/>
  <c r="J295" i="21"/>
  <c r="H297" i="21"/>
  <c r="I296" i="21"/>
  <c r="M296" i="21" s="1"/>
  <c r="C283" i="21"/>
  <c r="D283" i="21"/>
  <c r="E283" i="21"/>
  <c r="A285" i="21"/>
  <c r="B284" i="21"/>
  <c r="F284" i="21" s="1"/>
  <c r="J296" i="21" l="1"/>
  <c r="K296" i="21"/>
  <c r="L296" i="21"/>
  <c r="H298" i="21"/>
  <c r="I297" i="21"/>
  <c r="M297" i="21" s="1"/>
  <c r="D284" i="21"/>
  <c r="C284" i="21"/>
  <c r="E284" i="21"/>
  <c r="A286" i="21"/>
  <c r="B285" i="21"/>
  <c r="F285" i="21" s="1"/>
  <c r="K297" i="21" l="1"/>
  <c r="L297" i="21"/>
  <c r="J297" i="21"/>
  <c r="H299" i="21"/>
  <c r="I298" i="21"/>
  <c r="M298" i="21" s="1"/>
  <c r="C285" i="21"/>
  <c r="D285" i="21"/>
  <c r="E285" i="21"/>
  <c r="A287" i="21"/>
  <c r="B286" i="21"/>
  <c r="F286" i="21" s="1"/>
  <c r="K298" i="21" l="1"/>
  <c r="L298" i="21"/>
  <c r="J298" i="21"/>
  <c r="C286" i="21"/>
  <c r="D286" i="21"/>
  <c r="E286" i="21"/>
  <c r="H300" i="21"/>
  <c r="I299" i="21"/>
  <c r="M299" i="21" s="1"/>
  <c r="A288" i="21"/>
  <c r="B287" i="21"/>
  <c r="F287" i="21" s="1"/>
  <c r="C287" i="21" l="1"/>
  <c r="D287" i="21"/>
  <c r="E287" i="21"/>
  <c r="A289" i="21"/>
  <c r="B288" i="21"/>
  <c r="F288" i="21" s="1"/>
  <c r="L299" i="21"/>
  <c r="J299" i="21"/>
  <c r="K299" i="21"/>
  <c r="H301" i="21"/>
  <c r="I300" i="21"/>
  <c r="M300" i="21" s="1"/>
  <c r="D288" i="21" l="1"/>
  <c r="C288" i="21"/>
  <c r="E288" i="21"/>
  <c r="A290" i="21"/>
  <c r="B289" i="21"/>
  <c r="F289" i="21" s="1"/>
  <c r="K300" i="21"/>
  <c r="L300" i="21"/>
  <c r="J300" i="21"/>
  <c r="H302" i="21"/>
  <c r="I301" i="21"/>
  <c r="M301" i="21" s="1"/>
  <c r="C289" i="21" l="1"/>
  <c r="D289" i="21"/>
  <c r="E289" i="21"/>
  <c r="B290" i="21"/>
  <c r="F290" i="21" s="1"/>
  <c r="A291" i="21"/>
  <c r="H303" i="21"/>
  <c r="I302" i="21"/>
  <c r="M302" i="21" s="1"/>
  <c r="K301" i="21"/>
  <c r="L301" i="21"/>
  <c r="J301" i="21"/>
  <c r="L302" i="21" l="1"/>
  <c r="K302" i="21"/>
  <c r="J302" i="21"/>
  <c r="H304" i="21"/>
  <c r="I303" i="21"/>
  <c r="M303" i="21" s="1"/>
  <c r="A292" i="21"/>
  <c r="B291" i="21"/>
  <c r="F291" i="21" s="1"/>
  <c r="C290" i="21"/>
  <c r="D290" i="21"/>
  <c r="E290" i="21"/>
  <c r="L303" i="21" l="1"/>
  <c r="K303" i="21"/>
  <c r="J303" i="21"/>
  <c r="C291" i="21"/>
  <c r="D291" i="21"/>
  <c r="E291" i="21"/>
  <c r="B292" i="21"/>
  <c r="F292" i="21" s="1"/>
  <c r="A293" i="21"/>
  <c r="H305" i="21"/>
  <c r="I304" i="21"/>
  <c r="M304" i="21" s="1"/>
  <c r="J304" i="21" l="1"/>
  <c r="K304" i="21"/>
  <c r="L304" i="21"/>
  <c r="H306" i="21"/>
  <c r="I305" i="21"/>
  <c r="M305" i="21" s="1"/>
  <c r="B293" i="21"/>
  <c r="F293" i="21" s="1"/>
  <c r="A294" i="21"/>
  <c r="D292" i="21"/>
  <c r="E292" i="21"/>
  <c r="C292" i="21"/>
  <c r="C293" i="21" l="1"/>
  <c r="D293" i="21"/>
  <c r="E293" i="21"/>
  <c r="K305" i="21"/>
  <c r="L305" i="21"/>
  <c r="J305" i="21"/>
  <c r="A295" i="21"/>
  <c r="B294" i="21"/>
  <c r="F294" i="21" s="1"/>
  <c r="H307" i="21"/>
  <c r="I306" i="21"/>
  <c r="M306" i="21" s="1"/>
  <c r="K306" i="21" l="1"/>
  <c r="L306" i="21"/>
  <c r="J306" i="21"/>
  <c r="H308" i="21"/>
  <c r="I307" i="21"/>
  <c r="M307" i="21" s="1"/>
  <c r="C294" i="21"/>
  <c r="D294" i="21"/>
  <c r="E294" i="21"/>
  <c r="A296" i="21"/>
  <c r="B295" i="21"/>
  <c r="F295" i="21" s="1"/>
  <c r="K307" i="21" l="1"/>
  <c r="J307" i="21"/>
  <c r="L307" i="21"/>
  <c r="H309" i="21"/>
  <c r="I308" i="21"/>
  <c r="M308" i="21" s="1"/>
  <c r="C295" i="21"/>
  <c r="D295" i="21"/>
  <c r="E295" i="21"/>
  <c r="A297" i="21"/>
  <c r="B296" i="21"/>
  <c r="F296" i="21" s="1"/>
  <c r="K308" i="21" l="1"/>
  <c r="J308" i="21"/>
  <c r="L308" i="21"/>
  <c r="D296" i="21"/>
  <c r="C296" i="21"/>
  <c r="E296" i="21"/>
  <c r="H310" i="21"/>
  <c r="I309" i="21"/>
  <c r="M309" i="21" s="1"/>
  <c r="A298" i="21"/>
  <c r="B297" i="21"/>
  <c r="F297" i="21" s="1"/>
  <c r="C297" i="21" l="1"/>
  <c r="D297" i="21"/>
  <c r="E297" i="21"/>
  <c r="A299" i="21"/>
  <c r="B298" i="21"/>
  <c r="F298" i="21" s="1"/>
  <c r="K309" i="21"/>
  <c r="L309" i="21"/>
  <c r="J309" i="21"/>
  <c r="H311" i="21"/>
  <c r="I310" i="21"/>
  <c r="M310" i="21" s="1"/>
  <c r="C298" i="21" l="1"/>
  <c r="D298" i="21"/>
  <c r="E298" i="21"/>
  <c r="A300" i="21"/>
  <c r="B299" i="21"/>
  <c r="F299" i="21" s="1"/>
  <c r="L310" i="21"/>
  <c r="K310" i="21"/>
  <c r="J310" i="21"/>
  <c r="H312" i="21"/>
  <c r="I311" i="21"/>
  <c r="M311" i="21" s="1"/>
  <c r="C299" i="21" l="1"/>
  <c r="D299" i="21"/>
  <c r="E299" i="21"/>
  <c r="L311" i="21"/>
  <c r="K311" i="21"/>
  <c r="J311" i="21"/>
  <c r="A301" i="21"/>
  <c r="B300" i="21"/>
  <c r="F300" i="21" s="1"/>
  <c r="H313" i="21"/>
  <c r="I312" i="21"/>
  <c r="M312" i="21" s="1"/>
  <c r="J312" i="21" l="1"/>
  <c r="K312" i="21"/>
  <c r="L312" i="21"/>
  <c r="H314" i="21"/>
  <c r="I313" i="21"/>
  <c r="M313" i="21" s="1"/>
  <c r="D300" i="21"/>
  <c r="C300" i="21"/>
  <c r="E300" i="21"/>
  <c r="A302" i="21"/>
  <c r="B301" i="21"/>
  <c r="F301" i="21" s="1"/>
  <c r="K313" i="21" l="1"/>
  <c r="L313" i="21"/>
  <c r="J313" i="21"/>
  <c r="H315" i="21"/>
  <c r="I314" i="21"/>
  <c r="M314" i="21" s="1"/>
  <c r="C301" i="21"/>
  <c r="D301" i="21"/>
  <c r="E301" i="21"/>
  <c r="A303" i="21"/>
  <c r="B302" i="21"/>
  <c r="F302" i="21" s="1"/>
  <c r="K314" i="21" l="1"/>
  <c r="L314" i="21"/>
  <c r="J314" i="21"/>
  <c r="H316" i="21"/>
  <c r="I315" i="21"/>
  <c r="M315" i="21" s="1"/>
  <c r="D302" i="21"/>
  <c r="C302" i="21"/>
  <c r="E302" i="21"/>
  <c r="A304" i="21"/>
  <c r="B303" i="21"/>
  <c r="F303" i="21" s="1"/>
  <c r="L315" i="21" l="1"/>
  <c r="J315" i="21"/>
  <c r="K315" i="21"/>
  <c r="H317" i="21"/>
  <c r="I316" i="21"/>
  <c r="M316" i="21" s="1"/>
  <c r="C303" i="21"/>
  <c r="D303" i="21"/>
  <c r="E303" i="21"/>
  <c r="A305" i="21"/>
  <c r="B304" i="21"/>
  <c r="F304" i="21" s="1"/>
  <c r="D304" i="21" l="1"/>
  <c r="E304" i="21"/>
  <c r="C304" i="21"/>
  <c r="K316" i="21"/>
  <c r="L316" i="21"/>
  <c r="J316" i="21"/>
  <c r="H318" i="21"/>
  <c r="I317" i="21"/>
  <c r="M317" i="21" s="1"/>
  <c r="A306" i="21"/>
  <c r="B305" i="21"/>
  <c r="F305" i="21" s="1"/>
  <c r="C305" i="21" l="1"/>
  <c r="D305" i="21"/>
  <c r="E305" i="21"/>
  <c r="H319" i="21"/>
  <c r="I318" i="21"/>
  <c r="M318" i="21" s="1"/>
  <c r="A307" i="21"/>
  <c r="B306" i="21"/>
  <c r="F306" i="21" s="1"/>
  <c r="K317" i="21"/>
  <c r="L317" i="21"/>
  <c r="J317" i="21"/>
  <c r="A308" i="21" l="1"/>
  <c r="B307" i="21"/>
  <c r="F307" i="21" s="1"/>
  <c r="L318" i="21"/>
  <c r="K318" i="21"/>
  <c r="J318" i="21"/>
  <c r="D306" i="21"/>
  <c r="C306" i="21"/>
  <c r="E306" i="21"/>
  <c r="H320" i="21"/>
  <c r="I319" i="21"/>
  <c r="M319" i="21" s="1"/>
  <c r="H321" i="21" l="1"/>
  <c r="I320" i="21"/>
  <c r="M320" i="21" s="1"/>
  <c r="L319" i="21"/>
  <c r="J319" i="21"/>
  <c r="K319" i="21"/>
  <c r="C307" i="21"/>
  <c r="D307" i="21"/>
  <c r="E307" i="21"/>
  <c r="A309" i="21"/>
  <c r="B308" i="21"/>
  <c r="F308" i="21" s="1"/>
  <c r="D308" i="21" l="1"/>
  <c r="C308" i="21"/>
  <c r="E308" i="21"/>
  <c r="H322" i="21"/>
  <c r="I321" i="21"/>
  <c r="M321" i="21" s="1"/>
  <c r="A310" i="21"/>
  <c r="B309" i="21"/>
  <c r="F309" i="21" s="1"/>
  <c r="J320" i="21"/>
  <c r="K320" i="21"/>
  <c r="L320" i="21"/>
  <c r="K321" i="21" l="1"/>
  <c r="L321" i="21"/>
  <c r="J321" i="21"/>
  <c r="C309" i="21"/>
  <c r="D309" i="21"/>
  <c r="E309" i="21"/>
  <c r="A311" i="21"/>
  <c r="B310" i="21"/>
  <c r="F310" i="21" s="1"/>
  <c r="H323" i="21"/>
  <c r="I322" i="21"/>
  <c r="M322" i="21" s="1"/>
  <c r="K322" i="21" l="1"/>
  <c r="L322" i="21"/>
  <c r="J322" i="21"/>
  <c r="H324" i="21"/>
  <c r="I323" i="21"/>
  <c r="M323" i="21" s="1"/>
  <c r="D310" i="21"/>
  <c r="C310" i="21"/>
  <c r="E310" i="21"/>
  <c r="A312" i="21"/>
  <c r="B311" i="21"/>
  <c r="F311" i="21" s="1"/>
  <c r="K323" i="21" l="1"/>
  <c r="J323" i="21"/>
  <c r="L323" i="21"/>
  <c r="C311" i="21"/>
  <c r="D311" i="21"/>
  <c r="E311" i="21"/>
  <c r="H325" i="21"/>
  <c r="I324" i="21"/>
  <c r="M324" i="21" s="1"/>
  <c r="A313" i="21"/>
  <c r="B312" i="21"/>
  <c r="F312" i="21" s="1"/>
  <c r="A314" i="21" l="1"/>
  <c r="B313" i="21"/>
  <c r="F313" i="21" s="1"/>
  <c r="K324" i="21"/>
  <c r="J324" i="21"/>
  <c r="L324" i="21"/>
  <c r="D312" i="21"/>
  <c r="E312" i="21"/>
  <c r="C312" i="21"/>
  <c r="H326" i="21"/>
  <c r="I325" i="21"/>
  <c r="M325" i="21" s="1"/>
  <c r="K325" i="21" l="1"/>
  <c r="L325" i="21"/>
  <c r="J325" i="21"/>
  <c r="H327" i="21"/>
  <c r="I326" i="21"/>
  <c r="M326" i="21" s="1"/>
  <c r="C313" i="21"/>
  <c r="D313" i="21"/>
  <c r="E313" i="21"/>
  <c r="A315" i="21"/>
  <c r="B314" i="21"/>
  <c r="F314" i="21" s="1"/>
  <c r="L326" i="21" l="1"/>
  <c r="K326" i="21"/>
  <c r="J326" i="21"/>
  <c r="H328" i="21"/>
  <c r="I327" i="21"/>
  <c r="M327" i="21" s="1"/>
  <c r="D314" i="21"/>
  <c r="C314" i="21"/>
  <c r="E314" i="21"/>
  <c r="A316" i="21"/>
  <c r="B315" i="21"/>
  <c r="F315" i="21" s="1"/>
  <c r="L327" i="21" l="1"/>
  <c r="K327" i="21"/>
  <c r="J327" i="21"/>
  <c r="H329" i="21"/>
  <c r="I328" i="21"/>
  <c r="M328" i="21" s="1"/>
  <c r="C315" i="21"/>
  <c r="D315" i="21"/>
  <c r="E315" i="21"/>
  <c r="A317" i="21"/>
  <c r="B316" i="21"/>
  <c r="F316" i="21" s="1"/>
  <c r="D316" i="21" l="1"/>
  <c r="C316" i="21"/>
  <c r="E316" i="21"/>
  <c r="J328" i="21"/>
  <c r="K328" i="21"/>
  <c r="L328" i="21"/>
  <c r="H330" i="21"/>
  <c r="I329" i="21"/>
  <c r="M329" i="21" s="1"/>
  <c r="A318" i="21"/>
  <c r="B317" i="21"/>
  <c r="F317" i="21" s="1"/>
  <c r="C317" i="21" l="1"/>
  <c r="D317" i="21"/>
  <c r="E317" i="21"/>
  <c r="A319" i="21"/>
  <c r="B318" i="21"/>
  <c r="F318" i="21" s="1"/>
  <c r="K329" i="21"/>
  <c r="L329" i="21"/>
  <c r="J329" i="21"/>
  <c r="H331" i="21"/>
  <c r="I330" i="21"/>
  <c r="M330" i="21" s="1"/>
  <c r="D318" i="21" l="1"/>
  <c r="C318" i="21"/>
  <c r="E318" i="21"/>
  <c r="B319" i="21"/>
  <c r="F319" i="21" s="1"/>
  <c r="A320" i="21"/>
  <c r="K330" i="21"/>
  <c r="L330" i="21"/>
  <c r="J330" i="21"/>
  <c r="H332" i="21"/>
  <c r="I331" i="21"/>
  <c r="M331" i="21" s="1"/>
  <c r="A321" i="21" l="1"/>
  <c r="B320" i="21"/>
  <c r="F320" i="21" s="1"/>
  <c r="C319" i="21"/>
  <c r="D319" i="21"/>
  <c r="E319" i="21"/>
  <c r="L331" i="21"/>
  <c r="J331" i="21"/>
  <c r="K331" i="21"/>
  <c r="H333" i="21"/>
  <c r="I332" i="21"/>
  <c r="M332" i="21" s="1"/>
  <c r="K332" i="21" l="1"/>
  <c r="L332" i="21"/>
  <c r="J332" i="21"/>
  <c r="H334" i="21"/>
  <c r="I333" i="21"/>
  <c r="M333" i="21" s="1"/>
  <c r="D320" i="21"/>
  <c r="E320" i="21"/>
  <c r="C320" i="21"/>
  <c r="A322" i="21"/>
  <c r="B321" i="21"/>
  <c r="F321" i="21" s="1"/>
  <c r="K333" i="21" l="1"/>
  <c r="L333" i="21"/>
  <c r="J333" i="21"/>
  <c r="H335" i="21"/>
  <c r="I334" i="21"/>
  <c r="M334" i="21" s="1"/>
  <c r="C321" i="21"/>
  <c r="D321" i="21"/>
  <c r="E321" i="21"/>
  <c r="A323" i="21"/>
  <c r="B322" i="21"/>
  <c r="F322" i="21" s="1"/>
  <c r="L334" i="21" l="1"/>
  <c r="K334" i="21"/>
  <c r="J334" i="21"/>
  <c r="H336" i="21"/>
  <c r="I335" i="21"/>
  <c r="M335" i="21" s="1"/>
  <c r="D322" i="21"/>
  <c r="C322" i="21"/>
  <c r="E322" i="21"/>
  <c r="A324" i="21"/>
  <c r="B323" i="21"/>
  <c r="F323" i="21" s="1"/>
  <c r="A325" i="21" l="1"/>
  <c r="B324" i="21"/>
  <c r="F324" i="21" s="1"/>
  <c r="L335" i="21"/>
  <c r="J335" i="21"/>
  <c r="K335" i="21"/>
  <c r="H337" i="21"/>
  <c r="I336" i="21"/>
  <c r="M336" i="21" s="1"/>
  <c r="C323" i="21"/>
  <c r="D323" i="21"/>
  <c r="E323" i="21"/>
  <c r="J336" i="21" l="1"/>
  <c r="K336" i="21"/>
  <c r="L336" i="21"/>
  <c r="H338" i="21"/>
  <c r="I337" i="21"/>
  <c r="M337" i="21" s="1"/>
  <c r="D324" i="21"/>
  <c r="C324" i="21"/>
  <c r="E324" i="21"/>
  <c r="A326" i="21"/>
  <c r="B325" i="21"/>
  <c r="F325" i="21" s="1"/>
  <c r="K337" i="21" l="1"/>
  <c r="L337" i="21"/>
  <c r="J337" i="21"/>
  <c r="H339" i="21"/>
  <c r="I338" i="21"/>
  <c r="M338" i="21" s="1"/>
  <c r="C325" i="21"/>
  <c r="D325" i="21"/>
  <c r="E325" i="21"/>
  <c r="A327" i="21"/>
  <c r="B326" i="21"/>
  <c r="F326" i="21" s="1"/>
  <c r="K338" i="21" l="1"/>
  <c r="L338" i="21"/>
  <c r="J338" i="21"/>
  <c r="H340" i="21"/>
  <c r="I339" i="21"/>
  <c r="M339" i="21" s="1"/>
  <c r="D326" i="21"/>
  <c r="C326" i="21"/>
  <c r="E326" i="21"/>
  <c r="A328" i="21"/>
  <c r="B327" i="21"/>
  <c r="F327" i="21" s="1"/>
  <c r="K339" i="21" l="1"/>
  <c r="J339" i="21"/>
  <c r="L339" i="21"/>
  <c r="H341" i="21"/>
  <c r="I340" i="21"/>
  <c r="M340" i="21" s="1"/>
  <c r="C327" i="21"/>
  <c r="D327" i="21"/>
  <c r="E327" i="21"/>
  <c r="A329" i="21"/>
  <c r="B328" i="21"/>
  <c r="F328" i="21" s="1"/>
  <c r="A330" i="21" l="1"/>
  <c r="B329" i="21"/>
  <c r="F329" i="21" s="1"/>
  <c r="K340" i="21"/>
  <c r="J340" i="21"/>
  <c r="L340" i="21"/>
  <c r="H342" i="21"/>
  <c r="I341" i="21"/>
  <c r="M341" i="21" s="1"/>
  <c r="D328" i="21"/>
  <c r="E328" i="21"/>
  <c r="C328" i="21"/>
  <c r="H343" i="21" l="1"/>
  <c r="I342" i="21"/>
  <c r="M342" i="21" s="1"/>
  <c r="K341" i="21"/>
  <c r="L341" i="21"/>
  <c r="J341" i="21"/>
  <c r="C329" i="21"/>
  <c r="D329" i="21"/>
  <c r="E329" i="21"/>
  <c r="A331" i="21"/>
  <c r="B330" i="21"/>
  <c r="F330" i="21" s="1"/>
  <c r="D330" i="21" l="1"/>
  <c r="C330" i="21"/>
  <c r="E330" i="21"/>
  <c r="A332" i="21"/>
  <c r="B331" i="21"/>
  <c r="F331" i="21" s="1"/>
  <c r="L342" i="21"/>
  <c r="K342" i="21"/>
  <c r="J342" i="21"/>
  <c r="H344" i="21"/>
  <c r="I343" i="21"/>
  <c r="M343" i="21" s="1"/>
  <c r="C331" i="21" l="1"/>
  <c r="D331" i="21"/>
  <c r="E331" i="21"/>
  <c r="A333" i="21"/>
  <c r="B332" i="21"/>
  <c r="F332" i="21" s="1"/>
  <c r="L343" i="21"/>
  <c r="K343" i="21"/>
  <c r="J343" i="21"/>
  <c r="H345" i="21"/>
  <c r="I344" i="21"/>
  <c r="M344" i="21" s="1"/>
  <c r="D332" i="21" l="1"/>
  <c r="C332" i="21"/>
  <c r="E332" i="21"/>
  <c r="A334" i="21"/>
  <c r="B333" i="21"/>
  <c r="F333" i="21" s="1"/>
  <c r="J344" i="21"/>
  <c r="K344" i="21"/>
  <c r="L344" i="21"/>
  <c r="H346" i="21"/>
  <c r="I345" i="21"/>
  <c r="M345" i="21" s="1"/>
  <c r="C333" i="21" l="1"/>
  <c r="D333" i="21"/>
  <c r="E333" i="21"/>
  <c r="A335" i="21"/>
  <c r="B334" i="21"/>
  <c r="F334" i="21" s="1"/>
  <c r="K345" i="21"/>
  <c r="L345" i="21"/>
  <c r="J345" i="21"/>
  <c r="H347" i="21"/>
  <c r="I346" i="21"/>
  <c r="M346" i="21" s="1"/>
  <c r="H348" i="21" l="1"/>
  <c r="I347" i="21"/>
  <c r="M347" i="21" s="1"/>
  <c r="D334" i="21"/>
  <c r="C334" i="21"/>
  <c r="E334" i="21"/>
  <c r="A336" i="21"/>
  <c r="B335" i="21"/>
  <c r="F335" i="21" s="1"/>
  <c r="K346" i="21"/>
  <c r="L346" i="21"/>
  <c r="J346" i="21"/>
  <c r="A337" i="21" l="1"/>
  <c r="B336" i="21"/>
  <c r="F336" i="21" s="1"/>
  <c r="C335" i="21"/>
  <c r="D335" i="21"/>
  <c r="E335" i="21"/>
  <c r="L347" i="21"/>
  <c r="J347" i="21"/>
  <c r="K347" i="21"/>
  <c r="H349" i="21"/>
  <c r="I348" i="21"/>
  <c r="M348" i="21" s="1"/>
  <c r="H350" i="21" l="1"/>
  <c r="I349" i="21"/>
  <c r="M349" i="21" s="1"/>
  <c r="K348" i="21"/>
  <c r="L348" i="21"/>
  <c r="J348" i="21"/>
  <c r="D336" i="21"/>
  <c r="E336" i="21"/>
  <c r="C336" i="21"/>
  <c r="A338" i="21"/>
  <c r="B337" i="21"/>
  <c r="F337" i="21" s="1"/>
  <c r="C337" i="21" l="1"/>
  <c r="D337" i="21"/>
  <c r="E337" i="21"/>
  <c r="A339" i="21"/>
  <c r="B338" i="21"/>
  <c r="F338" i="21" s="1"/>
  <c r="K349" i="21"/>
  <c r="L349" i="21"/>
  <c r="J349" i="21"/>
  <c r="H351" i="21"/>
  <c r="I350" i="21"/>
  <c r="M350" i="21" s="1"/>
  <c r="D338" i="21" l="1"/>
  <c r="C338" i="21"/>
  <c r="E338" i="21"/>
  <c r="A340" i="21"/>
  <c r="B339" i="21"/>
  <c r="F339" i="21" s="1"/>
  <c r="L350" i="21"/>
  <c r="K350" i="21"/>
  <c r="J350" i="21"/>
  <c r="H352" i="21"/>
  <c r="I351" i="21"/>
  <c r="M351" i="21" s="1"/>
  <c r="C339" i="21" l="1"/>
  <c r="D339" i="21"/>
  <c r="E339" i="21"/>
  <c r="A341" i="21"/>
  <c r="B340" i="21"/>
  <c r="F340" i="21" s="1"/>
  <c r="L351" i="21"/>
  <c r="J351" i="21"/>
  <c r="K351" i="21"/>
  <c r="H353" i="21"/>
  <c r="I352" i="21"/>
  <c r="M352" i="21" s="1"/>
  <c r="D340" i="21" l="1"/>
  <c r="C340" i="21"/>
  <c r="E340" i="21"/>
  <c r="A342" i="21"/>
  <c r="B341" i="21"/>
  <c r="F341" i="21" s="1"/>
  <c r="J352" i="21"/>
  <c r="K352" i="21"/>
  <c r="L352" i="21"/>
  <c r="H354" i="21"/>
  <c r="I353" i="21"/>
  <c r="M353" i="21" s="1"/>
  <c r="C341" i="21" l="1"/>
  <c r="D341" i="21"/>
  <c r="E341" i="21"/>
  <c r="A343" i="21"/>
  <c r="B342" i="21"/>
  <c r="F342" i="21" s="1"/>
  <c r="K353" i="21"/>
  <c r="L353" i="21"/>
  <c r="J353" i="21"/>
  <c r="H355" i="21"/>
  <c r="I354" i="21"/>
  <c r="M354" i="21" s="1"/>
  <c r="D342" i="21" l="1"/>
  <c r="C342" i="21"/>
  <c r="E342" i="21"/>
  <c r="A344" i="21"/>
  <c r="B343" i="21"/>
  <c r="F343" i="21" s="1"/>
  <c r="K354" i="21"/>
  <c r="L354" i="21"/>
  <c r="J354" i="21"/>
  <c r="H356" i="21"/>
  <c r="I355" i="21"/>
  <c r="M355" i="21" s="1"/>
  <c r="C343" i="21" l="1"/>
  <c r="D343" i="21"/>
  <c r="E343" i="21"/>
  <c r="A345" i="21"/>
  <c r="B344" i="21"/>
  <c r="F344" i="21" s="1"/>
  <c r="K355" i="21"/>
  <c r="J355" i="21"/>
  <c r="L355" i="21"/>
  <c r="H357" i="21"/>
  <c r="I356" i="21"/>
  <c r="M356" i="21" s="1"/>
  <c r="D344" i="21" l="1"/>
  <c r="E344" i="21"/>
  <c r="C344" i="21"/>
  <c r="A346" i="21"/>
  <c r="B345" i="21"/>
  <c r="F345" i="21" s="1"/>
  <c r="K356" i="21"/>
  <c r="J356" i="21"/>
  <c r="L356" i="21"/>
  <c r="H358" i="21"/>
  <c r="I357" i="21"/>
  <c r="M357" i="21" s="1"/>
  <c r="C345" i="21" l="1"/>
  <c r="D345" i="21"/>
  <c r="E345" i="21"/>
  <c r="A347" i="21"/>
  <c r="B346" i="21"/>
  <c r="F346" i="21" s="1"/>
  <c r="K357" i="21"/>
  <c r="L357" i="21"/>
  <c r="J357" i="21"/>
  <c r="H359" i="21"/>
  <c r="I358" i="21"/>
  <c r="M358" i="21" s="1"/>
  <c r="D346" i="21" l="1"/>
  <c r="C346" i="21"/>
  <c r="E346" i="21"/>
  <c r="B347" i="21"/>
  <c r="F347" i="21" s="1"/>
  <c r="A348" i="21"/>
  <c r="L358" i="21"/>
  <c r="K358" i="21"/>
  <c r="J358" i="21"/>
  <c r="H360" i="21"/>
  <c r="I359" i="21"/>
  <c r="M359" i="21" s="1"/>
  <c r="B348" i="21" l="1"/>
  <c r="F348" i="21" s="1"/>
  <c r="A349" i="21"/>
  <c r="C347" i="21"/>
  <c r="D347" i="21"/>
  <c r="E347" i="21"/>
  <c r="L359" i="21"/>
  <c r="K359" i="21"/>
  <c r="J359" i="21"/>
  <c r="H361" i="21"/>
  <c r="I360" i="21"/>
  <c r="M360" i="21" s="1"/>
  <c r="J360" i="21" l="1"/>
  <c r="K360" i="21"/>
  <c r="L360" i="21"/>
  <c r="H362" i="21"/>
  <c r="I361" i="21"/>
  <c r="M361" i="21" s="1"/>
  <c r="A350" i="21"/>
  <c r="B349" i="21"/>
  <c r="F349" i="21" s="1"/>
  <c r="D348" i="21"/>
  <c r="C348" i="21"/>
  <c r="E348" i="21"/>
  <c r="K361" i="21" l="1"/>
  <c r="J361" i="21"/>
  <c r="L361" i="21"/>
  <c r="C349" i="21"/>
  <c r="D349" i="21"/>
  <c r="E349" i="21"/>
  <c r="A351" i="21"/>
  <c r="B350" i="21"/>
  <c r="F350" i="21" s="1"/>
  <c r="H363" i="21"/>
  <c r="I362" i="21"/>
  <c r="M362" i="21" s="1"/>
  <c r="K362" i="21" l="1"/>
  <c r="L362" i="21"/>
  <c r="J362" i="21"/>
  <c r="H364" i="21"/>
  <c r="I363" i="21"/>
  <c r="M363" i="21" s="1"/>
  <c r="D350" i="21"/>
  <c r="C350" i="21"/>
  <c r="E350" i="21"/>
  <c r="A352" i="21"/>
  <c r="B351" i="21"/>
  <c r="F351" i="21" s="1"/>
  <c r="J363" i="21" l="1"/>
  <c r="K363" i="21"/>
  <c r="L363" i="21"/>
  <c r="H365" i="21"/>
  <c r="I364" i="21"/>
  <c r="M364" i="21" s="1"/>
  <c r="C351" i="21"/>
  <c r="D351" i="21"/>
  <c r="E351" i="21"/>
  <c r="A353" i="21"/>
  <c r="B352" i="21"/>
  <c r="F352" i="21" s="1"/>
  <c r="J364" i="21" l="1"/>
  <c r="K364" i="21"/>
  <c r="L364" i="21"/>
  <c r="H366" i="21"/>
  <c r="I365" i="21"/>
  <c r="M365" i="21" s="1"/>
  <c r="D352" i="21"/>
  <c r="E352" i="21"/>
  <c r="C352" i="21"/>
  <c r="A354" i="21"/>
  <c r="B353" i="21"/>
  <c r="F353" i="21" s="1"/>
  <c r="K365" i="21" l="1"/>
  <c r="L365" i="21"/>
  <c r="J365" i="21"/>
  <c r="H367" i="21"/>
  <c r="I366" i="21"/>
  <c r="M366" i="21" s="1"/>
  <c r="C353" i="21"/>
  <c r="D353" i="21"/>
  <c r="E353" i="21"/>
  <c r="A355" i="21"/>
  <c r="B354" i="21"/>
  <c r="F354" i="21" s="1"/>
  <c r="L366" i="21" l="1"/>
  <c r="K366" i="21"/>
  <c r="J366" i="21"/>
  <c r="H368" i="21"/>
  <c r="I368" i="21" s="1"/>
  <c r="M368" i="21" s="1"/>
  <c r="I367" i="21"/>
  <c r="M367" i="21" s="1"/>
  <c r="D354" i="21"/>
  <c r="C354" i="21"/>
  <c r="E354" i="21"/>
  <c r="A356" i="21"/>
  <c r="B355" i="21"/>
  <c r="F355" i="21" s="1"/>
  <c r="K367" i="21" l="1"/>
  <c r="J367" i="21"/>
  <c r="L367" i="21"/>
  <c r="J368" i="21"/>
  <c r="K368" i="21"/>
  <c r="L368" i="21"/>
  <c r="C355" i="21"/>
  <c r="D355" i="21"/>
  <c r="E355" i="21"/>
  <c r="A357" i="21"/>
  <c r="B356" i="21"/>
  <c r="F356" i="21" s="1"/>
  <c r="D356" i="21" l="1"/>
  <c r="C356" i="21"/>
  <c r="E356" i="21"/>
  <c r="A358" i="21"/>
  <c r="B357" i="21"/>
  <c r="F357" i="21" s="1"/>
  <c r="C357" i="21" l="1"/>
  <c r="D357" i="21"/>
  <c r="E357" i="21"/>
  <c r="A359" i="21"/>
  <c r="B358" i="21"/>
  <c r="F358" i="21" s="1"/>
  <c r="D358" i="21" l="1"/>
  <c r="C358" i="21"/>
  <c r="E358" i="21"/>
  <c r="A360" i="21"/>
  <c r="B359" i="21"/>
  <c r="F359" i="21" s="1"/>
  <c r="C359" i="21" l="1"/>
  <c r="D359" i="21"/>
  <c r="E359" i="21"/>
  <c r="B360" i="21"/>
  <c r="F360" i="21" s="1"/>
  <c r="A361" i="21"/>
  <c r="A362" i="21" l="1"/>
  <c r="B361" i="21"/>
  <c r="F361" i="21" s="1"/>
  <c r="D360" i="21"/>
  <c r="E360" i="21"/>
  <c r="C360" i="21"/>
  <c r="C361" i="21" l="1"/>
  <c r="D361" i="21"/>
  <c r="E361" i="21"/>
  <c r="A363" i="21"/>
  <c r="B362" i="21"/>
  <c r="F362" i="21" s="1"/>
  <c r="D362" i="21" l="1"/>
  <c r="C362" i="21"/>
  <c r="E362" i="21"/>
  <c r="A364" i="21"/>
  <c r="B363" i="21"/>
  <c r="F363" i="21" s="1"/>
  <c r="C363" i="21" l="1"/>
  <c r="D363" i="21"/>
  <c r="E363" i="21"/>
  <c r="A365" i="21"/>
  <c r="B364" i="21"/>
  <c r="F364" i="21" s="1"/>
  <c r="D364" i="21" l="1"/>
  <c r="C364" i="21"/>
  <c r="E364" i="21"/>
  <c r="A366" i="21"/>
  <c r="B365" i="21"/>
  <c r="F365" i="21" s="1"/>
  <c r="C365" i="21" l="1"/>
  <c r="D365" i="21"/>
  <c r="E365" i="21"/>
  <c r="A367" i="21"/>
  <c r="B366" i="21"/>
  <c r="F366" i="21" s="1"/>
  <c r="D366" i="21" l="1"/>
  <c r="C366" i="21"/>
  <c r="E366" i="21"/>
  <c r="A368" i="21"/>
  <c r="B368" i="21" s="1"/>
  <c r="F368" i="21" s="1"/>
  <c r="B367" i="21"/>
  <c r="F367" i="21" s="1"/>
  <c r="C367" i="21" l="1"/>
  <c r="D367" i="21"/>
  <c r="E367" i="21"/>
  <c r="D368" i="21"/>
  <c r="E368" i="21"/>
  <c r="C36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tc={4A0CC0DA-6623-4115-B60A-38E5EC6CE394}</author>
  </authors>
  <commentList>
    <comment ref="C11" authorId="0" shapeId="0" xr:uid="{A15F862D-944E-4E3B-B2ED-F4101CBC2539}">
      <text>
        <r>
          <rPr>
            <sz val="10"/>
            <color rgb="FF000000"/>
            <rFont val="Aptos Narrow"/>
            <family val="2"/>
            <scheme val="minor"/>
          </rPr>
          <t>Open ended, all countries where employees work
	-Nichole Arbino
Stays in GNRL
	-Nichole Arbino</t>
        </r>
      </text>
    </comment>
    <comment ref="C49" authorId="1" shapeId="0" xr:uid="{4A0CC0DA-6623-4115-B60A-38E5EC6CE394}">
      <text>
        <t>[Threaded comment]
Your version of Excel allows you to read this threaded comment; however, any edits to it will get removed if the file is opened in a newer version of Excel. Learn more: https://go.microsoft.com/fwlink/?linkid=870924
Comment:
    This question will be reworded with a preferred answer of no. That is reflected in column T, but the new verbiage should come Monday.</t>
      </text>
    </comment>
  </commentList>
</comments>
</file>

<file path=xl/sharedStrings.xml><?xml version="1.0" encoding="utf-8"?>
<sst xmlns="http://schemas.openxmlformats.org/spreadsheetml/2006/main" count="5829" uniqueCount="1631">
  <si>
    <t>New ID</t>
  </si>
  <si>
    <t>Question</t>
  </si>
  <si>
    <t>Start</t>
  </si>
  <si>
    <t>Org</t>
  </si>
  <si>
    <t>Product</t>
  </si>
  <si>
    <t>Infra</t>
  </si>
  <si>
    <t>Access</t>
  </si>
  <si>
    <t>Case</t>
  </si>
  <si>
    <t>AI</t>
  </si>
  <si>
    <t>Privacy</t>
  </si>
  <si>
    <t>Score Mapping</t>
  </si>
  <si>
    <t>Score Location</t>
  </si>
  <si>
    <t>Additional Info</t>
  </si>
  <si>
    <t>If/then</t>
  </si>
  <si>
    <t>Standard Guidance</t>
  </si>
  <si>
    <t>No Guidance</t>
  </si>
  <si>
    <t>Yes Guidance</t>
  </si>
  <si>
    <t>Reason for Question</t>
  </si>
  <si>
    <t>Compliant</t>
  </si>
  <si>
    <t>Default Importance</t>
  </si>
  <si>
    <t>Default Weight</t>
  </si>
  <si>
    <t>GNRL-01</t>
  </si>
  <si>
    <t>NA</t>
  </si>
  <si>
    <t>Not Scored</t>
  </si>
  <si>
    <t>GNRL-02</t>
  </si>
  <si>
    <t>GNRL-03</t>
  </si>
  <si>
    <t>GNRL-04</t>
  </si>
  <si>
    <t>GNRL-05</t>
  </si>
  <si>
    <t>GNRL-06</t>
  </si>
  <si>
    <t>GNRL-07</t>
  </si>
  <si>
    <t>GNRL-08</t>
  </si>
  <si>
    <t>Country of Company Headquarters</t>
  </si>
  <si>
    <t>GNRL-09</t>
  </si>
  <si>
    <t>Employee Work Locations (all)</t>
  </si>
  <si>
    <t>Follow-up inquiries will be institution/implementation specific.</t>
  </si>
  <si>
    <t>COMP-01</t>
  </si>
  <si>
    <t>Describe your organization’s business background and ownership structure, including all parent and subsidiary relationships.</t>
  </si>
  <si>
    <t>Neutral until evaluated</t>
  </si>
  <si>
    <t>Start Here</t>
  </si>
  <si>
    <t>Include circumstances that may involve offshoring or multinational agreements.</t>
  </si>
  <si>
    <t>Yes</t>
  </si>
  <si>
    <t>Minor Importance</t>
  </si>
  <si>
    <t>COMP-02</t>
  </si>
  <si>
    <t>Provide a detailed summary of the unplanned disruption.</t>
  </si>
  <si>
    <t>COMP-03</t>
  </si>
  <si>
    <t>COMP-04</t>
  </si>
  <si>
    <t>Critical Importance</t>
  </si>
  <si>
    <t>COMP-05</t>
  </si>
  <si>
    <t>REQU-01</t>
  </si>
  <si>
    <t>DO NOT complete the Product and Infrastructure worksheets</t>
  </si>
  <si>
    <t>DO complete the Product and Infrastructure worksheets</t>
  </si>
  <si>
    <t>REQU-02</t>
  </si>
  <si>
    <t>DO NOT complete the IT Accessibility worksheet.</t>
  </si>
  <si>
    <t>DO complete the IT Accessibility worksheet.</t>
  </si>
  <si>
    <t>REQU-03</t>
  </si>
  <si>
    <t>Are you providing consulting services?</t>
  </si>
  <si>
    <t>DO NOT complete the Consulting section in the Case-Specific worksheet</t>
  </si>
  <si>
    <t>DO complete the Consulting section in the Case-Specific worksheet</t>
  </si>
  <si>
    <t>REQU-04</t>
  </si>
  <si>
    <t>DO NOT complete the Artificial Intelligence (AI) worksheet</t>
  </si>
  <si>
    <t>DO complete the Artificial Intelligence (AI) worksheet</t>
  </si>
  <si>
    <t>REQU-05</t>
  </si>
  <si>
    <t>DO NOT complete the HIPAA section in the Case-Specific worksheet</t>
  </si>
  <si>
    <t>DO complete the HIPAA section in the Case-Specific worksheet</t>
  </si>
  <si>
    <t>REQU-06</t>
  </si>
  <si>
    <t>DO NOT complete the PCI-DSS section in the Case-Specific worksheet</t>
  </si>
  <si>
    <t>DO complete the PCI-DSS section in the Case-Specific worksheet</t>
  </si>
  <si>
    <t>REQU-07</t>
  </si>
  <si>
    <t>DO NOT complete the On-Prem section in the Case-Specific worksheet</t>
  </si>
  <si>
    <t>DO complete the On-Prem section in the Case-Specific worksheet</t>
  </si>
  <si>
    <t>DOCU-01</t>
  </si>
  <si>
    <t>Have you undergone a SSAE 18/SOC 2 audit?</t>
  </si>
  <si>
    <t>Additional Information</t>
  </si>
  <si>
    <t>Describe any plans to undergo a SSAE 18 audit.</t>
  </si>
  <si>
    <t>Follow-up inquiries for SSAE 18 content will be institution/implementation specific.</t>
  </si>
  <si>
    <t>Standard Importance</t>
  </si>
  <si>
    <t>DOCU-02</t>
  </si>
  <si>
    <t>DOCU-03</t>
  </si>
  <si>
    <t>Describe any plans to conform to an industry standard security framework.</t>
  </si>
  <si>
    <t>Provide documentation on how your organization conforms to your chosen framework and indicate current certification levels, where appropriate.</t>
  </si>
  <si>
    <t>DOCU-04</t>
  </si>
  <si>
    <t>Can you provide overall system and/or application architecture diagrams, including a full description of the data flow for all components of the system?</t>
  </si>
  <si>
    <t>Provide a detailed summary of overall system and/or application architecture.</t>
  </si>
  <si>
    <t>Provide your diagrams (or a valid link to it) upon submission.</t>
  </si>
  <si>
    <t>DOCU-05</t>
  </si>
  <si>
    <t>Does your organization have a data privacy policy?</t>
  </si>
  <si>
    <t>Describe your plans to create a data privacy policy.</t>
  </si>
  <si>
    <t>Provide your data privacy document (or a valid link to it) upon submission.</t>
  </si>
  <si>
    <t>DOCU-06</t>
  </si>
  <si>
    <t>Do you have a documented, and currently implemented, employee onboarding and offboarding policy?</t>
  </si>
  <si>
    <t>Briefly summarize your response.</t>
  </si>
  <si>
    <t>Provide a reference to your employee onboarding and offboarding policy and supporting documentation or submit it along with this fully populated HECVAT.</t>
  </si>
  <si>
    <t>DOCU-07</t>
  </si>
  <si>
    <t>ITAC-01</t>
  </si>
  <si>
    <t>ITAC-02</t>
  </si>
  <si>
    <t>ITAC-03</t>
  </si>
  <si>
    <t>ITAC-04</t>
  </si>
  <si>
    <t>ITAC-05</t>
  </si>
  <si>
    <t>IT Accessibility</t>
  </si>
  <si>
    <t>Please state your plans (when and by whom) to complete a VPAT.</t>
  </si>
  <si>
    <t>State the date the VPAT was completed. Include this VPAT in your submission and/or link to its web location.</t>
  </si>
  <si>
    <t>ITAC-06</t>
  </si>
  <si>
    <t>Web Link to Accessibility Statement or VPAT</t>
  </si>
  <si>
    <t>ITAC-07</t>
  </si>
  <si>
    <t>Provide plans for any documentation that would make accessible content, features, and functions easily knowable by end users.</t>
  </si>
  <si>
    <t>Provide examples with links where possible.</t>
  </si>
  <si>
    <t>ITAC-08</t>
  </si>
  <si>
    <t>State when the audit was conducted and by whom. Include the results in your submission and/or link to its web location.</t>
  </si>
  <si>
    <t>ITAC-09</t>
  </si>
  <si>
    <t>Do you have a documented and implemented process for verifying accessibility conformance?</t>
  </si>
  <si>
    <t>Describe your processes and methodologies for validating accessibility conformance.</t>
  </si>
  <si>
    <t>ITAC-10</t>
  </si>
  <si>
    <t>ITAC-11</t>
  </si>
  <si>
    <t>ITAC-12</t>
  </si>
  <si>
    <t>ITAC-13</t>
  </si>
  <si>
    <t>Can you provide a current, detailed accessibility roadmap with delivery timelines?</t>
  </si>
  <si>
    <t>ITAC-14</t>
  </si>
  <si>
    <t>Do you expect your staff to maintain a current skill set in IT accessibility?</t>
  </si>
  <si>
    <t>Describe any plans to ensure appropriate and ongoing staff knowledge about accessibility.</t>
  </si>
  <si>
    <t>Provide any further relevant information about how expertise is maintained; include any accessibility certifications staff may hold (e.g., IAAP WAS &lt;https://www.accessibilityassociation.org/certifications&gt; or DHS Trusted Tester &lt;https://section508.gov/test/trusted-tester&gt;).</t>
  </si>
  <si>
    <t>ITAC-15</t>
  </si>
  <si>
    <t>State how users should report accessibility issues. Describe any expected related process updates.</t>
  </si>
  <si>
    <t>Describe the process and any recent examples of fixes as a result of the process.</t>
  </si>
  <si>
    <t>ITAC-16</t>
  </si>
  <si>
    <t>Do you have documented processes and procedures for implementing accessibility into your development lifecycle?</t>
  </si>
  <si>
    <t>Describe any plans to update processes and procedures to better incorporate accessibility.</t>
  </si>
  <si>
    <t>ITAC-17</t>
  </si>
  <si>
    <t>Can all functions of the application or service be performed using only the keyboard?</t>
  </si>
  <si>
    <t>State when and on which platform this was verified.</t>
  </si>
  <si>
    <t>ITAC-18</t>
  </si>
  <si>
    <t>THRD-01</t>
  </si>
  <si>
    <t>Organization</t>
  </si>
  <si>
    <t>State your plans to perform security assessments of third-party companies.</t>
  </si>
  <si>
    <t>Provide a summary of your practices that assures that the third party will be subject to the appropriate standards regarding security, service recoverability, and confidentiality.</t>
  </si>
  <si>
    <t>THRD-02</t>
  </si>
  <si>
    <t>The sharing of institutional data to fourth-parties may increase the risk to the institutation and thus, we want to know who gets what data, when they get that data, and why they get that data.</t>
  </si>
  <si>
    <t>Follow-up inquiries concerning third-party data sharing will be institution/implementation specific.</t>
  </si>
  <si>
    <t>THRD-03</t>
  </si>
  <si>
    <t>THRD-04</t>
  </si>
  <si>
    <t>State your plans to implement a third-party management strategy.</t>
  </si>
  <si>
    <t>Provide additional information that may help analysts better understand your environment and how it relates to third-party solutions.</t>
  </si>
  <si>
    <t>THRD-05</t>
  </si>
  <si>
    <t>Make sure you address any national or regional regulations.</t>
  </si>
  <si>
    <t>State your plans to create a process and implemented procedures for managing your hardware supply chain.</t>
  </si>
  <si>
    <t>State what countries and/or regions this process is compliant with.</t>
  </si>
  <si>
    <t>Follow-up inquiries concerning hardware supply chain will be institution/implementation specific.</t>
  </si>
  <si>
    <t>CONS-01</t>
  </si>
  <si>
    <t>Will the consulting take place on-premises?</t>
  </si>
  <si>
    <t>Case-Specific</t>
  </si>
  <si>
    <t>No</t>
  </si>
  <si>
    <t>CONS-02</t>
  </si>
  <si>
    <t>CONS-03</t>
  </si>
  <si>
    <t>Will the consultant require access to hardware in the institution's data centers?</t>
  </si>
  <si>
    <t>CONS-04</t>
  </si>
  <si>
    <t>Will the consultant require an account within the institution's domain (@*.edu)?</t>
  </si>
  <si>
    <t>CONS-05</t>
  </si>
  <si>
    <t>CONS-06</t>
  </si>
  <si>
    <t>Will any data be transferred to the consultant's possession?</t>
  </si>
  <si>
    <t>No need to answer CONS-07</t>
  </si>
  <si>
    <t>CONS-07</t>
  </si>
  <si>
    <t>CONS-08</t>
  </si>
  <si>
    <t>Will the consultant need remote access to the institution's network or systems?</t>
  </si>
  <si>
    <t>No need to answer CONS-09</t>
  </si>
  <si>
    <t>CONS-09</t>
  </si>
  <si>
    <t>APPL-01</t>
  </si>
  <si>
    <t>Infrastructure</t>
  </si>
  <si>
    <t>This includes end users, administrators, service accounts, etc. PBAC would include various dynamic controls such as conditional access, risk-based access, location-based access, or system activity–based access.</t>
  </si>
  <si>
    <t>Describe any limitations that prevent support for RBAC for Institutional accounts.</t>
  </si>
  <si>
    <t>Describe available roles.</t>
  </si>
  <si>
    <t>APPL-02</t>
  </si>
  <si>
    <t>Are access controls for staff within your organization based on structured rules, such as RBAC, ABAC, or PBAC?</t>
  </si>
  <si>
    <t>This includes system administrators and third-party personnel with access to the system. PBAC would include various dynamic controls such as conditional access, risk-based access, location-based access, or system activity–based access.</t>
  </si>
  <si>
    <t>Describe any limitations that prevent support for RBAC within your organization.</t>
  </si>
  <si>
    <t>APPL-03</t>
  </si>
  <si>
    <t>Does the system provide data input validation and error messages?</t>
  </si>
  <si>
    <t>State plans to implement data input validation and error messaging across all components of your system.</t>
  </si>
  <si>
    <t>Describe how your system(s) provide data input validation and error messages.</t>
  </si>
  <si>
    <t>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t>
  </si>
  <si>
    <t>APPL-04</t>
  </si>
  <si>
    <t>Describe compensating controls that protect your web application, if applicable.</t>
  </si>
  <si>
    <t>Describe the currently implemented WAF.</t>
  </si>
  <si>
    <t>APPL-05</t>
  </si>
  <si>
    <t>Do you have a process and implemented procedures for managing your software supply chain (e.g., libraries, repositories, frameworks, etc.)</t>
  </si>
  <si>
    <t>Include any in-house developed or contract development.</t>
  </si>
  <si>
    <t>Provide supporting documentation of your processes.</t>
  </si>
  <si>
    <t>Follow-up inquiries concerning software supply chain will be institution/implementation specific.</t>
  </si>
  <si>
    <t>APPL-06</t>
  </si>
  <si>
    <t>If the web application only works with a subset of modern supported browsers, please indicate that here.</t>
  </si>
  <si>
    <t>State your plan to migrate to supported operating systems, libraries, and software.</t>
  </si>
  <si>
    <t>Please provide a list of all required dependencies.</t>
  </si>
  <si>
    <t>APPL-07</t>
  </si>
  <si>
    <t>If mobile, is the application available from a trusted source (e.g., App Store, Google Play Store)?</t>
  </si>
  <si>
    <t>Select N/A if there is no mobile version of your app.</t>
  </si>
  <si>
    <t>Decribe how the application is distributed. Also, state any plans to publish the app to a trusted source.</t>
  </si>
  <si>
    <t>State the application title as listed within the trusted source.</t>
  </si>
  <si>
    <t>Distributing application via known, moderately vetted application platform decreases the chances of malicious code distribution. Stand-alone deployments (nontrusted sources) should be looked at more closely.</t>
  </si>
  <si>
    <t>APPL-08</t>
  </si>
  <si>
    <t>Does your application require access to location or GPS data?</t>
  </si>
  <si>
    <t>Please indicate any future plans that would require access to this data</t>
  </si>
  <si>
    <t>Please describe the reasons why in detail and state if that access can be limited to while your app is running.</t>
  </si>
  <si>
    <t>Sharing location data significantly increases risk factors for users. It's important to understand if this is required.</t>
  </si>
  <si>
    <t>APPL-09</t>
  </si>
  <si>
    <t>State plans to implement functionality to provide separation of duties between security administration and system administration functions.</t>
  </si>
  <si>
    <t>Describe or provide a reference to the facilities available in the system to provide separation of duties between security administration and system administration functions.</t>
  </si>
  <si>
    <t>APPL-10</t>
  </si>
  <si>
    <t>Do you have a fully implemented policy or procedure that details how your employees obtain administrator access to institutional instance of the application?</t>
  </si>
  <si>
    <t>State plans to fully implement policy or procedure that details how administrator access is handled in your environment.</t>
  </si>
  <si>
    <t>Describe or provide a reference that details how administrator access is handled (e.g., provisioning, principle of least privilege, deprovisioning, etc.).</t>
  </si>
  <si>
    <t>APPL-11</t>
  </si>
  <si>
    <t>Have your developers been trained in secure coding techniques?</t>
  </si>
  <si>
    <t>State plans to implement a training program on industry standard secure coding practices.</t>
  </si>
  <si>
    <t>Summarize your secure coding training.</t>
  </si>
  <si>
    <t>APPL-12</t>
  </si>
  <si>
    <t>Was your application developed using secure coding techniques?</t>
  </si>
  <si>
    <t>State plans to update your application to adhere to industry secure coding practices.</t>
  </si>
  <si>
    <t>Summarize your secure coding practices.</t>
  </si>
  <si>
    <t>APPL-13</t>
  </si>
  <si>
    <t>State your plans to implement static code testing practices into your environment.</t>
  </si>
  <si>
    <t>Provide a list of all tools utilized during static code analysis or static application security testing.</t>
  </si>
  <si>
    <t>APPL-14</t>
  </si>
  <si>
    <t>State your plans to implement software testing processes into your environment.</t>
  </si>
  <si>
    <t>Describe testing processes, including but not limited to, development of test plans, personnel involved in the testing process, and authorized individual accountable for approval and certification of test results.</t>
  </si>
  <si>
    <t>AAAI-01</t>
  </si>
  <si>
    <t>Describe plans to support strong authentication practices.</t>
  </si>
  <si>
    <t>Describe how strong authentication is enforced (e.g., complex passwords, multifactor tokens, certificates, biometrics, aging requirements, re-use policy).</t>
  </si>
  <si>
    <t>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t>
  </si>
  <si>
    <t>Follow-up inquiries for IAM requirements will be institution/implementation specific.</t>
  </si>
  <si>
    <t>AAAI-02</t>
  </si>
  <si>
    <t>Describe any plans to support local authentication modes.</t>
  </si>
  <si>
    <t>Provide a detailed description of your local authentication mode practices.</t>
  </si>
  <si>
    <t>The content of this response may or may not have value for the type of use case on the institution. Follow-up inquiries for authentication modes will be institution/implementation specific.</t>
  </si>
  <si>
    <t>AAAI-03</t>
  </si>
  <si>
    <t>AAAI-04</t>
  </si>
  <si>
    <t>Describe plans to support password/passphrase complexity requirements.</t>
  </si>
  <si>
    <t>Describe how password/passphrase complexity requirements are implemented in the product.</t>
  </si>
  <si>
    <t>Follow-up inquiries for password/passphrase complexity requirements will be institution/implementation specific.</t>
  </si>
  <si>
    <t>AAAI-05</t>
  </si>
  <si>
    <t>Describe these limitations and/or restrictions and state what lengths and complexities are supported.</t>
  </si>
  <si>
    <t>Follow-up inquiries for password/passphrase limitations and/or restrictions will be institution/implementation specific.</t>
  </si>
  <si>
    <t>AAAI-06</t>
  </si>
  <si>
    <t>Describe your plans to document system password/passphrase reset procedures.</t>
  </si>
  <si>
    <t>Describe your documented password/passphrase reset procedures that are currently implemented in the system and/or customer support.</t>
  </si>
  <si>
    <t>Account management can be a time-consuming part of an information system. Account reset capabilities, built into a system, can reduce burden on institutional support services.</t>
  </si>
  <si>
    <t>AAAI-07</t>
  </si>
  <si>
    <t>Describe plans to participate in InCommon or another eduGAIN-affiliated trust federation.</t>
  </si>
  <si>
    <t>List the entity IDs registered in the Additional Information column.</t>
  </si>
  <si>
    <t>AAAI-08</t>
  </si>
  <si>
    <t>Does your application support integration with other authentication and authorization systems?</t>
  </si>
  <si>
    <t>Describe any plans to support integration with other authentication and authorization systems.</t>
  </si>
  <si>
    <t>List which systems and versions supported (such as Active Directory, Kerberos, or other LDAP compatible directory) in Additional Info.</t>
  </si>
  <si>
    <t>AAAI-09</t>
  </si>
  <si>
    <t>Describe plans to support web SSO in your solution.</t>
  </si>
  <si>
    <t>State the web SSO standards supported by your solution and provide additional details about your support, including framework(s) in use, how information is exchanged securely, etc.</t>
  </si>
  <si>
    <t>AAAI-10</t>
  </si>
  <si>
    <t>Do you support differentiation between email address and user identifier?</t>
  </si>
  <si>
    <t>Describe any plans to support differentiation between email address and user identifier.</t>
  </si>
  <si>
    <t>Follow-up inquiries for identifier requirements will be institution/implementation specific.</t>
  </si>
  <si>
    <t>AAAI-11</t>
  </si>
  <si>
    <t>Do you allow the customer to specify attribute mappings for any needed information beyond a user identifier? (e.g., Reference eduPerson, ePPA/ePPN/ePE)</t>
  </si>
  <si>
    <t>Describe plans to allow customers to specify attribute mappings.</t>
  </si>
  <si>
    <t>Follow-up inquiries for attribute mapping requirements will be institution/implementation specific.</t>
  </si>
  <si>
    <t>AAAI-12</t>
  </si>
  <si>
    <t>2FA/MFA, implemented correctly, strengthens the security state of a system. 2FA/MFA is commonly implemented and in many use cases is a requirement for account protection purposes.</t>
  </si>
  <si>
    <t>AAAI-13</t>
  </si>
  <si>
    <t>Describe any plans to support automatic lock or log-out.</t>
  </si>
  <si>
    <t>Describe the default behavior of this capability.</t>
  </si>
  <si>
    <t>This is a question to ensure account integrity and institutional data confidentiality.</t>
  </si>
  <si>
    <t>Follow-up inquiries for inactivity protections will be institution/implementation specific.</t>
  </si>
  <si>
    <t>AAAI-14</t>
  </si>
  <si>
    <t>AAAI-15</t>
  </si>
  <si>
    <t>Provide a detailed description stating why account passwords/passphrases are not encrypted in storage.</t>
  </si>
  <si>
    <t>The focus of this question is confidentiality. It is a straightforward question confirming the encryption of user authentication details.</t>
  </si>
  <si>
    <t>Follow-up inquiries for password/passphrase encrypted storage will be institution/implementation specific.</t>
  </si>
  <si>
    <t>AAAI-16</t>
  </si>
  <si>
    <t>Does your application support directory integration for user accounts?</t>
  </si>
  <si>
    <t>Describe any plans to support external authentication services in place of local authentication.</t>
  </si>
  <si>
    <t>Describe all authentication services supported by the system.</t>
  </si>
  <si>
    <t>System (technical and security) administration is complex, and it is important to understand a system's capabilities to integrate with existing security and access systems. Having to maintain additional accounts increases overhead and may impact your institution's risk footprint.</t>
  </si>
  <si>
    <t>AAAI-17</t>
  </si>
  <si>
    <t>Describe any plans to enable audit logs for these data elements.</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</si>
  <si>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t>
  </si>
  <si>
    <t>AAAI-18</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</si>
  <si>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t>
  </si>
  <si>
    <t>Follow-up inquiries for logging details will be institution/implementation specific.</t>
  </si>
  <si>
    <t>CHNG-01</t>
  </si>
  <si>
    <t>Do you have a documented change management process?</t>
  </si>
  <si>
    <t>Summarize your current change management process.</t>
  </si>
  <si>
    <t>The lack of a change management function is indicative of immature program processes. Answers to this question can provide insight into how well their responses (on the HECVAT) represent their actual environment(s).</t>
  </si>
  <si>
    <t>If a weak response is given to this answer, response scrutiny should be increased. Questions about configuration management, system authority, and documentation are appropriate.</t>
  </si>
  <si>
    <t>CHNG-02</t>
  </si>
  <si>
    <t>CHNG-03</t>
  </si>
  <si>
    <t>Please describe any plans to implement third-party library dependancy tracking.</t>
  </si>
  <si>
    <t>Please describe your program to track these dependancies.</t>
  </si>
  <si>
    <t>CHNG-04</t>
  </si>
  <si>
    <t>Describe plans to establish a notification mechanism for major environmental changes.</t>
  </si>
  <si>
    <t>State how and when the institution will be notified of major changes to your environment.</t>
  </si>
  <si>
    <t>Notification expectations should be set earlier in the contract/assessment process. Timelines, correspondence medium, and playbook details are all aspects to keep in mind when assessing this response.</t>
  </si>
  <si>
    <t>CHNG-05</t>
  </si>
  <si>
    <t>Do clients have the option to not participate in or postpone an upgrade to a new release?</t>
  </si>
  <si>
    <t>Summarize why clients do not have alternative release options.</t>
  </si>
  <si>
    <t>Provide reference the the process/procedure to manage releases.</t>
  </si>
  <si>
    <t>CHNG-06</t>
  </si>
  <si>
    <t>Do you have a fully implemented solution support strategy that defines how many concurrent versions you support?</t>
  </si>
  <si>
    <t>List the current version you support and what percentage of customers are utilizing that version.</t>
  </si>
  <si>
    <t>Describe or provide a reference to your solution support strategy in regard to maintaining software currency (i.e., how many concurrent versions are you willing to run and support?).</t>
  </si>
  <si>
    <t>CHNG-07</t>
  </si>
  <si>
    <t>Ensure that all relevant details pertaining to CHNG-06 are clearly stated in your response.</t>
  </si>
  <si>
    <t>Clarify the lack of support strategy for client customizations from one release to another.</t>
  </si>
  <si>
    <t>Describe or provide reference to your solution support strategy in regard to maintaining client customizations from one release to another.</t>
  </si>
  <si>
    <t>CHNG-08</t>
  </si>
  <si>
    <t>Do you have a release schedule for product updates?</t>
  </si>
  <si>
    <t>State any plans to release a schedule of product updates.</t>
  </si>
  <si>
    <t>CHNG-09</t>
  </si>
  <si>
    <t>State any plans to release a technology roadmap covering the next two years.</t>
  </si>
  <si>
    <t>Provide a reference to your technology roadmap.</t>
  </si>
  <si>
    <t>CHNG-10</t>
  </si>
  <si>
    <t>Vague responses to this question should be investigated further. Ask for additional documentation for customer responsibilities (in the context of information technology/security).</t>
  </si>
  <si>
    <t>CHNG-11</t>
  </si>
  <si>
    <t>Do you have policy and procedure, currently implemented, managing how critical patches are applied to all systems and applications?</t>
  </si>
  <si>
    <t>State your plans to implement policy and procedure(s) to manage how critical patches are applied to systems and applications.</t>
  </si>
  <si>
    <t>Summarize the policy and procedure(s) managing how critical patches are applied to systems and applications.</t>
  </si>
  <si>
    <t>CHNG-12</t>
  </si>
  <si>
    <t>State your plans to implement policy and procedure(s) guiding risk mitigation practices before critical patches can be applied.</t>
  </si>
  <si>
    <t>Summarize the policy and procedure(s) guiding risk mitigation practices before critical patches can be applied.</t>
  </si>
  <si>
    <t>CHNG-13</t>
  </si>
  <si>
    <t>Are upgrades or system changes installed during off-peak hours or in a manner that does not impact the customer?</t>
  </si>
  <si>
    <t>Decribe plans to minimize the impact of downtime based on predefined off-peak hours.</t>
  </si>
  <si>
    <t>Define current off-peak hours, including time zones as necessary.</t>
  </si>
  <si>
    <t>Restricting system updates to a standard maintenance timeframe is important for ensuring that changes to production systems do not impact operations. It’s also important for troubleshooting any problems that may occur as a result of the changes.</t>
  </si>
  <si>
    <t>CHNG-14</t>
  </si>
  <si>
    <t>Do procedures exist to provide that emergency changes are documented and authorized (including after-the-fact approval)?</t>
  </si>
  <si>
    <t>Describe plans to implement procedure ensuring that emergency changes are documented and authorized.</t>
  </si>
  <si>
    <t>Summarize implemented procedures ensuring that emergency changes are documented and authorized.</t>
  </si>
  <si>
    <t>CHNG-15</t>
  </si>
  <si>
    <t>Describe how system configuration management is currently handled in your environment.</t>
  </si>
  <si>
    <t>Summarize your implemented system configuration management precess.</t>
  </si>
  <si>
    <t>CHNG-16</t>
  </si>
  <si>
    <t>Do you have a systems management and configuration strategy that encompasses servers, appliances, cloud services, applications, and mobile devices (company and employee owned)?</t>
  </si>
  <si>
    <t>Describe your intent to implement a systems management and configuration strategy.</t>
  </si>
  <si>
    <t>Summarize your systems management and configuration strategy.</t>
  </si>
  <si>
    <t>DATA-01</t>
  </si>
  <si>
    <t>Describe your plan to separate institution data from that of other customers.</t>
  </si>
  <si>
    <t>Describe or provide a reference to how institution data is separated from that of other customers.</t>
  </si>
  <si>
    <t>Follow-up inquiries for dedicated single-tenant capabilities will be institution/implementation specific.</t>
  </si>
  <si>
    <t>DATA-02</t>
  </si>
  <si>
    <t>State the need for this strategy, in detail.</t>
  </si>
  <si>
    <t>Systems that are directly exposed to public internet resources are at greater risk than those that are not. Understanding the requirements for this configuration is important, particularly when assessing compensating controls.</t>
  </si>
  <si>
    <t>DATA-03</t>
  </si>
  <si>
    <t>Describe why sensitive data is not encrypted in transport.</t>
  </si>
  <si>
    <t>Summarize your transport encryption strategy.</t>
  </si>
  <si>
    <t>Follow-up inquiries for data encryption between the system and end-users will be institution/implementation specific.</t>
  </si>
  <si>
    <t>DATA-04</t>
  </si>
  <si>
    <t>Describe why sensitive data is not encrypted in storage.</t>
  </si>
  <si>
    <t>Summarize your data encryption strategy and state what encryption options are available.</t>
  </si>
  <si>
    <t>The need for encryption at-rest is unique to your institution's implementation of a system. In particular, system components, architectures, and data flows all factor into the need for this control.</t>
  </si>
  <si>
    <t>Follow-up inquiries for data encryption at-rest will be institution/implementation specific.</t>
  </si>
  <si>
    <t>DATA-05</t>
  </si>
  <si>
    <t>Provide a detailed description of all non-conforming modules.</t>
  </si>
  <si>
    <t>Provide reference to FIPS 140-3 validation certificates.</t>
  </si>
  <si>
    <t>DATA-06</t>
  </si>
  <si>
    <t>State the length of time that the institution's data will be available in the system at the completion of the contract.</t>
  </si>
  <si>
    <t>DATA-07</t>
  </si>
  <si>
    <t>Describe your data export procedures conducted at the termination of contract.</t>
  </si>
  <si>
    <t>DATA-08</t>
  </si>
  <si>
    <t>Can the institution extract a full or partial backup of data?</t>
  </si>
  <si>
    <t>State plans to implement capabilities for the institution to extract a full or partial backup of data.</t>
  </si>
  <si>
    <t>Provide a general summary of how full and partial backups of data can be extracted.</t>
  </si>
  <si>
    <t>DATA-09</t>
  </si>
  <si>
    <t>Are ownership rights to all data, inputs, outputs, and metadata retained by the institution?</t>
  </si>
  <si>
    <t>Describe in detail why ownership rights are not retained by the institution.</t>
  </si>
  <si>
    <t>Provide reference to your data ownership documention.</t>
  </si>
  <si>
    <t>DATA-10</t>
  </si>
  <si>
    <t>Provide a detailed description why rights are not retained.</t>
  </si>
  <si>
    <t>Provide references, as needed.</t>
  </si>
  <si>
    <t>This question clarifies the position of the institution in the case of acquisition or bankruptcy. Expect clear responses to this question. If they are vague, be sure to follow up based on institutional counsel guidance.</t>
  </si>
  <si>
    <t>DATA-11</t>
  </si>
  <si>
    <t>In the event of imminent bankruptcy, closing of business, or retirement of service, will you provide 90 days for customers to get their data out of the system and migrate applications?</t>
  </si>
  <si>
    <t>Provide a detailed summary to support your selection.</t>
  </si>
  <si>
    <t>State how the institution will be notified of imminent termination.</t>
  </si>
  <si>
    <t>DATA-12</t>
  </si>
  <si>
    <t>Are involatile backup copies made according to predefined schedules and securely stored and protected?</t>
  </si>
  <si>
    <t>Ensure that response addresses involatile storage and lists retention periods.</t>
  </si>
  <si>
    <t>State how the institution's data is protected from system failures and ransomware.</t>
  </si>
  <si>
    <t>If your strategy uses different processes for services and data, ensure that all strategies are clearly stated and supported.</t>
  </si>
  <si>
    <t>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t>
  </si>
  <si>
    <t>DATA-13</t>
  </si>
  <si>
    <t>Do current backups include all operating system software, utilities, security software, application software, and data files necessary for recovery?</t>
  </si>
  <si>
    <t>State plans to include the elements listed in DATA-13 in your backup strategy.</t>
  </si>
  <si>
    <t>Decribe your overall strategy to accomplish these elements.</t>
  </si>
  <si>
    <t>Follow-up inquiries for backup content scope will be institution/implementation specific.</t>
  </si>
  <si>
    <t>DATA-14</t>
  </si>
  <si>
    <t>DATA-15</t>
  </si>
  <si>
    <t>When data is moved physically (e.g.,HDD, print, etc.) off-site, the policies and implemented procedures are important to know. Unencrypted data taken outside secured areas introduces unnecessary risks.</t>
  </si>
  <si>
    <t>DATA-16</t>
  </si>
  <si>
    <t>Summarize why backups containing the institution's data leave the institution's data zone.</t>
  </si>
  <si>
    <t>Data exposure is a risk if sensitive data is in any way transported (physically or electronically) into a data zone that is not authorized by the institution. Depending on the criticality of data and institution policy, full control of data confidentiality may be highly valued.</t>
  </si>
  <si>
    <t>Follow-up inquiries for data backup procedures/practices will be institution/implementation specific.</t>
  </si>
  <si>
    <t>DATA-17</t>
  </si>
  <si>
    <t>Are data backups encrypted?</t>
  </si>
  <si>
    <t>Summarize why backups are not encrypted.</t>
  </si>
  <si>
    <t>Summarize the encryption algorithm/strategy you are using to secure backups.</t>
  </si>
  <si>
    <t>The need for encryption at rest (for backups) is unique to your institution's implementation of a system. In particular, system components, architectures, and data flows all factor into the need for this control.</t>
  </si>
  <si>
    <t>Follow-up inquiries for data backup encryption at-rest will be institution/implementation specific.</t>
  </si>
  <si>
    <t>DATA-18</t>
  </si>
  <si>
    <t>Summarize your cryptographic key management process.</t>
  </si>
  <si>
    <t>DATA-19</t>
  </si>
  <si>
    <t>Provide a detailed summary of media handling processes that do exist.</t>
  </si>
  <si>
    <t>Provide documented details of this process (link or attached).</t>
  </si>
  <si>
    <t>Managing media (and the data within) throughout its lifecycle is crucial to the protection of institutional data. The focus of this question is confidentiality, ensuring that media that may store institutional data is protected by well-established policy and procedure.</t>
  </si>
  <si>
    <t>Vague responses to this question should be investigated further. Ask for additional documentation and verify that procedure (and possibly training) exists to ensure proper media handling activity.</t>
  </si>
  <si>
    <t>DATA-20</t>
  </si>
  <si>
    <t>State plans to adhere to DoD 5220.22-M and/or NIST SP 800-88 standards.</t>
  </si>
  <si>
    <t>Follow-up inquiries for DoD 5220.22-M and/or SP800-88 standards will be institution specific.</t>
  </si>
  <si>
    <t>DATA-21</t>
  </si>
  <si>
    <t>State plans to store long-term media in environmentally protected areas.</t>
  </si>
  <si>
    <t>Provide a general summary of your archival environment.</t>
  </si>
  <si>
    <t>DATA-22</t>
  </si>
  <si>
    <t>State plans to handle data in a FERPA-compliant manner.</t>
  </si>
  <si>
    <t>Describe how FERPA compliance is integrated into your process and procedures.</t>
  </si>
  <si>
    <t>Follow-up inquiries for FERPA compliance details will be institution/implementation specific.</t>
  </si>
  <si>
    <t>DATA-23</t>
  </si>
  <si>
    <t>Summarize what access staff (or third parties) have to institutional data.</t>
  </si>
  <si>
    <t>Do you have a documented and currently implemented strategy for securing employee workstations when they work remotely (i.e., not in a trusted computing environment)?</t>
  </si>
  <si>
    <t>Provide a detailed summary outlining the security controls implemented to protect the institution's data.</t>
  </si>
  <si>
    <t>Vague responses to this question should be investigated further. Ask for additional documentation and verify that procedure (and possibly training) exists to ensure proper customer data handling activity.</t>
  </si>
  <si>
    <t>DCTR-01</t>
  </si>
  <si>
    <t>Select your hosting option.</t>
  </si>
  <si>
    <t>If you are using an option not listed, or a combination of options, select "Other." Your selection here will determine which questions below are required.</t>
  </si>
  <si>
    <t>Understanding the hosting environment may reveal infrastructure risks that may not be apparent by other means and provides context to the responses provided throughout this HECVAT.</t>
  </si>
  <si>
    <t>Follow-up inquiries for hosting options will be institution/implementation specific.</t>
  </si>
  <si>
    <t>DCTR-02</t>
  </si>
  <si>
    <t>Obtain the report if possible and add it to your submission.</t>
  </si>
  <si>
    <t>DCTR-03</t>
  </si>
  <si>
    <t>Please indicate which geographic regions you can provide storage in the Additional Info column.</t>
  </si>
  <si>
    <t>Under what circumstances would institutional data leave a designated region or regions?</t>
  </si>
  <si>
    <t>DCTR-04</t>
  </si>
  <si>
    <t>Are the data centers staffed 24 hours a day, seven days a week (i.e., 24 x 7 x 365)?</t>
  </si>
  <si>
    <t>State any plans to staff data centers 24 x 7 x 365.</t>
  </si>
  <si>
    <t>Describe the on-site staff capabilities.</t>
  </si>
  <si>
    <t>Follow-up inquiries for data center staffing will be institution/implementation specific.</t>
  </si>
  <si>
    <t>DCTR-05</t>
  </si>
  <si>
    <t>Describe your physical barrier strategy.</t>
  </si>
  <si>
    <t>Follow-up inquiries for system physical security will be institution/implementation specific.</t>
  </si>
  <si>
    <t>DCTR-06</t>
  </si>
  <si>
    <t>State plans to implement a physical barrier to prevent physical contact with any of your devices.</t>
  </si>
  <si>
    <t>DCTR-07</t>
  </si>
  <si>
    <t>Are your primary and secondary data centers geographically diverse?</t>
  </si>
  <si>
    <t>Describe any plans to implement.</t>
  </si>
  <si>
    <t>State your primary and secondary data center locations. For cloud infrastructures, state the primary and secondary zones.</t>
  </si>
  <si>
    <t>Follow-up inquiries for geographic diversity in datacenters will be institution/implementation specific.</t>
  </si>
  <si>
    <t>DCTR-08</t>
  </si>
  <si>
    <t>DCTR-09</t>
  </si>
  <si>
    <t>DCTR-10</t>
  </si>
  <si>
    <t>Is the service hosted in a high-availability environment?</t>
  </si>
  <si>
    <t>Describe any plans to implement a high-availability environment for your systems.</t>
  </si>
  <si>
    <t>Provide a summary to support your response selection.</t>
  </si>
  <si>
    <t>In the context of the CIA triad, this question is focused on the availability of a system (or set of systems).</t>
  </si>
  <si>
    <t>DCTR-11</t>
  </si>
  <si>
    <t>Is redundant power available for all data centers where institutional data will reside?</t>
  </si>
  <si>
    <t>Describe any plans to implement a redundant power environment for your systems.</t>
  </si>
  <si>
    <t>DCTR-12</t>
  </si>
  <si>
    <t>State plans to implement redundant power testing for your systems.</t>
  </si>
  <si>
    <t>State how often redundant power strategies are tested and the date of the last successful test.</t>
  </si>
  <si>
    <t>Follow-up inquiries for redundant power testing details will be institution/implementation specific.</t>
  </si>
  <si>
    <t>DCTR-13</t>
  </si>
  <si>
    <t>Follow-up inquiries for cooling and fire suppression systems will be institution/implementation specific.</t>
  </si>
  <si>
    <t>DCTR-14</t>
  </si>
  <si>
    <t>Do you have Internet Service Provider (ISP) redundancy?</t>
  </si>
  <si>
    <t>State the ISP provider(s) in addition to the number of ISPs that provide connectivity.</t>
  </si>
  <si>
    <t>State how many Internet Service Providers (ISPs) provide connectivity to each data center where the institution's data will reside.</t>
  </si>
  <si>
    <t>DCTR-15</t>
  </si>
  <si>
    <t>Does every data center where the institution's data will reside have multiple telephone company or network provider entrances to the facility?</t>
  </si>
  <si>
    <t>State plans to implement diversity of path in your network provider connections.</t>
  </si>
  <si>
    <t>Provide a brief description for each datacenter.</t>
  </si>
  <si>
    <t>DCTR-16</t>
  </si>
  <si>
    <t>Describe plans to implement MFA.</t>
  </si>
  <si>
    <t>State which model of MFA you are using.</t>
  </si>
  <si>
    <t>Describe how you alternately harden your images.</t>
  </si>
  <si>
    <t>In the context of the CIA triad, this question is focused on the integrity of a system (or set of systems).</t>
  </si>
  <si>
    <t>Describe your key management practices.</t>
  </si>
  <si>
    <t>FIDP-01</t>
  </si>
  <si>
    <t>Describe any plans to implement a SPI firewall.</t>
  </si>
  <si>
    <t>Describe the currently implemented SPI firewall.</t>
  </si>
  <si>
    <t>FIDP-02</t>
  </si>
  <si>
    <t>Describe how firewall changes are approved.</t>
  </si>
  <si>
    <t>List approver names or titles.</t>
  </si>
  <si>
    <t>Modifications to firewall rule sets can have significant repercussions. To ensure the integrity of the rule set, this question targets the individual (or responsible party) for changes and the reasoning behind their authority.</t>
  </si>
  <si>
    <t>Ensure that a separation of duties exists in network security configurations. Pay close attention to responsibility overlap in small organizations, where staff often fill multiple roles.</t>
  </si>
  <si>
    <t>FIDP-03</t>
  </si>
  <si>
    <t>Describe your plans to implement a documented policy for firewall change requests.</t>
  </si>
  <si>
    <t>Describe your documented firewall change request policy.</t>
  </si>
  <si>
    <t>In the context of the CIA triad, this question is focused on system integrity, ensuring that system changes are only executed by authorized users. Any change to a verified, known, secure environment should be carefully evaluated by stakeholders in a structured manner.</t>
  </si>
  <si>
    <t>Follow-up inquiries for firewall change requests will be institution/implementation specific.</t>
  </si>
  <si>
    <t>FIDP-04</t>
  </si>
  <si>
    <t>Describe the currently implemented IDS.</t>
  </si>
  <si>
    <t>A security program with limited resources for event detection is not effective. Inquiries should include training for staff, reasoning behind not using IDS technologies, and how systems are monitored. Additional questions about a SIEM and other tool may be appropriate.</t>
  </si>
  <si>
    <t>FIDP-05</t>
  </si>
  <si>
    <t>Describe the currently implemented IPS.</t>
  </si>
  <si>
    <t>FIDP-06</t>
  </si>
  <si>
    <t>Describe the currently implemented host-based IDS solution(s).</t>
  </si>
  <si>
    <t>FIDP-07</t>
  </si>
  <si>
    <t>Do you employ host-based intrusion prevention?</t>
  </si>
  <si>
    <t>Describe the currently implemented host-based IPS solution(s).</t>
  </si>
  <si>
    <t>FIDP-08</t>
  </si>
  <si>
    <t>Are you employing any next-generation persistent threat (NGPT) monitoring?</t>
  </si>
  <si>
    <t>Describe your intent to implement NGPT monitoring.</t>
  </si>
  <si>
    <t>Describe your NGPT monitoring strategy.</t>
  </si>
  <si>
    <t>Follow-up inquiries for next-generation persistent threat monitoring will be institution/implementation specific.</t>
  </si>
  <si>
    <t>FIDP-09</t>
  </si>
  <si>
    <t>Do you monitor for intrusions on a 24 x 7 x 365 basis?</t>
  </si>
  <si>
    <t>State plans to implement 24 x 7 x 365 intrusion monitoring in your environment(s).</t>
  </si>
  <si>
    <t>Provide a brief summary of this activity.</t>
  </si>
  <si>
    <t>Follow-up inquiries for 24 x 7 x 365 monitoring will be institution/implementation specific.</t>
  </si>
  <si>
    <t>FIDP-10</t>
  </si>
  <si>
    <t>Is intrusion monitoring performed internally or by a third-party service?</t>
  </si>
  <si>
    <t>In addition to stating your intrusion monitoring strategy, provide a brief summary of its implementation.</t>
  </si>
  <si>
    <t>Follow-up inquiries for intrusion monitoring will be institution/implementation specific.</t>
  </si>
  <si>
    <t>FIDP-11</t>
  </si>
  <si>
    <t>State plans to implement auditing capabilities for your network, firewall, IDS, and/or IPS.</t>
  </si>
  <si>
    <t>Describe your current network systems logging strategy.</t>
  </si>
  <si>
    <t>Strong logging capabilities are vital to the proper management of a network. Implementing an immature system that lacks sufficient logging capabilities exposes an institution to great risk.</t>
  </si>
  <si>
    <t>PPPR-01</t>
  </si>
  <si>
    <t>PPPR-02</t>
  </si>
  <si>
    <t>Can you accommodate encryption requirements using open standards?</t>
  </si>
  <si>
    <t>PPPR-03</t>
  </si>
  <si>
    <t>Are information security principles designed into the product lifecycle?</t>
  </si>
  <si>
    <t>State why security principles are not designed into the product lifecycle.</t>
  </si>
  <si>
    <t>Summarize the information security principles designed into the product lifecycle.</t>
  </si>
  <si>
    <t>PPPR-04</t>
  </si>
  <si>
    <t>Do you have a documented systems development life cycle (SDLC)?</t>
  </si>
  <si>
    <t>State any plans to implement an SDLC.</t>
  </si>
  <si>
    <t>Briefly summarize your SDLC or provide a link or attachment.</t>
  </si>
  <si>
    <t>PPPR-05</t>
  </si>
  <si>
    <t>Will you comply with applicable breach notification laws?</t>
  </si>
  <si>
    <t>Summarize why you will not comple with applicable breach notification laws.</t>
  </si>
  <si>
    <t>State how quickly the institution will be notified of a data breach or security incident.</t>
  </si>
  <si>
    <t>PPPR-06</t>
  </si>
  <si>
    <t>Summarize why you will not comply with the institution's IT policy with regards to user privacy and data protection.</t>
  </si>
  <si>
    <t>State that you have reviewed the institution's IT policies with regards to user privacy and data protection.</t>
  </si>
  <si>
    <t>PPPR-07</t>
  </si>
  <si>
    <t>State the country that governs and regulates your company.</t>
  </si>
  <si>
    <t>PPPR-08</t>
  </si>
  <si>
    <t>Do you perform background screenings or multi-state background checks on all employees prior to their first day of work?</t>
  </si>
  <si>
    <t>State plans to implement background check elements into your hiring process.</t>
  </si>
  <si>
    <t>Summarize your background check practices.</t>
  </si>
  <si>
    <t>PPPR-09</t>
  </si>
  <si>
    <t>Do you require new employees to fill out agreements and review policies?</t>
  </si>
  <si>
    <t>Summarize why new employees are not required to accept agreements or review policy.</t>
  </si>
  <si>
    <t>Summarize the required agreements and reviewed policies.</t>
  </si>
  <si>
    <t>Setting the expectation of performance and increasing awareness of security-related responsibilities are part of these initial-hiring documents. Oftentimes these agreements and reviews are conducted during orientation for new employees.</t>
  </si>
  <si>
    <t>PPPR-10</t>
  </si>
  <si>
    <t>Do you have a documented information security policy?</t>
  </si>
  <si>
    <t>State plans to implement information security policy at your company.</t>
  </si>
  <si>
    <t>Provide a reference to your information security policy or submit documentation with this fully populated HECVAT.</t>
  </si>
  <si>
    <t>PPPR-11</t>
  </si>
  <si>
    <t>Do you have an information security awareness program?</t>
  </si>
  <si>
    <t>State plans to implement an information security awareness program.</t>
  </si>
  <si>
    <t>Summarize your information security awareness program.</t>
  </si>
  <si>
    <t>Follow-up inquiries for information security awareness programs will be institution/implementation specific.</t>
  </si>
  <si>
    <t>PPPR-12</t>
  </si>
  <si>
    <t>Is security awareness training mandatory for all employees?</t>
  </si>
  <si>
    <t>State plans to make security awareness training mandatory for all employees.</t>
  </si>
  <si>
    <t>Summarize your security awareness training content and state how frequently employees are required to undergo security awareness training.</t>
  </si>
  <si>
    <t>PPPR-13</t>
  </si>
  <si>
    <t>Do you have process and procedure(s) documented, and currently followed, that require a review and update of the access list(s) for privileged accounts?</t>
  </si>
  <si>
    <t>Describe plans to implement privileged account access list reviews to your environment.</t>
  </si>
  <si>
    <t>Provide a brief summary and the implement review interval.</t>
  </si>
  <si>
    <t>PPPR-14</t>
  </si>
  <si>
    <t>Do you have documented, and currently implemented, internal audit processes and procedures?</t>
  </si>
  <si>
    <t>State plans to document and implement internal audit process and procedure in your environment.</t>
  </si>
  <si>
    <t>Summarize your internal audit processes and procedures.</t>
  </si>
  <si>
    <t>Follow-up inquiries for internal audit processes and procedures will be institution/implementation specific.</t>
  </si>
  <si>
    <t>PPPR-15</t>
  </si>
  <si>
    <t>Does your organization have physical security controls and policies in place?</t>
  </si>
  <si>
    <t>Describe your intent to implement physical security controls and policies.</t>
  </si>
  <si>
    <t>Provide a copy of your physical security controls and policies along with this document (link or attached).</t>
  </si>
  <si>
    <t>Follow-up inquiries for physical security controls and policies will be institution/implementation specific.</t>
  </si>
  <si>
    <t>HFIH-01</t>
  </si>
  <si>
    <t>Do you have a formal incident response plan?</t>
  </si>
  <si>
    <t>State plans to formalize an incident response plan.</t>
  </si>
  <si>
    <t>Summarize or provide a link to your formal incident response plan.</t>
  </si>
  <si>
    <t>HFIH-02</t>
  </si>
  <si>
    <t>Do you either have an internal incident response team or retain an external team?</t>
  </si>
  <si>
    <t>Describe your timeline for implementing such a process for response and reporting.</t>
  </si>
  <si>
    <t>Summarize your incident response and reporting processes.</t>
  </si>
  <si>
    <t>HFIH-03</t>
  </si>
  <si>
    <t>Do you have the capability to respond to incidents on a 24 x 7 x 365 basis?</t>
  </si>
  <si>
    <t>State plans for acquiring internal resources or an external team.</t>
  </si>
  <si>
    <t>Summarize your internal approach or reference your third-party contractor.</t>
  </si>
  <si>
    <t>HFIH-04</t>
  </si>
  <si>
    <t>Do you carry cyber-risk insurance to protect against unforeseen service outages, data that is lost or stolen, and security incidents?</t>
  </si>
  <si>
    <t>State plans to implement coverage in the future or how you can provide breach/liabilty coverage to the institution without it.</t>
  </si>
  <si>
    <t>VULN-01</t>
  </si>
  <si>
    <t>Are your systems and applications regularly scanned externally for vulnerabilities?</t>
  </si>
  <si>
    <t>Describe any plans to implement external vulnerability scanning for your applications.</t>
  </si>
  <si>
    <t>Decribe your external application vulnerability scanning strategy.</t>
  </si>
  <si>
    <t>VULN-02</t>
  </si>
  <si>
    <t>Have your systems and applications had a third-party security assessment completed in the last year?</t>
  </si>
  <si>
    <t>State plans to have your systems and applications assessed by a third party.</t>
  </si>
  <si>
    <t>Provide the results with this document (link or attached), if possible. State the date of the last completed third-party security assessment.</t>
  </si>
  <si>
    <t>VULN-03</t>
  </si>
  <si>
    <t>Describe plans to implement application vulnerability scanning (and remediation) prior to release.</t>
  </si>
  <si>
    <t>Provide a brief description.</t>
  </si>
  <si>
    <t>VULN-04</t>
  </si>
  <si>
    <t>Describe why security scan results will not be provided to the institution.</t>
  </si>
  <si>
    <t>Provide a reference to security scan documentation.</t>
  </si>
  <si>
    <t>VULN-05</t>
  </si>
  <si>
    <t>Ensure that all elements of VULN-05 are clearly stated in your response.</t>
  </si>
  <si>
    <t>VULN-06</t>
  </si>
  <si>
    <t>Provide a brief summary for your response.</t>
  </si>
  <si>
    <t>Follow-up inquiries for vulnerability scanning and penetration testing will be institution/implementation specific.</t>
  </si>
  <si>
    <t>HIPA-01</t>
  </si>
  <si>
    <t>Case-specific</t>
  </si>
  <si>
    <t>Refer to HIPAA regulations documentation for supplemental guidance in this section.</t>
  </si>
  <si>
    <t>HIPAA</t>
  </si>
  <si>
    <t>Refer to HIPAA documentation or your institution's Chief HIPAA Security Officer.</t>
  </si>
  <si>
    <t>HIPA-02</t>
  </si>
  <si>
    <t>Do you monitor or receive information regarding changes in HIPAA regulations?</t>
  </si>
  <si>
    <t>HIPA-03</t>
  </si>
  <si>
    <t>Has your organization designated HIPAA Privacy and Security officers as required by the rules?</t>
  </si>
  <si>
    <t>HIPA-04</t>
  </si>
  <si>
    <t>Do you comply with the requirements of the Health Information Technology for Economic and Clinical Health Act (HITECH)?</t>
  </si>
  <si>
    <t>HIPA-05</t>
  </si>
  <si>
    <t>HIPA-06</t>
  </si>
  <si>
    <t>HIPA-07</t>
  </si>
  <si>
    <t>Have you taken actions to mitigate the identified risks?</t>
  </si>
  <si>
    <t>HIPA-08</t>
  </si>
  <si>
    <t>Does your application require user and system administrator password changes at a frequency no greater than 90 days?</t>
  </si>
  <si>
    <t>HIPA-09</t>
  </si>
  <si>
    <t>Does your application require users to set their own password after an administrator reset or on first use of the account?</t>
  </si>
  <si>
    <t>HIPA-10</t>
  </si>
  <si>
    <t>Does your application lock out an account after a number of failed login attempts?</t>
  </si>
  <si>
    <t>HIPA-11</t>
  </si>
  <si>
    <t>Does your application automatically lock or log-out an account after a period of inactivity?</t>
  </si>
  <si>
    <t>HIPA-12</t>
  </si>
  <si>
    <t>Are passwords visible in plain text, whether when stored or entered, including service level accounts (i.e., database accounts, etc.)?</t>
  </si>
  <si>
    <t>HIPA-13</t>
  </si>
  <si>
    <t>If the application is institution-hosted, can all service level and administrative account passwords be changed by the institution?</t>
  </si>
  <si>
    <t>HIPA-14</t>
  </si>
  <si>
    <t>Does your application provide the ability to define user access levels?</t>
  </si>
  <si>
    <t>HIPA-15</t>
  </si>
  <si>
    <t>Does your application support varying levels of access to administrative tasks defined individually per user?</t>
  </si>
  <si>
    <t>HIPA-16</t>
  </si>
  <si>
    <t>Does your application support varying levels of access to records based on user ID?</t>
  </si>
  <si>
    <t>HIPA-17</t>
  </si>
  <si>
    <t>Is there a limit to the number of groups to which a user can be assigned?</t>
  </si>
  <si>
    <t>HIPA-18</t>
  </si>
  <si>
    <t>HIPA-19</t>
  </si>
  <si>
    <t>Does the application log record access including specific user, date/time of access, and originating IP or device?</t>
  </si>
  <si>
    <t>HIPA-20</t>
  </si>
  <si>
    <t>HIPA-21</t>
  </si>
  <si>
    <t>How long does the application keep access/change logs?</t>
  </si>
  <si>
    <t>HIPA-22</t>
  </si>
  <si>
    <t>Can the application logs be archived?</t>
  </si>
  <si>
    <t>HIPA-23</t>
  </si>
  <si>
    <t>Can the application logs be saved externally?</t>
  </si>
  <si>
    <t>HIPA-24</t>
  </si>
  <si>
    <t>Do your data backup and retention policies and practices meet HIPAA requirements?</t>
  </si>
  <si>
    <t>HIPA-25</t>
  </si>
  <si>
    <t>Do you have a disaster recovery plan and emergency mode operation plan?</t>
  </si>
  <si>
    <t>HIPA-26</t>
  </si>
  <si>
    <t>HIPA-27</t>
  </si>
  <si>
    <t>Can you provide a HIPAA compliance attestation document?</t>
  </si>
  <si>
    <t>HIPA-28</t>
  </si>
  <si>
    <t>Are you willing to enter into a Business Associate Agreement (BAA)?</t>
  </si>
  <si>
    <t>HIPA-29</t>
  </si>
  <si>
    <t>PCID-01</t>
  </si>
  <si>
    <t>Refer to PCI DSS Security Standards for supplemental guidance in this section</t>
  </si>
  <si>
    <t>PCI DSS</t>
  </si>
  <si>
    <t>Refer to PCI DSS documentation or your institution's treasurer's office.</t>
  </si>
  <si>
    <t>PCID-02</t>
  </si>
  <si>
    <t>Are you compliant with the Payment Card Industry Data Security Standard (PCI DSS)?</t>
  </si>
  <si>
    <t>PCID-03</t>
  </si>
  <si>
    <t>PCID-04</t>
  </si>
  <si>
    <t>Are you classified as a service provider?</t>
  </si>
  <si>
    <t>PCID-05</t>
  </si>
  <si>
    <t>PCID-06</t>
  </si>
  <si>
    <t>Are you classified as a merchant? If so, what level (1, 2, 3, 4)?</t>
  </si>
  <si>
    <t>PCID-07</t>
  </si>
  <si>
    <t>Describe the architecture employed by the system to verify and authorize credit card transactions.</t>
  </si>
  <si>
    <t>PCID-08</t>
  </si>
  <si>
    <t>What payment processors/gateways does the system support?</t>
  </si>
  <si>
    <t>PCID-09</t>
  </si>
  <si>
    <t>PCID-10</t>
  </si>
  <si>
    <t>PCID-11</t>
  </si>
  <si>
    <t>PCID-12</t>
  </si>
  <si>
    <t>OPEM-01</t>
  </si>
  <si>
    <t>Include the number of years and in what capacity.</t>
  </si>
  <si>
    <t>OPEM-02</t>
  </si>
  <si>
    <t>Do you have existing higher education customers?</t>
  </si>
  <si>
    <t>State your primary industry.</t>
  </si>
  <si>
    <t>Provide a list of higher education references, with contact information.</t>
  </si>
  <si>
    <t>OPEM-03</t>
  </si>
  <si>
    <t>Do you support role-based access control (RBAC) for system administrators?</t>
  </si>
  <si>
    <t>Describe any limitations to your roles-based approach.</t>
  </si>
  <si>
    <t>Describe your RBAC.</t>
  </si>
  <si>
    <t>OPEM-04</t>
  </si>
  <si>
    <t>Can your employees access customer systems remotely?</t>
  </si>
  <si>
    <t>Describe the tools and technical controls implemented to secure remote access.</t>
  </si>
  <si>
    <t>OPEM-05</t>
  </si>
  <si>
    <t>Can you provide overall system and/or application architecture diagrams including a full description of the data communications architecture for all components of the system?</t>
  </si>
  <si>
    <t>State any plans to provide system and/or application architecture diagrams.</t>
  </si>
  <si>
    <t>Provide a reference to the requested documents or provide them when submitting this fully populated HECVAT.</t>
  </si>
  <si>
    <t>OPEM-06</t>
  </si>
  <si>
    <t>Do you require remote management of the system?</t>
  </si>
  <si>
    <t>OPEM-07</t>
  </si>
  <si>
    <t>Are your remote actions and changes logged or otherwise visible to the campus? (IF YES to OPAP-06)</t>
  </si>
  <si>
    <t>Describe how these logs are made available.</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</si>
  <si>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t>
  </si>
  <si>
    <t>OPEM-08</t>
  </si>
  <si>
    <t>OPEM-09</t>
  </si>
  <si>
    <t>Do you support campus status monitoring through SNMPv3 or other means?</t>
  </si>
  <si>
    <t>Describe your plans to support monitoring.</t>
  </si>
  <si>
    <t>Please describe your monitoring support.</t>
  </si>
  <si>
    <t>Follow-up inquiries for monitoring via SNMPv3 will be institution/implementation specific.</t>
  </si>
  <si>
    <t>OPEM-10</t>
  </si>
  <si>
    <t>Describe or provide a reference to any other safeguards used to monitor for malicious activity.</t>
  </si>
  <si>
    <t>Please detail your monitoring strategy</t>
  </si>
  <si>
    <t>Follow-up inquiries for system monitoring will be institution/implementation specific.</t>
  </si>
  <si>
    <t>Web Link to Product/Service Privacy Notice</t>
  </si>
  <si>
    <t>PCOM-01</t>
  </si>
  <si>
    <t>Do you have a dedicated data privacy staff or office?</t>
  </si>
  <si>
    <t>Describe your Data Privacy Office or plans, including size, talents, resources, etc.</t>
  </si>
  <si>
    <t>PCOM-02</t>
  </si>
  <si>
    <t>Provide documentation about the data breach and the resolution.</t>
  </si>
  <si>
    <t>PCOM-03</t>
  </si>
  <si>
    <t>Have you had any data privacy policy or law violations in the past 36 months?</t>
  </si>
  <si>
    <t>Provide documentation about the data breach or privacy incident and the resolution.</t>
  </si>
  <si>
    <t>PCOM-04</t>
  </si>
  <si>
    <t>PDOC-01</t>
  </si>
  <si>
    <t>PDOC-02</t>
  </si>
  <si>
    <t>Provide any plans to conform.</t>
  </si>
  <si>
    <t>PDOC-03</t>
  </si>
  <si>
    <t>Does your employee onboarding and offboarding policy include training of employees on information security and data privacy?</t>
  </si>
  <si>
    <t>PTHP-01</t>
  </si>
  <si>
    <t xml:space="preserve">Do you perform privacy impact assesments of third parties that collect, process, or have access to personal data to ensure they meet industry and regulatory standards and to mitigate harmful, unethical, or discriminatory impacts on data subjects? </t>
  </si>
  <si>
    <t>State your plans to perform data privacy assessments of third parties.</t>
  </si>
  <si>
    <t>Provide a summary of your practices that assures that the third party will be subject to the appropriate standards regarding data privacy.</t>
  </si>
  <si>
    <t>PTHP-02</t>
  </si>
  <si>
    <t>PCHG-01</t>
  </si>
  <si>
    <t>Does your change management process include privacy review and approval?</t>
  </si>
  <si>
    <t xml:space="preserve">Please describe your process for privacy review. </t>
  </si>
  <si>
    <t>PCHG-02</t>
  </si>
  <si>
    <t>Do you have policy and procedure, currently implemented, guiding how privacy risks are mitigated until they can be resolved?</t>
  </si>
  <si>
    <t>PDAT-01</t>
  </si>
  <si>
    <t>Describe where and whether you comply with the laws of that jurisdiction.</t>
  </si>
  <si>
    <t>PDAT-02</t>
  </si>
  <si>
    <t>Will you handle personal data in a manner compliant with all relevant laws, regulations, and applicable institution policies?</t>
  </si>
  <si>
    <t>Please indicate which regulatory requirements apply and how you comply.</t>
  </si>
  <si>
    <t>PDAT-03</t>
  </si>
  <si>
    <t xml:space="preserve">Describe which demographic information you handle. </t>
  </si>
  <si>
    <t>PDAT-04</t>
  </si>
  <si>
    <t xml:space="preserve">Briefly summarize your use of such informatoin and the protection thereof. </t>
  </si>
  <si>
    <t>PDAT-05</t>
  </si>
  <si>
    <t>PDAT-06</t>
  </si>
  <si>
    <t>PDAT-07</t>
  </si>
  <si>
    <t>Describe the tracking component and what is done with the information.</t>
  </si>
  <si>
    <t>PDAT-08</t>
  </si>
  <si>
    <t>PRPO-01</t>
  </si>
  <si>
    <t>Do you have a documented privacy management process?</t>
  </si>
  <si>
    <t>Are there plans to implement?</t>
  </si>
  <si>
    <t>Describe privacy management process or provide links or attach documentation.</t>
  </si>
  <si>
    <t>PRPO-02</t>
  </si>
  <si>
    <t>State why principles are not designed into the product lifecycle.</t>
  </si>
  <si>
    <t>Summarize the privacy principles designed into the product lifecycle.</t>
  </si>
  <si>
    <t>PRPO-03</t>
  </si>
  <si>
    <t>Provide reason for not complying.</t>
  </si>
  <si>
    <t>State how quickly the institution will be notified.</t>
  </si>
  <si>
    <t>PRPO-04</t>
  </si>
  <si>
    <t>Will you comply with the institution's policies regarding user privacy and data protection?</t>
  </si>
  <si>
    <t>PRPO-05</t>
  </si>
  <si>
    <t>Is your company subject to the laws and regulations of the institution's geographic region?</t>
  </si>
  <si>
    <t>PRPO-06</t>
  </si>
  <si>
    <t>Describe plans to include data privacy training.</t>
  </si>
  <si>
    <t>PRPO-07</t>
  </si>
  <si>
    <t>Is privacy awareness training mandatory for all employees?</t>
  </si>
  <si>
    <t>Describe plans to require.</t>
  </si>
  <si>
    <t>Summarize your privacy awareness training content and state how frequently employees are required to undergo privacy awareness training</t>
  </si>
  <si>
    <t>PRPO-08</t>
  </si>
  <si>
    <t>Is AI privacy and ethics awareness/training required for all employees who work with AI?</t>
  </si>
  <si>
    <t>Describe plans to include AI training.</t>
  </si>
  <si>
    <t>PRPO-09</t>
  </si>
  <si>
    <t>Provide list of all fully automated decision-making processes.</t>
  </si>
  <si>
    <t>PRPO-10</t>
  </si>
  <si>
    <t>Do you have a documented process for managing automated processing, including validations, monitoring, and data subject requests?</t>
  </si>
  <si>
    <t>Provide documentation describing management processes.</t>
  </si>
  <si>
    <t>PRPO-11</t>
  </si>
  <si>
    <t>Do you have a documented policy for sharing information with law enforcement?</t>
  </si>
  <si>
    <t>Provide a high-level overview of the policy or plans to implement a policy.</t>
  </si>
  <si>
    <t>PRPO-12</t>
  </si>
  <si>
    <t xml:space="preserve">Describe the circumstances in which you share with law enforcement. </t>
  </si>
  <si>
    <t>PRPO-13</t>
  </si>
  <si>
    <t>Does your incident response team include a privacy analyst/officer?</t>
  </si>
  <si>
    <t>INTL-01</t>
  </si>
  <si>
    <t>Will data be collected from or processed in or stored in the European Economic Area (EEA)?</t>
  </si>
  <si>
    <t>Describe where and what activities will take place in the EEA.</t>
  </si>
  <si>
    <t>INTL-02</t>
  </si>
  <si>
    <t>Provide the name and contact information for the DPO.</t>
  </si>
  <si>
    <t>INTL-03</t>
  </si>
  <si>
    <t>Will you sign appropriate GDPR Standard Contractual Clauses (SCCs) with the institution?</t>
  </si>
  <si>
    <t>INTL-04</t>
  </si>
  <si>
    <t>Will data be collected from or processed in or stored in China?</t>
  </si>
  <si>
    <t>Describe where and what activities will take place in China.</t>
  </si>
  <si>
    <t>INTL-05</t>
  </si>
  <si>
    <t>Do you comply with PIPL security, privacy, and data localization requirements?</t>
  </si>
  <si>
    <t>Do you provide an end-user privacy notice about privacy policies and procedures that identify the purpose(s) for which personal information is collected, used, retained, and disclosed?</t>
  </si>
  <si>
    <t>Do you describe the choices available to the individual and obtain implicit or explicit consent with respect to the collection, use, and disclosure of personal information?</t>
  </si>
  <si>
    <t>Do you have a documented list of personal data your service maintains?</t>
  </si>
  <si>
    <t>Do you retain personal information for only as long as necessary to fulfill the stated purpose(s) or as required by law or regulation and thereafter appropriately dispose of such information?</t>
  </si>
  <si>
    <t>Do you protect personal information against unauthorized access (both physical and logical)?</t>
  </si>
  <si>
    <t>Do you have procedures to address privacy-related noncompliance complaints and disputes?</t>
  </si>
  <si>
    <t>Do you "anonymize," "de-identify," or otherwise mask personal data?</t>
  </si>
  <si>
    <t>Do you certify stop-processing requests, including any data that is processed by a third party on your behalf?</t>
  </si>
  <si>
    <t>Do you have a process to review code for ethical considerations?</t>
  </si>
  <si>
    <t>DPAI-03</t>
  </si>
  <si>
    <t>Is AI processing limited to fully licensed commercial enterprise AI services?</t>
  </si>
  <si>
    <t>DPAI-04</t>
  </si>
  <si>
    <t>DPAI-05</t>
  </si>
  <si>
    <t>Will institutional data be used or processed by any shared AI services?</t>
  </si>
  <si>
    <t>DPAI-06</t>
  </si>
  <si>
    <t>DPAI-07</t>
  </si>
  <si>
    <t>DPAI-08</t>
  </si>
  <si>
    <t>Do you provide choice to the user to opt out of AI use?</t>
  </si>
  <si>
    <t>AIQU-01</t>
  </si>
  <si>
    <t>Trigger for ML Questions</t>
  </si>
  <si>
    <t>AIQU-02</t>
  </si>
  <si>
    <t>Trigger for LLM Questions</t>
  </si>
  <si>
    <t>AIGN-01</t>
  </si>
  <si>
    <t>Looking for the capabilities, use-case, goals, and benefits of the AI model or feature(s).</t>
  </si>
  <si>
    <t>AIGN-02</t>
  </si>
  <si>
    <t>Examples include AI RMF, OWASP Top 10, RAFT, MITRE ATLAS.</t>
  </si>
  <si>
    <t>AIGN-03</t>
  </si>
  <si>
    <t>AIGN-04</t>
  </si>
  <si>
    <t>Looking for business rules, model assertions, or prediction limiters to mitigate exposure of senstive data through model inputs.</t>
  </si>
  <si>
    <t>AIGN-05</t>
  </si>
  <si>
    <t>Provide the responsible AI training provided to your staff and its frequency.</t>
  </si>
  <si>
    <t>AIPL-01</t>
  </si>
  <si>
    <t>AIPL-02</t>
  </si>
  <si>
    <t>AIPL-03</t>
  </si>
  <si>
    <t>AIPL-04</t>
  </si>
  <si>
    <t>AIPL-05</t>
  </si>
  <si>
    <t>AISC-01</t>
  </si>
  <si>
    <t>AISC-02</t>
  </si>
  <si>
    <t>AISC-03</t>
  </si>
  <si>
    <t>Looking for SAST (Static Application Security Testing) and SBOM (Software Bill of Materials) attestations.</t>
  </si>
  <si>
    <t>AISC-04</t>
  </si>
  <si>
    <t>AISC-05</t>
  </si>
  <si>
    <t>Looking for the ability to audit AI feature(s) for a regulated data audit or incident response.</t>
  </si>
  <si>
    <t>AIML-01</t>
  </si>
  <si>
    <t>Looking for policies/procedures about validating and verifying any data used to train the model through validation checks and employing multiple data labelers to validate the accuracy of the data labeling.</t>
  </si>
  <si>
    <t>AIML-02</t>
  </si>
  <si>
    <t>Looking for protection of training data.</t>
  </si>
  <si>
    <t>AIML-03</t>
  </si>
  <si>
    <t>Have you limited access to your ML training data to only staff with an explicit business need?</t>
  </si>
  <si>
    <t>Looking for limited access to training data.</t>
  </si>
  <si>
    <t>AIML-04</t>
  </si>
  <si>
    <t>Is your ML training data monitored and audited?</t>
  </si>
  <si>
    <t>Looking for how you reduce the risk of compromising training data.</t>
  </si>
  <si>
    <t>AIML-05</t>
  </si>
  <si>
    <t>Looking for adversarial training or models that incorporate other defense mechanisms.</t>
  </si>
  <si>
    <t>AIML-06</t>
  </si>
  <si>
    <t>Looking for model transparency, logging of inputs and outputs, explainations for the model's predictions, and allowing the users to inspect the model's internal representations.</t>
  </si>
  <si>
    <t>AIML-07</t>
  </si>
  <si>
    <t>Do you watermark your ML training data?</t>
  </si>
  <si>
    <t>Looking for watermarking of training data to aid in your incident response.</t>
  </si>
  <si>
    <t>AIML-08</t>
  </si>
  <si>
    <t>Looking for authentication and verification of feedback of the ML model to address the risk of model skewing.</t>
  </si>
  <si>
    <t>AILM-01</t>
  </si>
  <si>
    <t>AILM-02</t>
  </si>
  <si>
    <t>Looking for policies/procedures for validating and verifying any data used to train the model through validation checks and employing multiple data labelers to validate the accuracy of the data labeling.</t>
  </si>
  <si>
    <t>AILM-03</t>
  </si>
  <si>
    <t>Looking for resource use limits to mitigate denial of service (DoS) attacks.</t>
  </si>
  <si>
    <t>AILM-04</t>
  </si>
  <si>
    <t xml:space="preserve">Looking for human intervention prior to LLM feature actions to mitigate permissions issues and unauthorized actions. </t>
  </si>
  <si>
    <t>AILM-05</t>
  </si>
  <si>
    <t>Looking for a limitation of plugins called per request to help limit data leakage and privilege escalation.</t>
  </si>
  <si>
    <t>AILM-06</t>
  </si>
  <si>
    <t>Do you perform taint tracing or tracking on all plugin content related to the LLM?</t>
  </si>
  <si>
    <t>Looking for taint tracing or tracking of LLM plugins to mitigate malicious inputs tuning and prompt engineering.</t>
  </si>
  <si>
    <t>AILM-07</t>
  </si>
  <si>
    <t>Do you leverage LLM model tuning or other model validation mechanisms?</t>
  </si>
  <si>
    <t>Looking for fact-checking and accuracy tuning of the LLM outputs.</t>
  </si>
  <si>
    <t>1. Complete the "Start Here" tab and review the "Required Questions" guidance to find the other sections are required for your product or service.</t>
  </si>
  <si>
    <t>Hosting option selection makes some questions N/A</t>
  </si>
  <si>
    <t>Based on the response to DCTR-01, this question does not apply to this product or service.</t>
  </si>
  <si>
    <t>NO to REQU-07</t>
  </si>
  <si>
    <t>YES to REQU-07</t>
  </si>
  <si>
    <t>NO to REQU-06</t>
  </si>
  <si>
    <t>YES to REQU-06</t>
  </si>
  <si>
    <t>NO to REQU-05</t>
  </si>
  <si>
    <t>YES to REQU-05</t>
  </si>
  <si>
    <t>NO to REQU-04</t>
  </si>
  <si>
    <t>YES to REQU-04</t>
  </si>
  <si>
    <t>NO to REQU-03</t>
  </si>
  <si>
    <t>YES to REQU-03</t>
  </si>
  <si>
    <t>NO to REQU-02</t>
  </si>
  <si>
    <t>Yes to REQU-02</t>
  </si>
  <si>
    <t>NO to REQU-01</t>
  </si>
  <si>
    <t>Yes to REQU-01</t>
  </si>
  <si>
    <t>Does not leverage a large language model</t>
  </si>
  <si>
    <t>Does not leverage machine learning</t>
  </si>
  <si>
    <t>Not on-prem</t>
  </si>
  <si>
    <t>No PCI DSS</t>
  </si>
  <si>
    <t>No HIPAA covered PHI</t>
  </si>
  <si>
    <t>No AI features</t>
  </si>
  <si>
    <t>Not a consultant</t>
  </si>
  <si>
    <t>No interface for accessibility review</t>
  </si>
  <si>
    <t>Does not offer a product or platform</t>
  </si>
  <si>
    <t>Context</t>
  </si>
  <si>
    <t>Vendor Response</t>
  </si>
  <si>
    <t>Guidance</t>
  </si>
  <si>
    <t>Analyst Notes</t>
  </si>
  <si>
    <t>Institution Assessment</t>
  </si>
  <si>
    <t>ID</t>
  </si>
  <si>
    <t>Vendor Answer</t>
  </si>
  <si>
    <t>DROPDOWN OPTIONS</t>
  </si>
  <si>
    <t>Mark as Compliant</t>
  </si>
  <si>
    <t>Mark as Non-Compliant</t>
  </si>
  <si>
    <t>Importance Override</t>
  </si>
  <si>
    <t>PRGN-01</t>
  </si>
  <si>
    <t>PRGN-02</t>
  </si>
  <si>
    <t>PRGN-03</t>
  </si>
  <si>
    <t>PRGN-04</t>
  </si>
  <si>
    <t>PRGN-05</t>
  </si>
  <si>
    <t>AWS</t>
  </si>
  <si>
    <t>Azure</t>
  </si>
  <si>
    <t>GCP</t>
  </si>
  <si>
    <t>Instructions for Solution Providers</t>
  </si>
  <si>
    <t>Instructions for Analysts</t>
  </si>
  <si>
    <t>Non-Negotiable?</t>
  </si>
  <si>
    <t>Does Not Apply/Do Not Score</t>
  </si>
  <si>
    <t>Compliant Response</t>
  </si>
  <si>
    <t>HECVAT Analyst Report</t>
  </si>
  <si>
    <t>Compliant Override</t>
  </si>
  <si>
    <t>2. When evaluating an answer, a default importance level has been set. You can use the "Importance Override" dropdown to override the default and adjust the value of the question.</t>
  </si>
  <si>
    <t>Follow-Up Inquiries/Responses</t>
  </si>
  <si>
    <t>GNRL</t>
  </si>
  <si>
    <t xml:space="preserve"> General Information</t>
  </si>
  <si>
    <t>COMP</t>
  </si>
  <si>
    <t xml:space="preserve"> Company Information</t>
  </si>
  <si>
    <t>REQU</t>
  </si>
  <si>
    <t xml:space="preserve"> Required Questions</t>
  </si>
  <si>
    <t>DOCU</t>
  </si>
  <si>
    <t xml:space="preserve"> Documentation</t>
  </si>
  <si>
    <t>ITAC</t>
  </si>
  <si>
    <t xml:space="preserve"> IT Accessibility</t>
  </si>
  <si>
    <t>THRD</t>
  </si>
  <si>
    <t xml:space="preserve"> Assessment of Third Parties</t>
  </si>
  <si>
    <t>CONS</t>
  </si>
  <si>
    <t xml:space="preserve"> Consulting Services</t>
  </si>
  <si>
    <t>APPL</t>
  </si>
  <si>
    <t xml:space="preserve"> Application/Service Security</t>
  </si>
  <si>
    <t>AAAI</t>
  </si>
  <si>
    <t>CHNG</t>
  </si>
  <si>
    <t xml:space="preserve"> Change Management</t>
  </si>
  <si>
    <t>DATA</t>
  </si>
  <si>
    <t xml:space="preserve"> Data</t>
  </si>
  <si>
    <t>DCTR</t>
  </si>
  <si>
    <t xml:space="preserve"> Datacenter</t>
  </si>
  <si>
    <t>FIDP</t>
  </si>
  <si>
    <t>PPPR</t>
  </si>
  <si>
    <t xml:space="preserve"> Policies, Processes, and Procedures</t>
  </si>
  <si>
    <t>HFIH</t>
  </si>
  <si>
    <t xml:space="preserve"> Incident Handling</t>
  </si>
  <si>
    <t>VULN</t>
  </si>
  <si>
    <t xml:space="preserve"> Vulnerability Management</t>
  </si>
  <si>
    <t>HIPA</t>
  </si>
  <si>
    <t>PCID</t>
  </si>
  <si>
    <t>OPEM</t>
  </si>
  <si>
    <t>PRGN</t>
  </si>
  <si>
    <t xml:space="preserve"> General Privacy</t>
  </si>
  <si>
    <t>PCOM</t>
  </si>
  <si>
    <t xml:space="preserve"> Privacy-Specific Company Details</t>
  </si>
  <si>
    <t>PDOC</t>
  </si>
  <si>
    <t>PTHP</t>
  </si>
  <si>
    <t xml:space="preserve"> Privacy of Third Parties</t>
  </si>
  <si>
    <t>PCHG</t>
  </si>
  <si>
    <t xml:space="preserve"> Privacy Change Management</t>
  </si>
  <si>
    <t>PDAT</t>
  </si>
  <si>
    <t xml:space="preserve"> Privacy of Sensitive Data</t>
  </si>
  <si>
    <t>PRPO</t>
  </si>
  <si>
    <t xml:space="preserve"> Privacy Policies and Procedures</t>
  </si>
  <si>
    <t>INTL</t>
  </si>
  <si>
    <t xml:space="preserve"> International Privacy</t>
  </si>
  <si>
    <t xml:space="preserve"> Data Privacy</t>
  </si>
  <si>
    <t>DPAI</t>
  </si>
  <si>
    <t xml:space="preserve"> Privacy and AI</t>
  </si>
  <si>
    <t>AIQU</t>
  </si>
  <si>
    <t xml:space="preserve"> AI Qualifying Questions</t>
  </si>
  <si>
    <t>AIGN</t>
  </si>
  <si>
    <t xml:space="preserve"> General AI Questions</t>
  </si>
  <si>
    <t>AIPL</t>
  </si>
  <si>
    <t xml:space="preserve"> AI Policy</t>
  </si>
  <si>
    <t>AISC</t>
  </si>
  <si>
    <t xml:space="preserve"> AI Data Security</t>
  </si>
  <si>
    <t>AIML</t>
  </si>
  <si>
    <t xml:space="preserve"> AI Machine Learning</t>
  </si>
  <si>
    <t>AILM</t>
  </si>
  <si>
    <t xml:space="preserve"> AI Large Language Model (LLM)</t>
  </si>
  <si>
    <t># of Questions</t>
  </si>
  <si>
    <t xml:space="preserve"> Privacy-Specific Documentation</t>
  </si>
  <si>
    <t>INSTRUCTIONS FOR ANALYSTS</t>
  </si>
  <si>
    <t>Date Completed</t>
  </si>
  <si>
    <t xml:space="preserve"> Payment Card Industry Data Security Standard (PCI DSS)</t>
  </si>
  <si>
    <t>HECVAT Analyst Reference</t>
  </si>
  <si>
    <t xml:space="preserve"> </t>
  </si>
  <si>
    <t>Overall Score</t>
  </si>
  <si>
    <t>Score %</t>
  </si>
  <si>
    <t>Score</t>
  </si>
  <si>
    <t>Report Sections</t>
  </si>
  <si>
    <t>Date Prepared</t>
  </si>
  <si>
    <t xml:space="preserve">There are cells within this worksheet are auto populated from the HECVAT - Full | Vendor Response worksheet and drop down lists. </t>
  </si>
  <si>
    <t>CIS Critical Security Controls v6.1</t>
  </si>
  <si>
    <t>ISO 27002:2013</t>
  </si>
  <si>
    <t>NIST Cybersecurity Framework</t>
  </si>
  <si>
    <t>NIST SP 800-171r1</t>
  </si>
  <si>
    <t>NIST SP 800-53r4</t>
  </si>
  <si>
    <t>Code</t>
  </si>
  <si>
    <t>Full Name</t>
  </si>
  <si>
    <t>QUESTION CATEGORY NAMES/TITLES</t>
  </si>
  <si>
    <t>Potential Score</t>
  </si>
  <si>
    <t>Actual Score</t>
  </si>
  <si>
    <t>Compliance Eval</t>
  </si>
  <si>
    <t>Default Value</t>
  </si>
  <si>
    <t>Non-negotiable Indicator</t>
  </si>
  <si>
    <t>ID Code</t>
  </si>
  <si>
    <t>Non-Negotiable</t>
  </si>
  <si>
    <t>Question Count</t>
  </si>
  <si>
    <t>Critical Indicator</t>
  </si>
  <si>
    <t>Jump To</t>
  </si>
  <si>
    <t>Privacy Score</t>
  </si>
  <si>
    <t>REQU-08</t>
  </si>
  <si>
    <t>This includes patient data, student data, employment data, human research data, financial data, etc.</t>
  </si>
  <si>
    <t>DO NOT complete the Privacy tab</t>
  </si>
  <si>
    <t>DO complete the Privacy tab</t>
  </si>
  <si>
    <t>Do you capture device information (e.g., IP address, MAC address)?</t>
  </si>
  <si>
    <t>Do you conform with a specific industry-standard privacy framework (e.g., NIST Privacy Framework, GDPR, ISO 27701)?</t>
  </si>
  <si>
    <t>Do you have any decision-making processes that are completely automated (i.e., there is no human involvement)?</t>
  </si>
  <si>
    <t/>
  </si>
  <si>
    <t>Non-Negotiable Questions</t>
  </si>
  <si>
    <t>Non-Negotiable Count</t>
  </si>
  <si>
    <t>Non-Negotiable Total</t>
  </si>
  <si>
    <t>Non-Negotiable Location</t>
  </si>
  <si>
    <t>Critical Count</t>
  </si>
  <si>
    <t>Critical Total</t>
  </si>
  <si>
    <t>Critical Location</t>
  </si>
  <si>
    <t>0</t>
  </si>
  <si>
    <t>Do you have a documented and implemented process for reporting and tracking accessibility issues?*</t>
  </si>
  <si>
    <t>Do you have an implemented third-party management strategy?*</t>
  </si>
  <si>
    <t>Will the consultant require access to the institution's network resources?*</t>
  </si>
  <si>
    <t>Has the consultant received training on (sensitive, HIPAA, PCI, etc.) data handling?*</t>
  </si>
  <si>
    <t>Are access controls for institutional accounts based on structured rules, such as role-based access control (RBAC), attribute-based access control (ABAC), or policy-based access control (PBAC)?*</t>
  </si>
  <si>
    <t>Are you using a web application firewall (WAF)?*</t>
  </si>
  <si>
    <t>Are only currently supported operating system(s), software, and libraries leveraged by the system(s)/application(s) that will have access to institution's data?*</t>
  </si>
  <si>
    <t>Does your application provide separation of duties between security administration, system administration, and standard user functions?*</t>
  </si>
  <si>
    <t>Do you subject your code to static code analysis and/or static application security testing prior to release?*</t>
  </si>
  <si>
    <t>Do you have software testing processes (dynamic or static) that are established and followed?*</t>
  </si>
  <si>
    <t>Does your solution support single sign-on (SSO) protocols for user and administrator authentication?*</t>
  </si>
  <si>
    <t>Does your solution support local authentication protocols for user and administrator authentication?*</t>
  </si>
  <si>
    <t>Can you enforce password/passphrase complexity requirements (provided by the institution)?*</t>
  </si>
  <si>
    <t>Does the system have password complexity or length limitations and/or restrictions?*</t>
  </si>
  <si>
    <t>Do you have documented password/passphrase reset procedures that are currently implemented in the system and/or customer support?*</t>
  </si>
  <si>
    <t>Does your organization participate in InCommon or another eduGAIN-affiliated trust federation?*</t>
  </si>
  <si>
    <t>Are you storing any passwords in plaintext?*</t>
  </si>
  <si>
    <t>Are audit logs available that include AT LEAST all of the following: login, logout, actions performed, and source IP address?*</t>
  </si>
  <si>
    <t>Will the institution be notified of major changes to your environment that could impact the institution's security posture?*</t>
  </si>
  <si>
    <t>Does the system support client customizations from one release to another?*</t>
  </si>
  <si>
    <t>Will the institution's data be stored on any devices (database servers, file servers, SAN, NAS, etc.) configured with non-RFC 1918/4193 (i.e., publicly routable) IP addresses?*</t>
  </si>
  <si>
    <t>Will the institution's data be available within the system for a period of time at the completion of this contract?*</t>
  </si>
  <si>
    <t>Are these rights retained even through a provider acquisition or bankruptcy event?*</t>
  </si>
  <si>
    <t>Do backups containing the institution's data ever leave the institution's data zone either physically or via network routing?*</t>
  </si>
  <si>
    <t>Is media used for long-term retention of business data and archival purposes stored in a secure, environmentally protected area?*</t>
  </si>
  <si>
    <t>Not scored</t>
  </si>
  <si>
    <t>Does a physical barrier fully enclose the physical space, preventing unauthorized physical contact with any of your devices?*</t>
  </si>
  <si>
    <t>Are redundant power strategies tested?*</t>
  </si>
  <si>
    <t>Are you utilizing a stateful packet inspection (SPI) firewall?*</t>
  </si>
  <si>
    <t>Do you have a documented policy for firewall change requests?*</t>
  </si>
  <si>
    <t>Do you employ host-based intrusion detection?*</t>
  </si>
  <si>
    <t>Are audit logs available for all changes to the network, firewall, IDS, and IPS systems?*</t>
  </si>
  <si>
    <t>Do you have a documented patch management process?*</t>
  </si>
  <si>
    <t>Can your organization comply with institutional policies on privacy and data protection with regard to users of institutional systems, if required?*</t>
  </si>
  <si>
    <t>Are your systems and applications scanned with an authenticated user account for vulnerabilities (that are remediated) prior to new releases?*</t>
  </si>
  <si>
    <t>Will you provide results of application and system vulnerability scans to the institution?*</t>
  </si>
  <si>
    <t>Will you allow the institution to perform its own vulnerability testing and/or scanning of your systems and/or application, provided that testing is performed at a mutually agreed upon time and date?*</t>
  </si>
  <si>
    <t>Do you have a current, executed within the past year, Attestation of Compliance (AoC) or Report on Compliance (RoC)?*</t>
  </si>
  <si>
    <t>Is the application listed as an approved Payment Application Data Security Standard (PA-DSS) application?*</t>
  </si>
  <si>
    <t>Use this area to share information about your privacy practices that will assist those who are assessing your company data privacy program.*</t>
  </si>
  <si>
    <t>If you have completed a SOC 2 audit, does it include the Privacy Trust Service Principle?</t>
  </si>
  <si>
    <t>Do you combine institutional data (including "de-identified," "anonymized," or otherwise masked data) with personal data from any other sources?*</t>
  </si>
  <si>
    <t>Do you have a privacy awareness/training program?*</t>
  </si>
  <si>
    <t>Do you share any institutional data with law enforcement without a valid warrant?*</t>
  </si>
  <si>
    <t>Have your staff completed responsible AI training?*</t>
  </si>
  <si>
    <t>Are your AI developer's policies, processes, procedures, and practices across the organization related to the mapping, measuring, and managing of AI risks conspicuously posted, unambiguous, and implemented effectively?*</t>
  </si>
  <si>
    <t>Have you identified and measured AI risks?*</t>
  </si>
  <si>
    <t>Do you authenticate and verify your ML model's feedback?*</t>
  </si>
  <si>
    <t>Have you implemented policies and procedures that guide how security risks are mitigated until patches can be applied?</t>
  </si>
  <si>
    <t>Is your company subject to the institution's geographic region's laws and regulations?*</t>
  </si>
  <si>
    <t>VPAT can also be added as an attachment</t>
  </si>
  <si>
    <t>Can the application be installed in a PCI DSS–compliant manner?</t>
  </si>
  <si>
    <t>Back to Scorecard</t>
  </si>
  <si>
    <r>
      <t>Connect</t>
    </r>
    <r>
      <rPr>
        <u/>
        <sz val="12"/>
        <color theme="10"/>
        <rFont val="Verdana"/>
        <family val="2"/>
      </rPr>
      <t xml:space="preserve"> with your higher education peers by joining the EDUCAUSE HECVAT Users Community Group</t>
    </r>
  </si>
  <si>
    <t xml:space="preserve">1. The scorecard below reflects those questions marked as "Critical Importance" or those where the "Non-Negotiable" box was checked. </t>
  </si>
  <si>
    <t xml:space="preserve">2. Use these condensed, aggregated views to review those questions that pose the highest risk. </t>
  </si>
  <si>
    <t>Analysts: Use columns G and I to override the response compliance and importance level.</t>
  </si>
  <si>
    <t>DRPV-01</t>
  </si>
  <si>
    <t>DRPV-02</t>
  </si>
  <si>
    <t>DRPV-03</t>
  </si>
  <si>
    <t>DRPV-04</t>
  </si>
  <si>
    <t>DRPV-05</t>
  </si>
  <si>
    <t>DRPV-06</t>
  </si>
  <si>
    <t>DRPV-07</t>
  </si>
  <si>
    <t>DRPV-08</t>
  </si>
  <si>
    <t>DRPV-09</t>
  </si>
  <si>
    <t>DRPV-10</t>
  </si>
  <si>
    <t>DRPV-11</t>
  </si>
  <si>
    <t>DRPV-12</t>
  </si>
  <si>
    <t>DRPV-13</t>
  </si>
  <si>
    <t>DRPV-14</t>
  </si>
  <si>
    <t>DRPV-15</t>
  </si>
  <si>
    <t>DPAI-01</t>
  </si>
  <si>
    <t>DPAI-02</t>
  </si>
  <si>
    <r>
      <t xml:space="preserve">AI </t>
    </r>
    <r>
      <rPr>
        <i/>
        <sz val="11"/>
        <color rgb="FF000000"/>
        <rFont val="Verdana"/>
        <family val="2"/>
      </rPr>
      <t>(aggregated)</t>
    </r>
  </si>
  <si>
    <r>
      <t xml:space="preserve">Privacy </t>
    </r>
    <r>
      <rPr>
        <i/>
        <sz val="11"/>
        <color rgb="FF000000"/>
        <rFont val="Verdana"/>
        <family val="2"/>
      </rPr>
      <t>(aggregated)</t>
    </r>
  </si>
  <si>
    <t>DRPV</t>
  </si>
  <si>
    <t>Do you have a dedicated software and system development team(s) (e.g., customer support, implementation, product management, etc.)?*</t>
  </si>
  <si>
    <t>Describe any plans to create a dedicated software and system development team.</t>
  </si>
  <si>
    <t>Describe the structure and size of your software and system development teams. (e.g., customer support, implementation, product management, etc.).</t>
  </si>
  <si>
    <t>Do you have a dedicated information security staff or office?</t>
  </si>
  <si>
    <t>Describe any plans to create an information security office for your organization.</t>
  </si>
  <si>
    <t>Describe your information security office, including size, talents, resources, etc.</t>
  </si>
  <si>
    <t>Use this area to share information about your environment that will assist those who are assessing your company's data security program.</t>
  </si>
  <si>
    <t>Do you have a well-documented disaster recovery plan (DRP), with a clear owner, that is tested annually?*</t>
  </si>
  <si>
    <t>Provide the date of assessment and include a SOC 2 Type 2 (preferred) or SOC 3 report. If you have a SOC 3 report, state how to obtain a copy. Indicate if your hosting provider was the subject of the audit.</t>
  </si>
  <si>
    <t>Do you conform with a specific industry standard security framework (e.g., NIST Cybersecurity Framework, CIS Controls, ISO 27001, etc.)?</t>
  </si>
  <si>
    <t xml:space="preserve">Reporting and fixing accessibility issues is critical to a mature process. If the process for this question is merely a "feature request" and tracker, the answer to this question should be "no." </t>
  </si>
  <si>
    <t>What is the prioritization of accessibility issues received, and how are they tracked? Is there a regular cadence for tracking and addressing accessibility barriers?</t>
  </si>
  <si>
    <t>If specific configurations, settings, themes, author guides, or instructions are needed to ensure accessibility, are instructions on how to do so provided for administrators and end users?</t>
  </si>
  <si>
    <t>Comment on how far into the future the roadmap extends. Provide evidence (including links) of having delivered upon the accessibility roadmap in the past.</t>
  </si>
  <si>
    <t>One critical accessibility requirement is the full use of a product using only the keyboard, -no mouse or trackpad. This requirement is easy for a nontechnical or non-accessibility expert to understand and verify.</t>
  </si>
  <si>
    <t>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t>
  </si>
  <si>
    <t>Describe any feature differences between standard and accessible modes, along with any timelines or plans to merge products into a universally designed platform.</t>
  </si>
  <si>
    <t>Do you perform security assessments of third-party companies with which you share data (e.g., hosting providers, cloud services, PaaS, IaaS, SaaS)?*</t>
  </si>
  <si>
    <t>Knowing the protections and legal agreements in place for third-party data sharing may assist analysts in determininng residual risk.</t>
  </si>
  <si>
    <t>Follow-up inquiries concerning legal agreements with third parties will be institution/implementation specific.</t>
  </si>
  <si>
    <t>Do you have a process and implemented procedures for managing your hardware supply chain (e.g., telecommunications equipment, export licensing, computing devices)?</t>
  </si>
  <si>
    <t>Consultants are often used to implement, maintain, fix, and assess technology environments. In these cases, third-party consultants have access to institutional data, and appropriate access, whether remote or onsite, must be protected during the consulting engagement.</t>
  </si>
  <si>
    <t>Answer "yes" only if user AND administrator authentication is supported. If partially supported, answer "no." Ensure you respond to any guidance in the Additional Information column.</t>
  </si>
  <si>
    <t>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t>
  </si>
  <si>
    <t>Follow-up inquiries for system authentication will be unique to your institution (e.g., policy, infrastructure, etc.).</t>
  </si>
  <si>
    <t>Does your solution support any of the following web SSO standards: SAML2 (with redirect flow), OIDC, CAS, or other?</t>
  </si>
  <si>
    <t>An answer of "yes" should be well-supported in the Additional Information column, and all elements of interest should be sufficiently addressed.</t>
  </si>
  <si>
    <t>Describe any plans to support multifactor authentication in your application.</t>
  </si>
  <si>
    <t>Does your application automatically lock the session or log out an account after a period of inactivity?</t>
  </si>
  <si>
    <t>Do you have an implemented system configuration management process (e.g.,secure "gold" images, etc.)?*</t>
  </si>
  <si>
    <t>Does your change management process minimally include authorization, impact analysis, testing, and validation before moving changes to production?</t>
  </si>
  <si>
    <t>State your plans to implement change management in your environment or clarify what your change management processes do include.</t>
  </si>
  <si>
    <t>This question outlines a mature change management process. Changes should be analyzed for impact, officially approved, tested, and performed by authorized users.</t>
  </si>
  <si>
    <t>Does your change management process verify that all required third-party libraries and dependencies are still supported with each major change?</t>
  </si>
  <si>
    <t>In the context of the CIA triad, this question is focused on system integrity, ensuring that system changes are only executed by authorized users. In the event of emergency changes, accountability and post-action review are expected.</t>
  </si>
  <si>
    <t>Is the transport of sensitive data encrypted using security protocols/algorithms (e.g., system-to-client)?*</t>
  </si>
  <si>
    <t>Is the storage of sensitive data encrypted using security protocols/algorithms (e.g., disk encryption, at-rest, files, and within a running database)?*</t>
  </si>
  <si>
    <t>State plans to implement capabilities for the institution to retrieve its data.</t>
  </si>
  <si>
    <t>Are you performing off-site backups (i.e., digitally moved off site)?</t>
  </si>
  <si>
    <t>State any plans to implement off-site virtual backups in your environment.</t>
  </si>
  <si>
    <t>Summarize your off-site backup strategy.</t>
  </si>
  <si>
    <t>Follow-up inquiries for off-site, digital backups will be institution/implementation specific.</t>
  </si>
  <si>
    <t>Are physical backups taken off-site (i.e., physically moved off site)?</t>
  </si>
  <si>
    <t>State any plans to implement off-site physical backups in your environment.</t>
  </si>
  <si>
    <t>Provide the distance (in miles) between the primary and off-site locations.</t>
  </si>
  <si>
    <t>Follow-up inquiries for off-site, physical backups will be institution/implementation specific.</t>
  </si>
  <si>
    <t>Do you have a media handling process that is documented and currently implemented that meets established business needs and regulatory requirements, including end-of-life, repurposing, and data-sanitization procedures?</t>
  </si>
  <si>
    <t>Does your staff (or third party) have access to institutional data (e.g., financial, PHI, or other sensitive information) through any means?</t>
  </si>
  <si>
    <t>Do you have a cryptographic key management process (generation, exchange, storage, safeguards, use, vetting, and replacement) that is documented and currently implemented, for all system components (e.g., database, system, web, etc.)?</t>
  </si>
  <si>
    <t>Are you generally able to accommodate storing each institution's data within its geographic region?</t>
  </si>
  <si>
    <t>State plans to separate your servers from others via a physical barrier.</t>
  </si>
  <si>
    <t>Provide a detailed description of the implemented strategy (i.e.,batteries, generator).</t>
  </si>
  <si>
    <t>Installing (potential) redundant power and regularly testing strategies to ensure they will work when needed are very different. Vague responses to this question should be met with concern and appropriate follow up, based on your institution's risk tolerance.</t>
  </si>
  <si>
    <t>Installing appropriate environmental controls is crucial to maintaining the integrity of the hosting site. Vague responses to this question should be met with concern and appropriate follow up, based on your institutions risk tolerance.</t>
  </si>
  <si>
    <t>Are you using your cloud provider's available hardening tools or pre-hardened images?</t>
  </si>
  <si>
    <t>Have you implemented an intrusion detection system (network-based)?*</t>
  </si>
  <si>
    <t>Describe your plan to implement an intrusion detection system in your environment.</t>
  </si>
  <si>
    <t>Describe your plan to implement host-based intrusion detection system capabilities in your environment.</t>
  </si>
  <si>
    <t>Is authority for firewall change approval documented? Please list approver names or titles in Additional Info.</t>
  </si>
  <si>
    <t>Have you implemented an intrusion prevention system (network-based)?</t>
  </si>
  <si>
    <t>Describe your plan to implement an intrusion prevention system in your environment.</t>
  </si>
  <si>
    <t>A security program with limited resources for active prevention is inefficient. Inquiries should include training for staff, reasoning behind not using IPS technologies, and how systems are actively protected and how malicious activity is stopped.</t>
  </si>
  <si>
    <t>Describe your plan to implement host-based intrusion prevention system capabilities in your environment.</t>
  </si>
  <si>
    <t>Provide reference to the process or procedure to set up security testing times and scopes.</t>
  </si>
  <si>
    <t>Ask if there has ever been a vulnerability scan. A short lapse in external assessment validity can be understood (if there is a planned assessment), but a significant time lapse or no scan whatsoever is cause for elevated levels of concern.</t>
  </si>
  <si>
    <t>If "no," inquire if there has ever been a vulnerability scan. A short lapse in external assessment validity can be understood (if there is a planned assessment), but a significant time lapse or no scan whatsoever is cause for elevated levels of concern.</t>
  </si>
  <si>
    <t>Does the application log administrative activity, such as user account access changes and password changes, including specific user, date/time of changes, and originating IP or device?</t>
  </si>
  <si>
    <t>Include documentation describing the system's abilities to comply with the PCI DSS and any features or capabilities of the system that must be added or changed in order to operate in compliance with the standards.</t>
  </si>
  <si>
    <t>If you maintain remote access to the system, will you handle data in a FERPA-compliant manner?</t>
  </si>
  <si>
    <t>Have you had a personal data breach in the past three years that involved reporting to a governmental agency, notice to individuals (including voluntary notice), or notice to another organization or institution?*</t>
  </si>
  <si>
    <t>Describe the other sources and provide a list of elements, including any keys that connect the datasets.</t>
  </si>
  <si>
    <t>Is institutional data coming into or going out of the United States at any point during collection, processing, storage, or archiving?</t>
  </si>
  <si>
    <t>Does any part of this service/project involve a web/app tracking component (e.g., use of web-tracking pixels, cookies)?</t>
  </si>
  <si>
    <t>Does your staff (or a third party) have access to institutional data (e.g., financial, PHI, or other sensitive information) through any means?</t>
  </si>
  <si>
    <t>Summarize the access that staff (or third parties) have to institutional data.</t>
  </si>
  <si>
    <t>Are privacy principles designed into the product lifecycle (i.e., privacy-by-design)?</t>
  </si>
  <si>
    <t>Do you have a data protection officer (DPO)?</t>
  </si>
  <si>
    <t>Explain why.</t>
  </si>
  <si>
    <t>Do you provide individuals with access to their personal information for review and update (i.e., data subject rights)?</t>
  </si>
  <si>
    <t>Does your service use AI for the processing of institutional data?</t>
  </si>
  <si>
    <t>Do you have agreements in place with third parties or subprocessors regarding the protection of customer data and use of AI?*</t>
  </si>
  <si>
    <t>Will institutional data be processed through a third party or subprocessor that also uses AI?</t>
  </si>
  <si>
    <t>Do you have safeguards in place to protect institutional data and data privacy from unintended AI queries or processing?</t>
  </si>
  <si>
    <t>Looking for granular access for and ability to disable AI-related features.</t>
  </si>
  <si>
    <t>Looking for responsible AI development policies and practices.</t>
  </si>
  <si>
    <t>Looking for documentation and policies around measuring AI risk.</t>
  </si>
  <si>
    <t>Looking for harm reduction as part of responsible AI development per NIST AI RMF, page 25.</t>
  </si>
  <si>
    <t>Please describe how you validate user inputs.</t>
  </si>
  <si>
    <t>Do you plan for and mitigate supply-chain risk related to your AI features?</t>
  </si>
  <si>
    <t>Have you implemented adversarial training or other model defense mechanisms to protect your ML-related features?</t>
  </si>
  <si>
    <t>Do you make your ML model transparent through documentation and log inputs and outputs?</t>
  </si>
  <si>
    <t>Looking for the LLM tool's privileges and permissions with consideration of the principle of least privilege.</t>
  </si>
  <si>
    <t>Do you limit multiple LLM model plugins being called as part of a single input?*</t>
  </si>
  <si>
    <t>DO complete the Product and Infrastructure worksheets.</t>
  </si>
  <si>
    <t>DO NOT complete the Product and Infrastructure worksheets.</t>
  </si>
  <si>
    <t>DO complete the Consulting section in the Case-Specific worksheet.</t>
  </si>
  <si>
    <t>DO NOT complete the Consulting section in the Case-Specific worksheet.</t>
  </si>
  <si>
    <t>DO complete the Artificial Intelligence (AI) worksheet.</t>
  </si>
  <si>
    <t>DO NOT complete the Artificial Intelligence (AI) worksheet.</t>
  </si>
  <si>
    <t>DO complete the HIPAA section in the Case-Specific worksheet.</t>
  </si>
  <si>
    <t>DO NOT complete the HIPAA section in the Case-Specific worksheet.</t>
  </si>
  <si>
    <t>DO complete the PCI-DSS section in the Case-Specific worksheet.</t>
  </si>
  <si>
    <t xml:space="preserve"> On-Premises Data Solutions</t>
  </si>
  <si>
    <t>DO NOT complete the PCI-DSS section in the Case-Specific worksheet.</t>
  </si>
  <si>
    <t>1. Upon initial review, you can check the "Non-Negotiable" box by any question to compile a report of questions that may prohibit a full review.</t>
  </si>
  <si>
    <t xml:space="preserve">5. If you are evaluating a question that appears in an earlier section, the Importance and Compliant Override cannot be changed but additional notes can be added. </t>
  </si>
  <si>
    <t>INSTRUCTIONS FOR HIGH-RISK SCORECARD</t>
  </si>
  <si>
    <t>Self-Managed</t>
  </si>
  <si>
    <t>Physical Co-Location</t>
  </si>
  <si>
    <t>Virtual Co-Location</t>
  </si>
  <si>
    <t>SECURITY FRAMEWORK OPTIONS</t>
  </si>
  <si>
    <t>Have you operated without unplanned disruptions to this solution in the past 12 months?</t>
  </si>
  <si>
    <t>Share any details that would help information security analysts assess your solution.</t>
  </si>
  <si>
    <t>Does your solution have AI features, or are there plans to implement AI features in the next 12 months?</t>
  </si>
  <si>
    <t>Does your solution process protected health information (PHI) or any data covered by the Health Insurance Portability and Accountability Act (HIPAA)?</t>
  </si>
  <si>
    <t>Answer "yes" if your solution handles personal health information (PHI), either directly or via a third party.</t>
  </si>
  <si>
    <t>Answer yes if your solution handles PCI (credit card) information, either directly or via a third party.</t>
  </si>
  <si>
    <t>Does operating your solution require the institution to operate a physical or virtual appliance in their own environment or to provide inbound firewall exceptions to allow your employees to remotely administer systems in the institution's environment?</t>
  </si>
  <si>
    <t>Will your company agree to meet your stated accessibility standard or WCAG 2.1 AA as part of your contractual agreement for the solution?*</t>
  </si>
  <si>
    <t>Does the solution substantially conform to WCAG 2.1 AA?*</t>
  </si>
  <si>
    <t>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t>
  </si>
  <si>
    <t>Do you have documentation to support the accessibility features of your solution?</t>
  </si>
  <si>
    <t>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t>
  </si>
  <si>
    <t>Has a third-party expert conducted an audit of the most recent version of your solution?</t>
  </si>
  <si>
    <t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t>
  </si>
  <si>
    <t>Summarize how you ensure accessible solutions. Provide plans to develop documented processes to validate accessibility.</t>
  </si>
  <si>
    <t>Have you adopted a technical or legal standard of conformance for the solution?</t>
  </si>
  <si>
    <t>Various federal and state governments in the United States and around the world have mandated accessibility technical requirements that should be considered and may be required when selling solutions to institutions in these jurisdictions.</t>
  </si>
  <si>
    <t>Summarize your decision to not adopt a technical or legal standard of conformance for the solution.</t>
  </si>
  <si>
    <t>Please provide any plans to develop and share an accessibility roadmap in the future.</t>
  </si>
  <si>
    <t>Indicate a plan to test the solution; develop a roadmap for keyboard accessibility or any further context.</t>
  </si>
  <si>
    <t>Answer "yes" if your solution has internal limits to password complexity (max langth, certain special characters unsupported, etc.).</t>
  </si>
  <si>
    <t>Are there any passwords/passphrases hard-coded into your systems or solutions?*</t>
  </si>
  <si>
    <t>Provide a detailed description of passwords/passphrases hard-coded into your systems or solutions.</t>
  </si>
  <si>
    <t>List all supported multifactor authentication methods, technologies, and/or solutions and provide a brief summary of each.</t>
  </si>
  <si>
    <t>Provide a reference to this solution's release schedule.</t>
  </si>
  <si>
    <t>Can solution updates be completed without institutional involvement (i.e., technically or organizationally)?</t>
  </si>
  <si>
    <t>Summarize the institution's responsibilities during solution updates.</t>
  </si>
  <si>
    <t>Does the environment provide for dedicated single-tenant capabilities? If not, describe how your solution or environment separates data from different customers (e.g., logically, physically, single tenancy, multi-tenancy).</t>
  </si>
  <si>
    <t>Describe the coverage in place for this solution.</t>
  </si>
  <si>
    <t>Does the system or solutions use a third party to collect, store, process, or transmit cardholder (payment/credit/debt card) data?*</t>
  </si>
  <si>
    <t>Do your systems or solutions store, process, or transmit cardholder (payment/credit/debt card) data?</t>
  </si>
  <si>
    <t>Many systems can be used a variety of ways. We want these implementation type diagrams so that we can understand the "real" use of the solution.</t>
  </si>
  <si>
    <t>Does your solution process FERPA-related data?</t>
  </si>
  <si>
    <t>Does your solution process GDPR-related or PIPL-related data?</t>
  </si>
  <si>
    <t>Does your solution process personal data regulated by state law(s) (e.g., CCPA)?</t>
  </si>
  <si>
    <t>Does your solution process user-provided data that may contain regulated information?</t>
  </si>
  <si>
    <t>Share any details that would help data privacy analysts assess your solution.</t>
  </si>
  <si>
    <t>Does your solution leverage machine learning (ML) or do you plan to do so in the next 12 months?</t>
  </si>
  <si>
    <t>Does your solution leverage a large language model (LLM) or do you plan to do so in the next 12 months?</t>
  </si>
  <si>
    <t>Can your solution's AI features be disabled by tenant and/or user?*</t>
  </si>
  <si>
    <t>Please describe the capabilities of your solution's AI features.</t>
  </si>
  <si>
    <t>Does your solution support business rules to protect sensitive data from being ingested by the AI model?</t>
  </si>
  <si>
    <t>Looking for incident response procedure for shutting down and re-enabling model features due to a security event. Please provide the amount of time it would take to disable your solution's AI feature(s).</t>
  </si>
  <si>
    <t>Looking for incident response procedure for shutting down and re-enabling model features due to a security event. Please provide the amount of time it would take to renable your solution's AI feature(s).</t>
  </si>
  <si>
    <t>If sensitive data is introduced to your solution's AI model, can the data be removed from the AI model by request?*</t>
  </si>
  <si>
    <t>Looking for the ability to scrub sensitive insitutional data from your solution's AI model.</t>
  </si>
  <si>
    <t>Is user input data used to influence your solution's AI model?*</t>
  </si>
  <si>
    <t>Looking for protection of organizational data entered as inputs in a solution's AI feature(s).</t>
  </si>
  <si>
    <t>Do you provide logging for your solution's AI feature(s) that includes user, date, and action taken?*</t>
  </si>
  <si>
    <t>Is your ML training data vetted, validated, and verified before training the solution's AI model?</t>
  </si>
  <si>
    <t>Do you limit your solution's LLM privileges by default?*</t>
  </si>
  <si>
    <t>Is your LLM training data vetted, validated, and verified before training the solution's AI model?*</t>
  </si>
  <si>
    <t>Do any actions taken by your solution's LLM features or plugins require human intervention?*</t>
  </si>
  <si>
    <t>Do you limit your solution's LLM resource use per request, per step, and per action?</t>
  </si>
  <si>
    <t>Solution Name</t>
  </si>
  <si>
    <t>Solution Description</t>
  </si>
  <si>
    <t>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t>
  </si>
  <si>
    <t>Follow-up inquiries for solution version releases will be institution/implementation specific.</t>
  </si>
  <si>
    <t>The need for encryption in transport is unique to your institution's implementation of a system. In particular, the data flow between the system and the end users of the solution.</t>
  </si>
  <si>
    <t>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t>
  </si>
  <si>
    <t>A simple "yes" without any references or supporting information should be questioned. Question the size of institutions that are using the solution and the scope of their implementations.</t>
  </si>
  <si>
    <t>Clarify the lack of support strategy for concurrent versions in your solution.</t>
  </si>
  <si>
    <t>Do you have a technology roadmap, for at least the next two years, for enhancements and bug fixes for the solution being assessed?</t>
  </si>
  <si>
    <t>Have you performed a Data Privacy Impact Assesssment for the solution/project?</t>
  </si>
  <si>
    <t>Inquire about any planned improvements to these capabilities. Ask about their product roadmap, and try to understand how they prioritize security concerns in their environment.</t>
  </si>
  <si>
    <t>Do all cryptographic modules in use in your solution conform to the Federal Information Processing Standards (FIPS PUB 140-2 or 140-3)?*</t>
  </si>
  <si>
    <t>Describe how long your organization has conducted business in this area.</t>
  </si>
  <si>
    <t>Determines where solution provider employees will be physically located.</t>
  </si>
  <si>
    <t>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t>
  </si>
  <si>
    <t>Follow-up inquiries for solution provider team strategies will be unique to your institution and may depend on the underlying infrastructures needed to support a system for your specific use case.</t>
  </si>
  <si>
    <t>Follow-up responses to this one are normally unique to their response. Vague answers here usually result in some footprinting of a solution provider to determine their "reputation."</t>
  </si>
  <si>
    <t>We want transparency from the solution provider, and an honest answer to this question, regardless of the response, is a good step in building trust.</t>
  </si>
  <si>
    <t>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t>
  </si>
  <si>
    <t>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t>
  </si>
  <si>
    <t>This is a freebie to help the solution provider state their case. If a solution provider does not add anything here (or it is just sales stuff), we can assume it was filled out by a sales engineer and questions will be evaluated with higher scrutiny.</t>
  </si>
  <si>
    <t>The details of the standard are not the focus here; it is the fact that a solution provider builds their environment around a standard and that they continually evaluate and assess their security programs.</t>
  </si>
  <si>
    <t>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t>
  </si>
  <si>
    <t>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t>
  </si>
  <si>
    <t>Inquire about any privacy language the solution provider may have. It may not be ideal but there may be something available to assess or enough to have your legal counsel or policy/privacy professionals review.</t>
  </si>
  <si>
    <t>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t>
  </si>
  <si>
    <t>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t>
  </si>
  <si>
    <t>Unsatisfactory answers should be met with questions about access control authority, roles and responsibilities (of access grantors), administrative privileges within the solution provider's infrastructure(s), etc.</t>
  </si>
  <si>
    <t>If REQU-02 is no, populate solution provider answer with cell b3 in Auto Responses worksheet</t>
  </si>
  <si>
    <t>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t>
  </si>
  <si>
    <t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t>
  </si>
  <si>
    <t>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t>
  </si>
  <si>
    <t>If no roadmap is available, seek additional information from the solution provider such as release notes that address accessibility and any feedback from users that address the accessibility of the solution.</t>
  </si>
  <si>
    <t>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t>
  </si>
  <si>
    <t>This question is designed to understand how accessibility is included in new versions and features of solutions, particularly with solution providers that implement Agile or similar methodologies where software is updated frequently and continuously.</t>
  </si>
  <si>
    <t>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t>
  </si>
  <si>
    <t>Follow up with a robust question set if the solution provider cannot clearly state full control of the integrity of their system(s). Questions about administrator access on end-user devices and other maintenance and patching type questions are appropriate.</t>
  </si>
  <si>
    <t>Robust answers from the solution provider improve the quality and efficiency of the security assessment process.</t>
  </si>
  <si>
    <t>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</si>
  <si>
    <t>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t>
  </si>
  <si>
    <t>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</si>
  <si>
    <t>If REQU-03 is no, populate solution provider answer with b4 in Auto Responses tab</t>
  </si>
  <si>
    <t>If REQU-01 is no, populate solution provider answer with B2 in Auto Responses tab</t>
  </si>
  <si>
    <t>Ask the solution provider to summarize the best practices to restrict/control the access given to the institution's end users without the use of RBAC. Make sure to understand the administrative requirements/overhead introduced in the solution provider's environment.</t>
  </si>
  <si>
    <t>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t>
  </si>
  <si>
    <t>If a solution provider states that they outsource their code development and do not run a WAF, there is elevated reason for concern. Verify how code is tested, monitored, and controlled in production environments.</t>
  </si>
  <si>
    <t>Follow-up inquiries for operating systems leveraged by the solution provider will be institution/implementation specific.</t>
  </si>
  <si>
    <t>Ask the solution provider about the need for this requirement, and understand any mitigation strategies that may be possible.</t>
  </si>
  <si>
    <t>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t>
  </si>
  <si>
    <t>Ask the solution provider to summarize their best practices for securing their system(s) administratively without the use of RBAC. Make sure to understand the administrative requirements/overhead introduced in the solution provider's environment.</t>
  </si>
  <si>
    <t>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t>
  </si>
  <si>
    <t>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t>
  </si>
  <si>
    <t>Code analysis (prior to implementation) can decrease the number of vulnerabilities within a system. Depending on the insight a solution provider has into their code, code testing should be expected.</t>
  </si>
  <si>
    <t>If software testing processes are not established and followed, point the solution provider to OWASP's Testing Guide &lt;https://www.owasp.org/index.php/OWASP_Testing_Guide_v4_Table_of_Contents&gt;.</t>
  </si>
  <si>
    <t>Managing a solution may rely on various professionals to administer a system. This question is focused on how administration, and the segregation of functions, is implemented within the solution provider's infrastructure.</t>
  </si>
  <si>
    <t>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t>
  </si>
  <si>
    <t>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</si>
  <si>
    <t>The adherence to secure coding best practices better positions a solution provider to maintain the CIA triad. Use the knowledge of this response when evaluating other solution provider statements, particularly those focused on development and the protection of communications.</t>
  </si>
  <si>
    <t>If information security principles are not designed into the product lifecycle, point the solution provider to OWASP's Secure Coding Practices - Quick Reference Guide &lt;https://www.owasp.org/index.php/OWASP_Secure_Coding_Practices_-_Quick_Reference_Guide&gt;.</t>
  </si>
  <si>
    <t>Ask the solution provider why this deployment strategy is used. Ask if it is a restriction of the app store platform or some other environment restriction.</t>
  </si>
  <si>
    <t>Protecting administrative accounts is crucial to maintaining system integrity in any environment. This question is targeting privilege creep and unmanaged privileged acccounts to determine if the solution provider properly manages access control in their application/system environments.</t>
  </si>
  <si>
    <t>Ask the solution provider to summarize their implemented policies and/or procedures</t>
  </si>
  <si>
    <t>The purpose of this question is understand the solution provider's authentication infrastructure so that additional questions can be formulated for the institution's use case.</t>
  </si>
  <si>
    <t>Many institutions have a policy focused on passwords/passphrases, and this question confirms the capacity of a solution provider's solution to comply.</t>
  </si>
  <si>
    <t>Ask the solution provider how end users will be supported. Ask for training documentation or knowledgebase content. Confirm solution provider and institution responsibilities in this support area (and others).</t>
  </si>
  <si>
    <t>This question defines the solution provider's scope of federated identity practices and their willingness to embrace higher education requirements.</t>
  </si>
  <si>
    <t>If a solution provider indicates that a system is stand-alone and cannot integrate with community standards, follow up with maturity questions and ask about other commodity type functions or other system requirements your institution may have.</t>
  </si>
  <si>
    <t>The response to this question can reveal the use (or not) of coding best practices. If passwords/passphrases are hard-coded into systems/productions, the solution provider should provide robust details supporting why this is required.</t>
  </si>
  <si>
    <t>Vague responses to this question should be met with concern. Repeat the question if the first answer is insufficient. Ask pointedly to ensure the solution provider is not misunderstanding.</t>
  </si>
  <si>
    <t>If a weak response is given, it is appropriate to ask directed questions to get specific information. Ensure that questions are targeted to ensure responses will come from the appropriate party within the solution provider.</t>
  </si>
  <si>
    <t>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t>
  </si>
  <si>
    <t>If a solution provider indicates that a system is stand-alone and cannot integrate with the institution's infrastructure, follow up with maturity questions and ask about other commodity type functions or other system requirements your institution may have.</t>
  </si>
  <si>
    <t>This questions allows an institution to know solution provider system limitations and to help them gauge the resources (that may be needed to implement) required to successfully integrate the solution with institution systems.</t>
  </si>
  <si>
    <t>Ask the solution provider about hardware and software options, future roadmap for implementations and support, etc.</t>
  </si>
  <si>
    <t>If the solution provider's response does not cover the details outlined in the reasoning, follow up and get specific responses for each, as needed.</t>
  </si>
  <si>
    <t>The solution provider's solution characteristics and the institution's use case will determine the relevancy of this question. The purpose of this question is to understand the underlying infrastructure and how it is maintained across all customers.</t>
  </si>
  <si>
    <t>In cases where the solution is customized for customer use cases, ensure the solution provider's response covers all aspects of code migration, including backups, data conversions, local resources from the institution, etc., as it relates to code upgrades and/or version adoptions.</t>
  </si>
  <si>
    <t>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t>
  </si>
  <si>
    <t>If the solution provider's response does not cover the details outlined in the reasoning, follow up and get specific responses, as needed.</t>
  </si>
  <si>
    <t>This question is fundamentally about supply chain. The solution provider should be able to document its procedures around tracking libraries maintained by third parties.</t>
  </si>
  <si>
    <t>If the solution provider's response does not cover the details outlined in the reasoning, follow-up and get specific responses for each, as needed.</t>
  </si>
  <si>
    <t>Answers to this question will reveal the solution provider’s knowledge of their IT assets and their ability to respond to notifications about their systems and software.</t>
  </si>
  <si>
    <t>Follow-up inquiries for the solution provider’s patching practices will be institution/implementation specific.</t>
  </si>
  <si>
    <t>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t>
  </si>
  <si>
    <t>Follow-up inquiries for the solution providers patching practices will be institution/implementation specific.</t>
  </si>
  <si>
    <t>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t>
  </si>
  <si>
    <t>Supporting multiple versions of a solution is challenging. Understanding the solution provider’s strategy and resources will provide insight into its ability to adequately support their customers.</t>
  </si>
  <si>
    <t>Follow-up inquiries for the solution provider’s support of concurrent versions will be institution/implementation specific.</t>
  </si>
  <si>
    <t>Answers to this question will reveal the solution provider’s ability to plan in the short term. This is valuable information for customers so they can anticipate updates and potential bug fixes.</t>
  </si>
  <si>
    <t>Follow-up inquiries for the solution provider’s solution update practices will be institution/implementation specific.</t>
  </si>
  <si>
    <t>Answers to this question will reveal the solution provider’s ability to plan for the future of their solution.</t>
  </si>
  <si>
    <t>Follow-up inquiries for the solution provider’s technology planning practices will be institution/implementation specific.</t>
  </si>
  <si>
    <t>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t>
  </si>
  <si>
    <t>Follow up with a robust question set if a solution provider cannot clearly state full control of the integrity of their system(s).</t>
  </si>
  <si>
    <t>Ask the solution provider about its infrastructure and if there is a solution that eliminates the need for this environment.</t>
  </si>
  <si>
    <t>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t>
  </si>
  <si>
    <t>If the solution provider cannot accommodate open standards encryption requirements, direct them to NIST's Cryptographic Standards and Guidelines document &lt;https://csrc.nist.gov/Projects/Cryptographic-Standards-and-Guidelines&gt;.</t>
  </si>
  <si>
    <t>When cancelling a solution, an institution will commonly want all institutional data that was provided to a solution provider. This questions allows the solution provider to state their general practices when a customer leaves their environment.</t>
  </si>
  <si>
    <t>A solution provider's response should be clear and concise. Be wary of vague responses to this questions and inquire about export specifics, as needed.</t>
  </si>
  <si>
    <t>If a solution provider's response is unsatisfactory, engage institutional counsel to appropriately address any ownership concerns.</t>
  </si>
  <si>
    <t>When cancelling a solution, an institution will commonly want all institutional data that was provided to a solution provider. This question allows the solution provider to state its general practices when a customer leaves its environment.</t>
  </si>
  <si>
    <t>When cancelling a solution, an institution will commonly want all institutional data that was provided to a solution provider. The solution provider's response should verify if the institution can extract data or if it is a manual extraction by solution provider staff.</t>
  </si>
  <si>
    <t>The purpose of this question is to define the scope of backup operations and the scope at which a solution provider may readily recover when backup restoration is required.</t>
  </si>
  <si>
    <t>When data is moved digitally (e.g., cloud provider, solution provider-owned facility, etc.) off-site, the policies and implemented procedures are important to know. The protections implemented to prevent compromise will be technical in nature and should be well-documented.</t>
  </si>
  <si>
    <t>Confidentiality is the focus of this question. Based on the capabilities of solution provider administrators, the institution may require additional safeguards to protect the confidentiality of data stored by or shared with a solution provider (e.g., additional layer of encryption, etc.).</t>
  </si>
  <si>
    <t>If institutional data is visible by the solution provider's system administrators, follow up with the solution provider to understand the scope of visibility, process/procedure that administrators follow, and use cases when administrators are allowed to access (view) institutional data.</t>
  </si>
  <si>
    <t>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t>
  </si>
  <si>
    <t>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t>
  </si>
  <si>
    <t>An institution's use case will drive the requirements for backup strategy. Ensure that the institution's use case and risk tolerance can be met by solution provider systems.</t>
  </si>
  <si>
    <t>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t>
  </si>
  <si>
    <t>Follow up with the solution provider to ensure that all components of the system are considered. This includes system-to-system, system-to-client, applications, system accounts, etc.</t>
  </si>
  <si>
    <t>If/then: If Self-managed, populate the solution provider answer for questions DCTR 02, 08, 16-18 with cell B25 in the Auto Responses sheet; If Physical co-location, populate solution provider answer for  DCTR 02-15 with B25; if Virtual Co-location, populate solution provider answer for DCTR 02-04, 07-08, 10, 16-18 with B25; If AWS, Azure, or GCP, populate 03, 07-08, 10, 16-18 with B25; if Other populate DCTR 02-03, 07-08, 10 with B25</t>
  </si>
  <si>
    <t>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t>
  </si>
  <si>
    <t>Follow-up inquiries for additional solution provider's SOC 2 Type 2 reports will be institution/implementation specific.</t>
  </si>
  <si>
    <t>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t>
  </si>
  <si>
    <t>If a solution provider is unable to accommodate storing/processing institutional data within specific regions, ask them why they are unable to. Try to determine if it's an infrastructure issue (scalability), a cost-reduction strategy (size/maturity), or some other issue.</t>
  </si>
  <si>
    <t>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t>
  </si>
  <si>
    <t>When planning for business continuity and disaster recovery, considering geographic diversity of a solution provider's operating environment will help analysts better understand risk due to widespread technical issues as well as weather and environmental considerations.</t>
  </si>
  <si>
    <t>The weight placed on the solution provider's response will be specific to the institution's use case and solution requirements.</t>
  </si>
  <si>
    <t>Ask the solution provider about their system lifecycle practices and security methodology.</t>
  </si>
  <si>
    <t>Does your cloud solution provider have access to your encryption keys?</t>
  </si>
  <si>
    <t>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t>
  </si>
  <si>
    <t>Ask the solution provider to summarize why host-based intrusion detection tools are not implemented in their environment. What compensating controls are in place to detect configuration changes and/or failures of integrity?</t>
  </si>
  <si>
    <t>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t>
  </si>
  <si>
    <t>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t>
  </si>
  <si>
    <t>Ask the solution provider to summarize why host-based intrusion prevention tools are not implemented in their environment. What compensating controls are in place to detect malicious activity and to actively prevent its function?</t>
  </si>
  <si>
    <t>This question is primarily focused on determining the maturity of a solution provider's security program and their ability to implement and operate cutting-edge technologies. Investment in advanced technologies may indicate appropriate security program capabilities.</t>
  </si>
  <si>
    <t>This question is primarily focused on the capability of a solution provider's security program. Understanding the size and skillsets of a solution provider (taken from other responses) is needed to determine the appropriateness of the solution provider's response to this question.</t>
  </si>
  <si>
    <t>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t>
  </si>
  <si>
    <t>In the context of the CIA triad, this question is focused on system integrity, ensuring that system changes are only executed according to policy. Additionally, it is expected that devices used to access the solution provider's systems are properly managed and secured.</t>
  </si>
  <si>
    <t>Follow up with a robust question set if the solution provider cannot clearly state full control of their system patching strategy. Questions about patch testing, testing environments, threat mitigation, incident remediation, etc., are appropriate.</t>
  </si>
  <si>
    <t>This is a general inquiry to determine if the solution provider has reviewed the institution's policies and is committed to complying with them.</t>
  </si>
  <si>
    <t>If a solution provider is vague in their response, follow up with direct questions about the institution's policies and ensure the expectation of compliance is clear with the solution provider.</t>
  </si>
  <si>
    <t>This is a general inquiry to determine if the solution provider is well-versed in applicable laws and regulations that apply in the institution's region of business operation.</t>
  </si>
  <si>
    <t>If a solution provider is vague in their response, follow up with direct questions about doing business in your state/region/country and any laws that are pertinent to the institution.</t>
  </si>
  <si>
    <t>Mature solution lifecycle management can position a solution provider to sufficiently plan, implement, and manage systems that better protect institutional data.</t>
  </si>
  <si>
    <t>Although withdrawn by NIST, the Security Considerations in the Systems Development Life Cycle (SP 800-64r2) document is an excellent resource to provide guidance to solution providers (i.e., set expectations). Follow-up questions to SDLC use will be institution/implementation specific.</t>
  </si>
  <si>
    <t>The use of detective and preventive controls in the hiring process serves a valuable role in protecting institutional data. As these are often HR documented policies, a solution provider should have their practices well-documented and ready for review, upon request.</t>
  </si>
  <si>
    <t>Ask the solution provider if background checks and/or screening are conducted in any capacity, at any time during the employment period. Ask about the precautions they take to ensure the intellectual property is secured and inquire if user data is treated in an appropriate manner.</t>
  </si>
  <si>
    <t>If a solution provider's practices are not clear, inquire about training requirements for employees, especially the frequency and scope of content.</t>
  </si>
  <si>
    <t>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t>
  </si>
  <si>
    <t>If the solution provider does not have an incident response plan, point them to the NIST Computer Security Incident Handling Guide &lt;https://csrc.nist.gov/publications/detail/sp/800-61/rev-2/final&gt;.</t>
  </si>
  <si>
    <t>Protecting privileged accounts is crucial to maintaining system integrity in any environment. This question is targeting privilege creep and unmanaged privileged acccounts to determine if the solution provider properly manages access control in their application/system environments.</t>
  </si>
  <si>
    <t>Ask the solution provider to summarize their implemented policies and/or procedures.</t>
  </si>
  <si>
    <t>This question aims to understand the physical security state of the solution provider's operating environment and whether or not physical assets are appropriately protected.</t>
  </si>
  <si>
    <t>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t>
  </si>
  <si>
    <t>If the solution provider does not have an incident response plan, direct them to the NIST Computer Security Incident Handling Guide &lt;https://csrc.nist.gov/publications/detail/sp/800-61/rev-2/final&gt;.</t>
  </si>
  <si>
    <t>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t>
  </si>
  <si>
    <t>The incident team structure (internal vs. external), size, and capabilities of a solution provider have a significant impact on their ability to respond to and protect an institution's data. Use the knowledge of this response when evaluating other solution provider statements.</t>
  </si>
  <si>
    <t>If the solution provider does not have an incident response team, direct them to the NIST Computer Security Incident Handling Guide &lt;https://csrc.nist.gov/publications/detail/sp/800-61/rev-2/final&gt;.</t>
  </si>
  <si>
    <t>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t>
  </si>
  <si>
    <t>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</si>
  <si>
    <t>Ask if there are plans to implement these processes. Ask the solution provider to summarize their decision behind not scanning their applications for vulnerabilities prior to release.</t>
  </si>
  <si>
    <t>If a solution provider is scanning its applications and/or systems, oftentimes an institution will want to review the report, if possible. Preferably, any finding on the reports will have a matching mitigation action.</t>
  </si>
  <si>
    <t>If a solution provider is hesitant to share the report, ask for a summarized version; some insight is better than none.</t>
  </si>
  <si>
    <t>Many higher education institutions are capable of performing vulnerability assessments and/or penetration testing on their solution providers' infrastructures. This question confirms the possibility of conducting these actions against the solution provider's infrastructure.</t>
  </si>
  <si>
    <t>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</si>
  <si>
    <t>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t>
  </si>
  <si>
    <t>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</si>
  <si>
    <t>If REQU-05 is no, populate solution provider answer with B6 in Auto Responses tab</t>
  </si>
  <si>
    <t>Do accounts used for solution provider-supplied remote support abide by the same authentication policies and access logging as the rest of the system?</t>
  </si>
  <si>
    <t>If REQU-06 is no, populate solution provider answer with B7 in Auto Responses tab</t>
  </si>
  <si>
    <t>If REQU-07 is no, populate solution provider answer with B8 in Auto Responses tab</t>
  </si>
  <si>
    <t>Ask the solution provider to summarize the best practices for securing their system(s) administratively without the use of RBAC. Make sure to understand the administrative requirements/overhead introduced in the solution provider's environment.</t>
  </si>
  <si>
    <t>Ask the solution provider to summarize the reasoning behind this business process and request additional documentation that outlines the security controls implemented to safeguard institutional data.</t>
  </si>
  <si>
    <t>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t>
  </si>
  <si>
    <t>If a weak response is given to this answer, it is appropriate to ask directed answers to get specific information. Ensure that questions are targeted to ensure responses will come from the appropriate party within the solution provider.</t>
  </si>
  <si>
    <t>Standard documentation question. With an on-premise device, the possibility to tie-in with existing monitoring/management systems is beneficial. The solution provider's response should be clear and concise.</t>
  </si>
  <si>
    <t>This question is primarily focused on system(s) integrity and confidentiality. The solution provider's response should clearly state the system(s) capabilities to properly monitor for (and alert for) malicious activity.</t>
  </si>
  <si>
    <t>We want to establish longevity of a solution and whether or not a solution provider is new to the higher education space.</t>
  </si>
  <si>
    <t>Normally a solution provider will state their overall longevity but not talk about the software/service/product under evaluation. Follow-ups includes specific questions about the origins of the software/service/product and references will be requested.</t>
  </si>
  <si>
    <t>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t>
  </si>
  <si>
    <t>If REQU-04 is no, populate solution provider answer with B5 in Auto Responses tab</t>
  </si>
  <si>
    <t>If REQU-04 is no, populate solution provider answer with B5 in Auto Responses tab; If AIQU-01 is no, populate with B9</t>
  </si>
  <si>
    <t>If REQU-04 is no, populate solution provider answer with B5 in Auto Responses tab; If AIQU-02 is no, populate with B10</t>
  </si>
  <si>
    <t>If REQU-04 is no, populate solution provider answer with B5 in Auto Responses tab; If AIQU-02 is no, populate with B9</t>
  </si>
  <si>
    <r>
      <t xml:space="preserve">HECVAT Solution Provider Response - </t>
    </r>
    <r>
      <rPr>
        <b/>
        <i/>
        <sz val="20"/>
        <color theme="0"/>
        <rFont val="Verdana"/>
        <family val="2"/>
      </rPr>
      <t>Product</t>
    </r>
  </si>
  <si>
    <r>
      <t xml:space="preserve">HECVAT Solution Provider Response - </t>
    </r>
    <r>
      <rPr>
        <b/>
        <i/>
        <sz val="20"/>
        <color theme="0"/>
        <rFont val="Verdana"/>
        <family val="2"/>
      </rPr>
      <t>Infrastructure</t>
    </r>
  </si>
  <si>
    <r>
      <t xml:space="preserve">HECVAT Solution Provider Response - </t>
    </r>
    <r>
      <rPr>
        <b/>
        <i/>
        <sz val="20"/>
        <color theme="0"/>
        <rFont val="Verdana"/>
        <family val="2"/>
      </rPr>
      <t>IT Accessibility</t>
    </r>
  </si>
  <si>
    <r>
      <t xml:space="preserve">HECVAT Solution Provider Response - </t>
    </r>
    <r>
      <rPr>
        <b/>
        <i/>
        <sz val="20"/>
        <color theme="0"/>
        <rFont val="Verdana"/>
        <family val="2"/>
      </rPr>
      <t>Case-Specific</t>
    </r>
    <r>
      <rPr>
        <b/>
        <sz val="20"/>
        <color theme="0"/>
        <rFont val="Verdana"/>
        <family val="2"/>
      </rPr>
      <t xml:space="preserve"> </t>
    </r>
    <r>
      <rPr>
        <b/>
        <i/>
        <sz val="20"/>
        <color theme="0"/>
        <rFont val="Verdana"/>
        <family val="2"/>
      </rPr>
      <t>Questions</t>
    </r>
  </si>
  <si>
    <r>
      <t>HECVAT Solution Provider Response -</t>
    </r>
    <r>
      <rPr>
        <b/>
        <i/>
        <sz val="20"/>
        <color theme="0"/>
        <rFont val="Verdana"/>
        <family val="2"/>
      </rPr>
      <t xml:space="preserve"> AI</t>
    </r>
  </si>
  <si>
    <r>
      <t xml:space="preserve">HECVAT Solution Provider Response - </t>
    </r>
    <r>
      <rPr>
        <b/>
        <i/>
        <sz val="20"/>
        <color theme="0"/>
        <rFont val="Verdana"/>
        <family val="2"/>
      </rPr>
      <t>Privacy</t>
    </r>
  </si>
  <si>
    <t>Solution Provider Name</t>
  </si>
  <si>
    <t>Solution Provider Contact Name</t>
  </si>
  <si>
    <t>Solution Provider Contact Title</t>
  </si>
  <si>
    <t>Solution Provider Contact Email</t>
  </si>
  <si>
    <t>Solution Provider Contact Phone Number</t>
  </si>
  <si>
    <t>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t>
  </si>
  <si>
    <t>Solution Provider Accessibility Contact Name</t>
  </si>
  <si>
    <t>Solution Provider Accessibility Contact Title</t>
  </si>
  <si>
    <t>Solution Provider Accessibility Contact Email</t>
  </si>
  <si>
    <t>Solution Provider Accessibility Contact Phone Number</t>
  </si>
  <si>
    <t>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t>
  </si>
  <si>
    <t>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t>
  </si>
  <si>
    <t>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t>
  </si>
  <si>
    <t>Solution Providers that operate their own datacenter(s) can implement their own monitoring strategy. Use the solution provider's response to this questions to verify/validate other responses related to ownership/co-location/physical security.</t>
  </si>
  <si>
    <t>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t>
  </si>
  <si>
    <t>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t>
  </si>
  <si>
    <t>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t>
  </si>
  <si>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</si>
  <si>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</si>
  <si>
    <t>List each third party and why institutional data is shared with them. Format example: [Third Party Name] - Reason</t>
  </si>
  <si>
    <t>This includes any interface for end users and interfaces used by administrators at the institution.</t>
  </si>
  <si>
    <t>Instructions for High-Risk Scorecard</t>
  </si>
  <si>
    <t>Based on the response to AIPL-03, this question does not apply to this product or service.</t>
  </si>
  <si>
    <t>* Denotes critical questions. Critical questions are those deemed most important to institutions by higher education volunteers.</t>
  </si>
  <si>
    <t>3. For questions that are qualitative or for which you disagree with the preferred response, make a selection in the "Compliant Override" dropdown to adjust the question's impact on the score.</t>
  </si>
  <si>
    <t>DO complete the On-Premises Data Solutions section in the Case-Specific worksheet.</t>
  </si>
  <si>
    <t>DO NOT complete the On-Premises Data Solutions section in the Case-Specific worksheet.</t>
  </si>
  <si>
    <t xml:space="preserve">4. Each worksheet shows a report for that section. See the "Analyst Report" sheet for a full report of all sections. </t>
  </si>
  <si>
    <t>5. Return the completed file to institutions.</t>
  </si>
  <si>
    <t>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t>
  </si>
  <si>
    <t>This information defines the scale of company (support, resources, skillsets), general information about the organization that may be concerning.</t>
  </si>
  <si>
    <t>Does your product or service have an interface?</t>
  </si>
  <si>
    <t>Is the solution designed to process, store, or transmit credit card information?</t>
  </si>
  <si>
    <r>
      <t>Do you have a well-documented business continuity plan (BCP), with a clear owner, that is tested annually?</t>
    </r>
    <r>
      <rPr>
        <sz val="11"/>
        <color rgb="FFFF0000"/>
        <rFont val="Arial"/>
        <family val="2"/>
      </rPr>
      <t>*</t>
    </r>
  </si>
  <si>
    <t>SSAE 18 and SOC2 audits are standard documentation, relevant to institutions requiring a solution provider to undergo SSAE 18 audits.</t>
  </si>
  <si>
    <t>Has a VPAT or ACR been created or updated for the solution and version under consideration within the past 12 months?*</t>
  </si>
  <si>
    <t>If your answer is “I do not know,” select “no.” If the VPAT/ACR is for an older version of the product or has not been updated, its information does not accurately reflect the accessibility of the product under consideration and the response should be "no." Provide a link or attachment to the most recent VPAT/ACR.</t>
  </si>
  <si>
    <t>Cross-reference Accessibility Conformance Reports (ACR) with any answers from ITAC-14 about product roadmaps for accessibility improvements.</t>
  </si>
  <si>
    <t>If claims are made about accessibility and there is no supporting documentation on how they can be achieved, ensure that intended configurations and uses of the product in question were assessed for any accessibility documentation or claims.</t>
  </si>
  <si>
    <t>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t>
  </si>
  <si>
    <t>A detailed accessibility roadmap should reference improvements and progress on known accessibility issues as appropriate but does not necessarily need to list unreleased product features.</t>
  </si>
  <si>
    <t>How do you ensure that your professional staff keeps current with digital accessibility laws and best practices? Is your staff able to evaluate and test this product with assistive technologies such as a screen reader or alternative input devices? Examples of staff certification may include IAAP certifications &lt;https://www.accessibilityassociation.org/s/professional-certifications&gt; or §508 Trusted Tester &lt;https://www.dhs.gov/trusted-tester&gt;.</t>
  </si>
  <si>
    <t>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t>
  </si>
  <si>
    <t>Do you have contractual language in place with third parties governing access to institutional data?*</t>
  </si>
  <si>
    <t>Do the contracts in place with these third parties address liability in the event of a data breach?*</t>
  </si>
  <si>
    <t>Is the data encrypted (at rest) while in the consultant's possession?*</t>
  </si>
  <si>
    <t>Can you provide the institution documentation regarding the retention period for those logs, how logs are protected, and whether they are accessible to the customer (and if so, how)?*</t>
  </si>
  <si>
    <t>Ensure that all elements of AAAI-10 are clearly stated in your response.</t>
  </si>
  <si>
    <t>Indicate all procedures that are implemented in your change management process. (a) An impact analysis of the upgrade is performed. (b) The change is appropriately authorized. (c) Changes are made first in a test environment. (d) The ability to implement the upgrades/changes in the production environment is limited to appropriate IT personnel.</t>
  </si>
  <si>
    <t>Do you regularly scan for common web application security vulnerabilities (e.g., SQL injection, XSS, XSRF, etc.)?</t>
  </si>
  <si>
    <t>Have you entered into a Business Associate Agreements with all subcontractors who may have access to protected health information (PHI)?*</t>
  </si>
  <si>
    <t>Have you conducted a risk analysis as required under the HIPAA Security Rule?</t>
  </si>
  <si>
    <t>Are you on the list of Visa approved service providers?</t>
  </si>
  <si>
    <t>This is standard documentation, relevant to institution implementations requiring FERPA compliance.</t>
  </si>
  <si>
    <t xml:space="preserve">SOC 2 Type 2 audits can be conducted for any or all of five trust principles (confidentiality, integrity, availability, security, and privacy). Answer "yes" if your audit included the privacy principle. </t>
  </si>
  <si>
    <t>Do you have contractual agreements with third parties that require them to maintain standards and to comply with all regulatory requirements?*</t>
  </si>
  <si>
    <t>Does your solution have an AI risk model when developing or implementing your solution's AI model?*</t>
  </si>
  <si>
    <t>In the event of an incident, can your solution's AI features be disabled in a timely manner?*</t>
  </si>
  <si>
    <t>If disabled because of an incident, can your solution's AI features be re-enabled in a timely manner?*</t>
  </si>
  <si>
    <t>Do you have documented technical and procedural processes to address potential negative impacts of AI as described by the AI Risk Management Framework (RMF)?</t>
  </si>
  <si>
    <t>Looking for how the solution is checked for input anomalies, patterns, and malicious input rejection.</t>
  </si>
  <si>
    <t xml:space="preserve"> Authentication, Authorization, and Account Management</t>
  </si>
  <si>
    <t xml:space="preserve">HIPAA Compliance </t>
  </si>
  <si>
    <t>Do your workforce members receive regular training related to the Health Insurance Portability and Accountability Act (HIPAA) Privacy and Security Rules and the HITECH Act?*</t>
  </si>
  <si>
    <t>Question Auto-Response</t>
  </si>
  <si>
    <t>Based on the response to AAAI-01, this question does not apply to this product or service.</t>
  </si>
  <si>
    <t>The use case, vendor infrastructure, and types of services offered will greatly affect the need for various firewalling devices. The focus of this question is integrity, ensuring that the systems hosting institutional data are limited in need-only communications.</t>
  </si>
  <si>
    <t>Follow-up inquiries for firewall capabilities will be institution/implementation specific.</t>
  </si>
  <si>
    <t>This sheet provides additional context on each questions for analysts at institutions. In most cases, you will find a reason for each question as well as follow-up inquiries that may be helpful.</t>
  </si>
  <si>
    <t xml:space="preserve">Use the "find" feature (CTRL+F on a PC or Command+F on a Mac) to search for a question code </t>
  </si>
  <si>
    <t>To be added in a later version</t>
  </si>
  <si>
    <t xml:space="preserve">Cells contained in this worksheet may contain cells with dropdown lists as well as autopopulated formulas. </t>
  </si>
  <si>
    <t>End Table Data</t>
  </si>
  <si>
    <t xml:space="preserve">End of worksheet </t>
  </si>
  <si>
    <t xml:space="preserve">There are cells within this worksheet are auto populated from the previous worksheets and drop down lists. </t>
  </si>
  <si>
    <t xml:space="preserve">There are cells within this worksheet are auto populated from multiple worksheets in the workbook, and drop down lists. </t>
  </si>
  <si>
    <t xml:space="preserve">The cells within this worksheet contain questions, the reason for the question, and follow-up inquiries/responses </t>
  </si>
  <si>
    <t xml:space="preserve">End Table Data </t>
  </si>
  <si>
    <t xml:space="preserve">This worksheet contains Auto-Responses that auto-populate the other worksheets and the context for when they are used. </t>
  </si>
  <si>
    <t xml:space="preserve">This worksheet is auto-populated with data taken from previous worksheets. </t>
  </si>
  <si>
    <t xml:space="preserve">End of workbook </t>
  </si>
  <si>
    <t xml:space="preserve">This worksheet is a combination of cells that are autopopulated as well as ones to be filled in. </t>
  </si>
  <si>
    <t>Is a SOC 2 Type 2 report available for the hosting environment?</t>
  </si>
  <si>
    <t>Do you require multifactor authentication for all administrative accounts in your environment?</t>
  </si>
  <si>
    <t>Have the relevant policies/plans been tested?*</t>
  </si>
  <si>
    <t>Can access be restricted based on source IP address?*</t>
  </si>
  <si>
    <t>Have you identified areas of risk?*</t>
  </si>
  <si>
    <t>Are your servers separated from other companies via a physical barrier, such as a cage or hard walls?</t>
  </si>
  <si>
    <t>Does the process described in DATA-15 adhere to DoD 5220.22-M and/or NIST SP 800-88 standards?</t>
  </si>
  <si>
    <t>Does your solution have access to personal or institutional data?</t>
  </si>
  <si>
    <t xml:space="preserve">Note: The "Organization" tab is required for ALL products and services. </t>
  </si>
  <si>
    <t>(Will reflect across applicable tabs)</t>
  </si>
  <si>
    <t>For full instructions, please visit EDUCAUSE.edu/HECVAT</t>
  </si>
  <si>
    <t>For full instructions, please visit educause.edu/HECVAT</t>
  </si>
  <si>
    <t>Does the center where the data will reside have cooling and fire-suppression systems that are active and regularly tested?</t>
  </si>
  <si>
    <t>2. Complete the "Organization" tab and the applicable questions in each of the next 5 tabs (Product through Privacy) that apply, based on your answers to the "Required Questions."</t>
  </si>
  <si>
    <t>Ensure that all elements of AAAI-11 are clearly stated in your response.</t>
  </si>
  <si>
    <t>Do you separate ML training data from your ML solution data?*</t>
  </si>
  <si>
    <t>Do you collect, process, or store demographic information?*</t>
  </si>
  <si>
    <t>Do you capture or create genetic, biometric, or behaviometric information (e.g.,  facial recognition or fingerprints)?*</t>
  </si>
  <si>
    <t>Do you collect personal information only for the purpose(s) identified in the agreement with an institution or, if there is none, the purpose(s) identified in the privacy notice?</t>
  </si>
  <si>
    <t>Do you disclose personal information to third parties only for the purpose(s) identified in the privacy notice or with the implicit or explicit consent of the individual?</t>
  </si>
  <si>
    <t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t>
  </si>
  <si>
    <t>Do you maintain accurate, complete, and relevant personal information for the purposes identified in the privacy notice?</t>
  </si>
  <si>
    <t>HECVAT Institution Evaluation - High Risk</t>
  </si>
  <si>
    <t>HECVAT Institution Evaluation - Privacy</t>
  </si>
  <si>
    <t>HECVAT Analyst Report - Privacy</t>
  </si>
  <si>
    <t>The answer to this question indicates if the "Product" and "Infrastructure" tabs are required</t>
  </si>
  <si>
    <t>The answer to this question indicates if the "IT Accessibility" questions are required</t>
  </si>
  <si>
    <t>The answer to this question indicates if the "Consulting" questions are required</t>
  </si>
  <si>
    <t>The answer to this question indicates if the "AI" questions are required</t>
  </si>
  <si>
    <t>The answer to this question indicates if the "HIPAA" questions are required</t>
  </si>
  <si>
    <t>The answer to this question indicates if the "PCI DSS" questions are required</t>
  </si>
  <si>
    <t>The answer to this question indicates if the "On-Premises Data Solutions" questions are required</t>
  </si>
  <si>
    <t>To confirm keyboard-only claims, follow the how-to at Minimum Expectations for applications webpage &lt;https://go.iu.edu/minimum-expectations&gt; from Indiana University or reference WebAIM’s Keyboard Testing guidance &lt;https://webaim.org/techniques/keyboard/#testing&gt;.</t>
  </si>
  <si>
    <t xml:space="preserve">Based on the response to REQU-01 on the "START HERE" tab, this question does not apply to this product or service. </t>
  </si>
  <si>
    <t>Based on the response to REQU-02 on the "START HERE" tab, this question does not apply to this product or service.</t>
  </si>
  <si>
    <t>Based on the response to REQU-03 on the "START HERE" tab, this question does not apply to this product or service.</t>
  </si>
  <si>
    <t>Based on the response to REQU-04 on the "START HERE" tab, this question does not apply to this product or service.</t>
  </si>
  <si>
    <t>Based on the response to REQU-05 on the "START HERE" tab, this question does not apply to this product or service.</t>
  </si>
  <si>
    <t>Based on the response to REQU-06 on the "START HERE" tab, this question does not apply to this product or service.</t>
  </si>
  <si>
    <t>Based on the response to REQU-07 on the "START HERE" tab, this question does not apply to this product or service.</t>
  </si>
  <si>
    <t>Based on the response to AIQU-01 on the "START HERE" tab, this question does not apply to this product or service.</t>
  </si>
  <si>
    <t>Based on the response to AIQU-02 on the "START HERE" tab, this question does not apply to this product or service.</t>
  </si>
  <si>
    <t>Answer</t>
  </si>
  <si>
    <t xml:space="preserve">Federal regulation requires that technology products conform to WCAG 2.1 AA. Technology platforms that do not substantially conform to this standard put schools at risk of not complying with these requirements. </t>
  </si>
  <si>
    <t>Does your product rely on activating a special "accessibility mode," a "lite version," or using an alternate interface (including “overlay” or AI-based alternates)  for accessibility purposes?</t>
  </si>
  <si>
    <t>Describe where accessibility falls in the development and product lifecycle. Is it at the beginning of your project development or after the product is otherwise complete before launch? Do you incorporate accessibility in your development methods, such as Agile scrums? Does your customer-facing accessibility reporting match your development processes (i.e., Agile methods are best represented using a roadmap and timeline; revised VPAT/ACRs provide a snapshot in time of a given release)?</t>
  </si>
  <si>
    <t>Provide further details in Additional Information.</t>
  </si>
  <si>
    <t>Indicate which primary standards and all additional standards the solution meets.</t>
  </si>
  <si>
    <t>Please provide plans (when and by whom) of any planned audit, or a rationale if no third-party audit is planned.</t>
  </si>
  <si>
    <t>Audit results, including VPAT/ACRs, are voluntary reports often generated by the creator of the product. Audits conducted and reports generated by expert third parties give greater confidence to customers.</t>
  </si>
  <si>
    <t xml:space="preserve">3. Guidance in column E may change based on your answers to prompt details in "Additional Information." If leaving an answer blank, you must also state why in "Additional Information". </t>
  </si>
  <si>
    <t>Hybrid/Other</t>
  </si>
  <si>
    <t>Copyright © 2025 EDUCAUSE</t>
  </si>
  <si>
    <r>
      <t xml:space="preserve">PRIVACY REFERENCE QUESTIONS </t>
    </r>
    <r>
      <rPr>
        <b/>
        <i/>
        <sz val="14"/>
        <color theme="0"/>
        <rFont val="Verdana"/>
        <family val="2"/>
      </rPr>
      <t>-these fields cannot be edited and must be changed on the "Institution Evaluation" tab.</t>
    </r>
  </si>
  <si>
    <t>You can find full tutorials on the HECVAT at educause.edu/HECVAT</t>
  </si>
  <si>
    <t>Cells A20 to A40 have intentionally been left blank.</t>
  </si>
  <si>
    <t>Include in Score?</t>
  </si>
  <si>
    <t>Max Score</t>
  </si>
  <si>
    <t>3. Changes cannot be made in this sheet. Please make changes in the appropriate "Evaluation" tab.</t>
  </si>
  <si>
    <r>
      <t xml:space="preserve">HECVAT Solution Provider Response - </t>
    </r>
    <r>
      <rPr>
        <b/>
        <i/>
        <sz val="20"/>
        <color theme="0"/>
        <rFont val="Verdana"/>
        <family val="2"/>
      </rPr>
      <t>Organization</t>
    </r>
  </si>
  <si>
    <t xml:space="preserve">Required Questions indicate to the solution provider which questions apply to their product or service. </t>
  </si>
  <si>
    <r>
      <t xml:space="preserve">HECVAT™ Solution Provider Response - </t>
    </r>
    <r>
      <rPr>
        <b/>
        <i/>
        <sz val="20"/>
        <color theme="0"/>
        <rFont val="Verdana"/>
        <family val="2"/>
      </rPr>
      <t>Start Here</t>
    </r>
  </si>
  <si>
    <t>HECVAT™ Institution Evaluation</t>
  </si>
  <si>
    <t xml:space="preserve"> Firewalls, IDS, IPS, and Networking</t>
  </si>
  <si>
    <t>At the completion of this contract, will data be returned to the institution and/or deleted from all your systems and archives?</t>
  </si>
  <si>
    <t xml:space="preserve">Please specify if it will be returned, deleted, or both. </t>
  </si>
  <si>
    <t>4. DO NOT complete any fields in the "Evaluation" sheets or the "Analyst Notes" column.</t>
  </si>
  <si>
    <t>Are you offering either a product or platform, as opposed to only offering a service</t>
  </si>
  <si>
    <t>Critical Importance/Lite Score</t>
  </si>
  <si>
    <t>Critical Importance Questions (Lite Review Questions)</t>
  </si>
  <si>
    <t xml:space="preserve">4. For instructions on how to do a "HECVAT Lite" evaluation, please visit educause.edu/HECVAT. </t>
  </si>
  <si>
    <t>If the institution does not use SSO, does your application and/or user frontend/portal support multifactor authentication (e.g., Duo, Google Authenticator, OTP, etc.)?</t>
  </si>
  <si>
    <t>Qualitative Answer - make a selection in column G</t>
  </si>
  <si>
    <t>Is any institutional data retained in AI processing?*</t>
  </si>
  <si>
    <t>N/A Guidance</t>
  </si>
  <si>
    <t>N/A</t>
  </si>
  <si>
    <t>Please explain why this does not apply to your product or service.</t>
  </si>
  <si>
    <t>Version 4.04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</si>
</sst>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60" x14ac:knownFonts="1">
    <font>
      <sz val="12"/>
      <color indexed="8"/>
      <name val="Verdana"/>
    </font>
    <font>
      <sz val="12"/>
      <color theme="0"/>
      <name val="Verdana"/>
      <family val="2"/>
    </font>
    <font>
      <b/>
      <sz val="20"/>
      <color theme="0"/>
      <name val="Verdana"/>
      <family val="2"/>
    </font>
    <font>
      <b/>
      <sz val="14"/>
      <color theme="1"/>
      <name val="Verdana"/>
      <family val="2"/>
    </font>
    <font>
      <sz val="11"/>
      <color indexed="8"/>
      <name val="Verdana"/>
      <family val="2"/>
    </font>
    <font>
      <b/>
      <sz val="12"/>
      <color theme="0"/>
      <name val="Verdana"/>
      <family val="2"/>
    </font>
    <font>
      <b/>
      <sz val="11"/>
      <color rgb="FF000000"/>
      <name val="Verdana"/>
      <family val="2"/>
    </font>
    <font>
      <sz val="11"/>
      <color rgb="FF000000"/>
      <name val="Verdana"/>
      <family val="2"/>
    </font>
    <font>
      <sz val="10"/>
      <color rgb="FF000000"/>
      <name val="Aptos Narrow"/>
      <family val="2"/>
      <scheme val="minor"/>
    </font>
    <font>
      <b/>
      <sz val="11"/>
      <color rgb="FF000000"/>
      <name val="Arial"/>
      <family val="2"/>
    </font>
    <font>
      <sz val="11"/>
      <color rgb="FF000000"/>
      <name val="Arial"/>
      <family val="2"/>
    </font>
    <font>
      <sz val="11"/>
      <color theme="1"/>
      <name val="Arial"/>
      <family val="2"/>
    </font>
    <font>
      <sz val="10"/>
      <color theme="1"/>
      <name val="Aptos Narrow"/>
      <family val="2"/>
      <scheme val="minor"/>
    </font>
    <font>
      <b/>
      <sz val="10"/>
      <color theme="1"/>
      <name val="Aptos Narrow"/>
      <family val="2"/>
      <scheme val="minor"/>
    </font>
    <font>
      <sz val="12"/>
      <color theme="1"/>
      <name val="Verdana"/>
      <family val="2"/>
    </font>
    <font>
      <b/>
      <sz val="11"/>
      <color rgb="FFFF0000"/>
      <name val="Verdana"/>
      <family val="2"/>
    </font>
    <font>
      <sz val="11"/>
      <color theme="1"/>
      <name val="Verdana"/>
      <family val="2"/>
    </font>
    <font>
      <b/>
      <sz val="12"/>
      <color theme="1"/>
      <name val="Verdana"/>
      <family val="2"/>
    </font>
    <font>
      <i/>
      <sz val="12"/>
      <color theme="1"/>
      <name val="Verdana"/>
      <family val="2"/>
    </font>
    <font>
      <b/>
      <sz val="14"/>
      <color theme="0"/>
      <name val="Verdana"/>
      <family val="2"/>
    </font>
    <font>
      <b/>
      <sz val="14"/>
      <color rgb="FFFF0000"/>
      <name val="Verdana"/>
      <family val="2"/>
    </font>
    <font>
      <i/>
      <sz val="11"/>
      <color theme="1"/>
      <name val="Verdana"/>
      <family val="2"/>
    </font>
    <font>
      <sz val="11"/>
      <color rgb="FFFF0000"/>
      <name val="Verdana"/>
      <family val="2"/>
    </font>
    <font>
      <sz val="12"/>
      <color indexed="8"/>
      <name val="Verdana"/>
      <family val="2"/>
    </font>
    <font>
      <b/>
      <sz val="12"/>
      <color rgb="FF000000"/>
      <name val="Verdana"/>
      <family val="2"/>
    </font>
    <font>
      <b/>
      <sz val="12"/>
      <color indexed="8"/>
      <name val="Verdana"/>
      <family val="2"/>
    </font>
    <font>
      <u/>
      <sz val="12"/>
      <color theme="10"/>
      <name val="Verdana"/>
      <family val="2"/>
    </font>
    <font>
      <sz val="8"/>
      <name val="Verdana"/>
      <family val="2"/>
    </font>
    <font>
      <b/>
      <sz val="11"/>
      <color rgb="FF000000"/>
      <name val="Arial"/>
      <family val="2"/>
    </font>
    <font>
      <sz val="11"/>
      <name val="Verdana"/>
      <family val="2"/>
    </font>
    <font>
      <b/>
      <sz val="20"/>
      <name val="Verdana"/>
      <family val="2"/>
    </font>
    <font>
      <b/>
      <sz val="12"/>
      <name val="Verdana"/>
      <family val="2"/>
    </font>
    <font>
      <sz val="8"/>
      <name val="Verdana"/>
      <family val="2"/>
    </font>
    <font>
      <sz val="12"/>
      <color rgb="FFFF0000"/>
      <name val="Verdana"/>
      <family val="2"/>
    </font>
    <font>
      <sz val="11"/>
      <color theme="0"/>
      <name val="Verdana"/>
      <family val="2"/>
    </font>
    <font>
      <b/>
      <sz val="10"/>
      <color rgb="FF000000"/>
      <name val="Aptos Narrow"/>
      <family val="2"/>
      <scheme val="minor"/>
    </font>
    <font>
      <b/>
      <i/>
      <sz val="10"/>
      <color rgb="FF000000"/>
      <name val="Aptos Narrow"/>
      <family val="2"/>
      <scheme val="minor"/>
    </font>
    <font>
      <sz val="11"/>
      <color indexed="8"/>
      <name val="Arial"/>
      <family val="2"/>
    </font>
    <font>
      <u/>
      <sz val="12"/>
      <color theme="0"/>
      <name val="Verdana"/>
      <family val="2"/>
    </font>
    <font>
      <b/>
      <sz val="11"/>
      <color indexed="8"/>
      <name val="Arial"/>
      <family val="2"/>
    </font>
    <font>
      <b/>
      <i/>
      <sz val="14"/>
      <color theme="0"/>
      <name val="Verdana"/>
      <family val="2"/>
    </font>
    <font>
      <sz val="11"/>
      <color rgb="FFBF0000"/>
      <name val="Verdana"/>
      <family val="2"/>
    </font>
    <font>
      <b/>
      <i/>
      <sz val="20"/>
      <color theme="0"/>
      <name val="Verdana"/>
      <family val="2"/>
    </font>
    <font>
      <sz val="12"/>
      <name val="Verdana"/>
      <family val="2"/>
    </font>
    <font>
      <b/>
      <sz val="14"/>
      <name val="Verdana"/>
      <family val="2"/>
    </font>
    <font>
      <b/>
      <i/>
      <sz val="12"/>
      <color rgb="FF000000"/>
      <name val="Verdana"/>
      <family val="2"/>
    </font>
    <font>
      <b/>
      <i/>
      <sz val="12"/>
      <color indexed="8"/>
      <name val="Verdana"/>
      <family val="2"/>
    </font>
    <font>
      <b/>
      <sz val="11"/>
      <color theme="0"/>
      <name val="Verdana"/>
      <family val="2"/>
    </font>
    <font>
      <b/>
      <sz val="11"/>
      <name val="Verdana"/>
      <family val="2"/>
    </font>
    <font>
      <i/>
      <sz val="11"/>
      <color rgb="FF000000"/>
      <name val="Verdana"/>
      <family val="2"/>
    </font>
    <font>
      <sz val="11"/>
      <color rgb="FFFF0000"/>
      <name val="Arial"/>
      <family val="2"/>
    </font>
    <font>
      <sz val="10"/>
      <color theme="0"/>
      <name val="Aptos Narrow"/>
      <family val="2"/>
      <scheme val="minor"/>
    </font>
    <font>
      <b/>
      <i/>
      <sz val="14"/>
      <color rgb="FFFF0000"/>
      <name val="Verdana"/>
      <family val="2"/>
    </font>
    <font>
      <i/>
      <sz val="11"/>
      <color indexed="8"/>
      <name val="Verdana"/>
      <family val="2"/>
    </font>
    <font>
      <i/>
      <sz val="11"/>
      <name val="Verdana"/>
      <family val="2"/>
    </font>
    <font>
      <b/>
      <sz val="14"/>
      <color rgb="FF000000"/>
      <name val="Verdana"/>
      <family val="2"/>
    </font>
    <font>
      <b/>
      <i/>
      <sz val="11"/>
      <color theme="1"/>
      <name val="Verdana"/>
      <family val="2"/>
    </font>
    <font>
      <sz val="12"/>
      <color rgb="FFC00000"/>
      <name val="Verdana"/>
      <family val="2"/>
    </font>
    <font>
      <b/>
      <sz val="14"/>
      <color rgb="FFC00000"/>
      <name val="Verdana"/>
      <family val="2"/>
    </font>
    <font>
      <u/>
      <sz val="12"/>
      <color rgb="FFC00000"/>
      <name val="Verdana"/>
      <family val="2"/>
    </font>
  </fonts>
  <fills count="25">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rgb="FFD9EAD3"/>
        <bgColor rgb="FFD9EAD3"/>
      </patternFill>
    </fill>
    <fill>
      <patternFill patternType="solid">
        <fgColor theme="7" tint="0.79998168889431442"/>
        <bgColor indexed="64"/>
      </patternFill>
    </fill>
    <fill>
      <patternFill patternType="solid">
        <fgColor rgb="FFE6B8AF"/>
        <bgColor rgb="FFE6B8AF"/>
      </patternFill>
    </fill>
    <fill>
      <patternFill patternType="solid">
        <fgColor rgb="FFB7E1CD"/>
        <bgColor rgb="FFB7E1CD"/>
      </patternFill>
    </fill>
    <fill>
      <patternFill patternType="solid">
        <fgColor rgb="FFD9D2E9"/>
        <bgColor rgb="FFD9D2E9"/>
      </patternFill>
    </fill>
    <fill>
      <patternFill patternType="solid">
        <fgColor theme="0"/>
        <bgColor indexed="64"/>
      </patternFill>
    </fill>
    <fill>
      <patternFill patternType="solid">
        <fgColor rgb="FFFFFFFF"/>
        <bgColor indexed="64"/>
      </patternFill>
    </fill>
    <fill>
      <patternFill patternType="solid">
        <fgColor theme="3" tint="0.749992370372631"/>
        <bgColor indexed="64"/>
      </patternFill>
    </fill>
    <fill>
      <patternFill patternType="solid">
        <fgColor theme="3" tint="0.749992370372631"/>
        <bgColor rgb="FFD9EAD3"/>
      </patternFill>
    </fill>
    <fill>
      <patternFill patternType="solid">
        <fgColor theme="3" tint="0.749992370372631"/>
        <bgColor rgb="FFD9D2E9"/>
      </patternFill>
    </fill>
    <fill>
      <patternFill patternType="solid">
        <fgColor theme="8" tint="0.79998168889431442"/>
        <bgColor rgb="FFD9D2E9"/>
      </patternFill>
    </fill>
    <fill>
      <patternFill patternType="solid">
        <fgColor rgb="FFD0DAF0"/>
        <bgColor indexed="64"/>
      </patternFill>
    </fill>
    <fill>
      <patternFill patternType="solid">
        <fgColor rgb="FF00636C"/>
        <bgColor indexed="64"/>
      </patternFill>
    </fill>
    <fill>
      <patternFill patternType="solid">
        <fgColor rgb="FFE0B233"/>
        <bgColor indexed="64"/>
      </patternFill>
    </fill>
    <fill>
      <patternFill patternType="solid">
        <fgColor rgb="FF7ECCA0"/>
        <bgColor indexed="64"/>
      </patternFill>
    </fill>
    <fill>
      <patternFill patternType="solid">
        <fgColor rgb="FF4C6BB3"/>
        <bgColor indexed="64"/>
      </patternFill>
    </fill>
    <fill>
      <patternFill patternType="solid">
        <fgColor rgb="FFE0B233"/>
        <bgColor theme="4"/>
      </patternFill>
    </fill>
    <fill>
      <patternFill patternType="solid">
        <fgColor rgb="FFFDEEC5"/>
        <bgColor indexed="64"/>
      </patternFill>
    </fill>
    <fill>
      <patternFill patternType="solid">
        <fgColor rgb="FFBF0000"/>
        <bgColor indexed="64"/>
      </patternFill>
    </fill>
    <fill>
      <patternFill patternType="solid">
        <fgColor theme="2" tint="-9.9978637043366805E-2"/>
        <bgColor indexed="64"/>
      </patternFill>
    </fill>
  </fills>
  <borders count="6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auto="1"/>
      </top>
      <bottom style="thin">
        <color auto="1"/>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medium">
        <color indexed="64"/>
      </right>
      <top style="thin">
        <color auto="1"/>
      </top>
      <bottom style="medium">
        <color indexed="64"/>
      </bottom>
      <diagonal/>
    </border>
    <border>
      <left/>
      <right/>
      <top/>
      <bottom style="thin">
        <color auto="1"/>
      </bottom>
      <diagonal/>
    </border>
    <border>
      <left style="medium">
        <color indexed="64"/>
      </left>
      <right style="medium">
        <color indexed="64"/>
      </right>
      <top/>
      <bottom style="medium">
        <color indexed="64"/>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diagonal/>
    </border>
    <border>
      <left style="medium">
        <color indexed="64"/>
      </left>
      <right style="thin">
        <color auto="1"/>
      </right>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thin">
        <color indexed="64"/>
      </top>
      <bottom/>
      <diagonal/>
    </border>
    <border>
      <left/>
      <right style="thin">
        <color auto="1"/>
      </right>
      <top/>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right style="thin">
        <color indexed="64"/>
      </right>
      <top style="thin">
        <color indexed="64"/>
      </top>
      <bottom/>
      <diagonal/>
    </border>
    <border>
      <left/>
      <right style="medium">
        <color indexed="64"/>
      </right>
      <top/>
      <bottom/>
      <diagonal/>
    </border>
  </borders>
  <cellStyleXfs count="4">
    <xf numFmtId="0" fontId="0" fillId="0" borderId="0" applyNumberFormat="0" applyFill="0" applyBorder="0" applyProtection="0">
      <alignment vertical="top" wrapText="1"/>
    </xf>
    <xf numFmtId="0" fontId="8" fillId="0" borderId="0"/>
    <xf numFmtId="0" fontId="26" fillId="0" borderId="0" applyNumberFormat="0" applyFill="0" applyBorder="0" applyAlignment="0" applyProtection="0">
      <alignment vertical="top" wrapText="1"/>
    </xf>
    <xf numFmtId="0" fontId="23" fillId="0" borderId="0" applyNumberFormat="0" applyFill="0" applyBorder="0" applyProtection="0">
      <alignment vertical="top" wrapText="1"/>
    </xf>
  </cellStyleXfs>
  <cellXfs count="359">
    <xf numFmtId="0" fontId="0" fillId="0" borderId="0" xfId="0">
      <alignment vertical="top" wrapText="1"/>
    </xf>
    <xf numFmtId="0" fontId="4" fillId="0" borderId="0" xfId="0" applyNumberFormat="1" applyFont="1" applyAlignment="1"/>
    <xf numFmtId="0" fontId="9" fillId="0" borderId="4" xfId="1" applyFont="1" applyBorder="1" applyAlignment="1">
      <alignment vertical="top" wrapText="1"/>
    </xf>
    <xf numFmtId="0" fontId="9" fillId="5" borderId="4" xfId="1" applyFont="1" applyFill="1" applyBorder="1" applyAlignment="1">
      <alignment vertical="top" wrapText="1"/>
    </xf>
    <xf numFmtId="0" fontId="9" fillId="6" borderId="4" xfId="1" applyFont="1" applyFill="1" applyBorder="1" applyAlignment="1">
      <alignment vertical="top" wrapText="1"/>
    </xf>
    <xf numFmtId="0" fontId="9" fillId="7" borderId="4" xfId="1" applyFont="1" applyFill="1" applyBorder="1" applyAlignment="1">
      <alignment vertical="top" wrapText="1"/>
    </xf>
    <xf numFmtId="0" fontId="9" fillId="8" borderId="4" xfId="1" applyFont="1" applyFill="1" applyBorder="1" applyAlignment="1">
      <alignment vertical="top" wrapText="1"/>
    </xf>
    <xf numFmtId="0" fontId="9" fillId="9" borderId="4" xfId="1" applyFont="1" applyFill="1" applyBorder="1" applyAlignment="1">
      <alignment vertical="top" wrapText="1"/>
    </xf>
    <xf numFmtId="0" fontId="8" fillId="0" borderId="0" xfId="1" applyAlignment="1">
      <alignment vertical="top" wrapText="1"/>
    </xf>
    <xf numFmtId="0" fontId="11" fillId="0" borderId="0" xfId="1" applyFont="1" applyAlignment="1">
      <alignment vertical="top" wrapText="1"/>
    </xf>
    <xf numFmtId="0" fontId="10" fillId="0" borderId="0" xfId="1" applyFont="1" applyAlignment="1">
      <alignment vertical="top" wrapText="1"/>
    </xf>
    <xf numFmtId="0" fontId="8" fillId="0" borderId="0" xfId="1"/>
    <xf numFmtId="0" fontId="12" fillId="0" borderId="0" xfId="1" applyFont="1"/>
    <xf numFmtId="0" fontId="13" fillId="0" borderId="0" xfId="1" applyFont="1"/>
    <xf numFmtId="0" fontId="4" fillId="0" borderId="0" xfId="0" applyNumberFormat="1" applyFont="1" applyAlignment="1">
      <alignment horizontal="center" vertical="center"/>
    </xf>
    <xf numFmtId="0" fontId="4" fillId="0" borderId="0" xfId="0" applyNumberFormat="1" applyFont="1" applyAlignment="1">
      <alignment wrapText="1"/>
    </xf>
    <xf numFmtId="0" fontId="15" fillId="0" borderId="0" xfId="0" applyNumberFormat="1" applyFont="1" applyBorder="1" applyAlignment="1">
      <alignment wrapText="1"/>
    </xf>
    <xf numFmtId="0" fontId="19" fillId="3" borderId="6" xfId="0" applyNumberFormat="1" applyFont="1" applyFill="1" applyBorder="1" applyAlignment="1">
      <alignment vertical="center"/>
    </xf>
    <xf numFmtId="0" fontId="19" fillId="3" borderId="3" xfId="0" applyNumberFormat="1" applyFont="1" applyFill="1" applyBorder="1" applyAlignment="1">
      <alignment vertical="center"/>
    </xf>
    <xf numFmtId="0" fontId="19" fillId="3" borderId="6" xfId="0" applyNumberFormat="1" applyFont="1" applyFill="1" applyBorder="1" applyAlignment="1">
      <alignment horizontal="center" vertical="center" wrapText="1"/>
    </xf>
    <xf numFmtId="1" fontId="19" fillId="3" borderId="6" xfId="0" applyNumberFormat="1" applyFont="1" applyFill="1" applyBorder="1" applyAlignment="1">
      <alignment horizontal="left" vertical="center" wrapText="1"/>
    </xf>
    <xf numFmtId="1" fontId="20" fillId="3" borderId="6" xfId="0" applyNumberFormat="1" applyFont="1" applyFill="1" applyBorder="1" applyAlignment="1">
      <alignment horizontal="left" vertical="center" wrapText="1"/>
    </xf>
    <xf numFmtId="0" fontId="14" fillId="4" borderId="0" xfId="0" applyNumberFormat="1" applyFont="1" applyFill="1" applyBorder="1" applyAlignment="1">
      <alignment vertical="center"/>
    </xf>
    <xf numFmtId="1" fontId="20" fillId="3" borderId="3" xfId="0" applyNumberFormat="1" applyFont="1" applyFill="1" applyBorder="1" applyAlignment="1">
      <alignment horizontal="left" vertical="center" wrapText="1"/>
    </xf>
    <xf numFmtId="0" fontId="16" fillId="2" borderId="8" xfId="0" applyNumberFormat="1" applyFont="1" applyFill="1" applyBorder="1" applyAlignment="1">
      <alignment horizontal="left" vertical="center" wrapText="1"/>
    </xf>
    <xf numFmtId="0" fontId="4" fillId="2" borderId="3" xfId="0" applyFont="1" applyFill="1" applyBorder="1" applyAlignment="1">
      <alignment vertical="center" wrapText="1"/>
    </xf>
    <xf numFmtId="0" fontId="16" fillId="2" borderId="3" xfId="0" applyNumberFormat="1" applyFont="1" applyFill="1" applyBorder="1" applyAlignment="1">
      <alignment horizontal="left" vertical="center" wrapText="1"/>
    </xf>
    <xf numFmtId="0" fontId="16" fillId="10" borderId="3" xfId="0" applyNumberFormat="1" applyFont="1" applyFill="1" applyBorder="1" applyAlignment="1">
      <alignment horizontal="center" vertical="center" wrapText="1"/>
    </xf>
    <xf numFmtId="1" fontId="22" fillId="2" borderId="8" xfId="0" applyNumberFormat="1" applyFont="1" applyFill="1" applyBorder="1" applyAlignment="1">
      <alignment vertical="center" wrapText="1"/>
    </xf>
    <xf numFmtId="0" fontId="19" fillId="3" borderId="2" xfId="0" applyNumberFormat="1" applyFont="1" applyFill="1" applyBorder="1" applyAlignment="1">
      <alignment vertical="center"/>
    </xf>
    <xf numFmtId="0" fontId="23" fillId="0" borderId="0" xfId="0" applyFont="1">
      <alignment vertical="top" wrapText="1"/>
    </xf>
    <xf numFmtId="0" fontId="3" fillId="2" borderId="0" xfId="0" applyNumberFormat="1" applyFont="1" applyFill="1" applyBorder="1" applyAlignment="1">
      <alignment vertical="center"/>
    </xf>
    <xf numFmtId="0" fontId="6" fillId="0" borderId="0" xfId="0" applyFont="1" applyFill="1" applyBorder="1" applyAlignment="1">
      <alignment vertical="center"/>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5" fillId="0" borderId="0" xfId="0" applyFont="1" applyAlignment="1">
      <alignment horizontal="center" vertical="center" wrapText="1"/>
    </xf>
    <xf numFmtId="0" fontId="23" fillId="0" borderId="15" xfId="0" applyFont="1" applyBorder="1" applyAlignment="1">
      <alignment horizontal="center" vertical="center" wrapText="1"/>
    </xf>
    <xf numFmtId="0" fontId="19" fillId="3" borderId="6" xfId="0" applyNumberFormat="1" applyFont="1" applyFill="1" applyBorder="1" applyAlignment="1">
      <alignment horizontal="center" vertical="center"/>
    </xf>
    <xf numFmtId="0" fontId="21" fillId="0" borderId="5" xfId="0" applyNumberFormat="1" applyFont="1" applyFill="1" applyBorder="1" applyAlignment="1">
      <alignment vertical="center" wrapText="1"/>
    </xf>
    <xf numFmtId="0" fontId="21" fillId="0" borderId="5" xfId="0" applyNumberFormat="1" applyFont="1" applyFill="1" applyBorder="1" applyAlignment="1">
      <alignment vertical="center"/>
    </xf>
    <xf numFmtId="0" fontId="23" fillId="0" borderId="3" xfId="0" applyFont="1" applyBorder="1" applyAlignment="1">
      <alignment vertical="center" wrapText="1"/>
    </xf>
    <xf numFmtId="0" fontId="29" fillId="0" borderId="0" xfId="0" applyNumberFormat="1" applyFont="1" applyAlignment="1"/>
    <xf numFmtId="164" fontId="18" fillId="10" borderId="5" xfId="0" applyNumberFormat="1" applyFont="1" applyFill="1" applyBorder="1" applyAlignment="1">
      <alignment horizontal="left" vertical="center"/>
    </xf>
    <xf numFmtId="0" fontId="17" fillId="2" borderId="1" xfId="0" applyNumberFormat="1" applyFont="1" applyFill="1" applyBorder="1" applyAlignment="1">
      <alignment vertical="center"/>
    </xf>
    <xf numFmtId="0" fontId="17" fillId="2" borderId="2" xfId="0" applyNumberFormat="1" applyFont="1" applyFill="1" applyBorder="1" applyAlignment="1">
      <alignment vertical="center"/>
    </xf>
    <xf numFmtId="0" fontId="29" fillId="11" borderId="3" xfId="0" applyFont="1" applyFill="1" applyBorder="1" applyAlignment="1">
      <alignment vertical="center" wrapText="1"/>
    </xf>
    <xf numFmtId="0" fontId="15" fillId="0" borderId="0" xfId="0" applyNumberFormat="1" applyFont="1" applyBorder="1" applyAlignment="1">
      <alignment vertical="center" wrapText="1"/>
    </xf>
    <xf numFmtId="0" fontId="4" fillId="0" borderId="0" xfId="0" applyNumberFormat="1" applyFont="1" applyAlignment="1">
      <alignment vertical="center"/>
    </xf>
    <xf numFmtId="0" fontId="17" fillId="4" borderId="0" xfId="0" applyNumberFormat="1" applyFont="1" applyFill="1" applyBorder="1" applyAlignment="1">
      <alignment vertical="center"/>
    </xf>
    <xf numFmtId="0" fontId="24" fillId="0" borderId="3" xfId="0" applyFont="1" applyBorder="1" applyAlignment="1">
      <alignment horizontal="center" vertical="center" wrapText="1"/>
    </xf>
    <xf numFmtId="0" fontId="31" fillId="0" borderId="3" xfId="0" applyFont="1" applyBorder="1" applyAlignment="1">
      <alignment horizontal="center" vertical="center" wrapText="1"/>
    </xf>
    <xf numFmtId="0" fontId="23" fillId="0" borderId="3"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3" fillId="0" borderId="16" xfId="0" applyFont="1" applyBorder="1" applyAlignment="1">
      <alignment horizontal="center" vertical="center" wrapText="1"/>
      <extLst>
        <ext xmlns:xfpb="http://schemas.microsoft.com/office/spreadsheetml/2022/featurepropertybag" uri="{C7286773-470A-42A8-94C5-96B5CB345126}">
          <xfpb:xfComplement i="0"/>
        </ext>
      </extLst>
    </xf>
    <xf numFmtId="0" fontId="23" fillId="0" borderId="21"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0" borderId="2" xfId="0" applyNumberFormat="1" applyFont="1" applyBorder="1" applyAlignment="1"/>
    <xf numFmtId="0" fontId="1" fillId="0" borderId="0" xfId="3" applyFont="1" applyAlignment="1">
      <alignment vertical="top" shrinkToFit="1"/>
    </xf>
    <xf numFmtId="0" fontId="4" fillId="0" borderId="0" xfId="3" applyNumberFormat="1" applyFont="1" applyAlignment="1"/>
    <xf numFmtId="0" fontId="4" fillId="0" borderId="0" xfId="3" applyNumberFormat="1" applyFont="1" applyAlignment="1">
      <alignment horizontal="center" vertical="center"/>
    </xf>
    <xf numFmtId="0" fontId="4" fillId="0" borderId="0" xfId="3" applyNumberFormat="1" applyFont="1" applyAlignment="1">
      <alignment wrapText="1"/>
    </xf>
    <xf numFmtId="0" fontId="23" fillId="0" borderId="0" xfId="3">
      <alignment vertical="top" wrapText="1"/>
    </xf>
    <xf numFmtId="0" fontId="19" fillId="3" borderId="3" xfId="3" applyNumberFormat="1" applyFont="1" applyFill="1" applyBorder="1" applyAlignment="1">
      <alignment horizontal="center" vertical="center" wrapText="1"/>
    </xf>
    <xf numFmtId="0" fontId="16" fillId="2" borderId="3" xfId="3" applyNumberFormat="1" applyFont="1" applyFill="1" applyBorder="1" applyAlignment="1">
      <alignment vertical="center" wrapText="1"/>
    </xf>
    <xf numFmtId="0" fontId="1" fillId="0" borderId="0" xfId="3" applyFont="1" applyFill="1" applyAlignment="1">
      <alignment vertical="top" shrinkToFit="1"/>
    </xf>
    <xf numFmtId="0" fontId="23" fillId="0" borderId="0" xfId="3" applyAlignment="1">
      <alignment horizontal="left" vertical="center" wrapText="1"/>
    </xf>
    <xf numFmtId="0" fontId="23" fillId="0" borderId="0" xfId="3" applyFill="1">
      <alignment vertical="top" wrapText="1"/>
    </xf>
    <xf numFmtId="0" fontId="14" fillId="4" borderId="0" xfId="3" applyNumberFormat="1" applyFont="1" applyFill="1" applyBorder="1" applyAlignment="1">
      <alignment horizontal="left" vertical="center" wrapText="1"/>
    </xf>
    <xf numFmtId="0" fontId="8" fillId="0" borderId="0" xfId="1" applyAlignment="1">
      <alignment horizontal="center"/>
    </xf>
    <xf numFmtId="0" fontId="19" fillId="3" borderId="3" xfId="3" applyNumberFormat="1" applyFont="1" applyFill="1" applyBorder="1" applyAlignment="1">
      <alignment vertical="center"/>
    </xf>
    <xf numFmtId="0" fontId="16" fillId="2" borderId="3" xfId="3" applyNumberFormat="1" applyFont="1" applyFill="1" applyBorder="1" applyAlignment="1">
      <alignment vertical="center"/>
    </xf>
    <xf numFmtId="0" fontId="3" fillId="2" borderId="0" xfId="3" applyNumberFormat="1" applyFont="1" applyFill="1" applyBorder="1" applyAlignment="1">
      <alignment vertical="center"/>
    </xf>
    <xf numFmtId="164" fontId="18" fillId="10" borderId="1" xfId="0" applyNumberFormat="1" applyFont="1" applyFill="1" applyBorder="1" applyAlignment="1">
      <alignment horizontal="center" vertical="center"/>
    </xf>
    <xf numFmtId="0" fontId="14" fillId="4" borderId="0" xfId="0" applyNumberFormat="1" applyFont="1" applyFill="1" applyBorder="1" applyAlignment="1">
      <alignment horizontal="center" vertical="center"/>
    </xf>
    <xf numFmtId="0" fontId="21" fillId="0" borderId="1"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4" fillId="0" borderId="0" xfId="0" applyNumberFormat="1" applyFont="1" applyAlignment="1">
      <alignment horizontal="center" wrapText="1"/>
    </xf>
    <xf numFmtId="0" fontId="29"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xf>
    <xf numFmtId="0" fontId="16" fillId="0" borderId="3" xfId="0" applyNumberFormat="1" applyFont="1" applyFill="1" applyBorder="1" applyAlignment="1">
      <alignment horizontal="center" vertical="center"/>
    </xf>
    <xf numFmtId="0" fontId="23" fillId="0" borderId="16" xfId="0" applyFont="1" applyBorder="1" applyAlignment="1">
      <alignment horizontal="center" vertical="center" wrapText="1"/>
    </xf>
    <xf numFmtId="0" fontId="21" fillId="0" borderId="1" xfId="0" applyNumberFormat="1" applyFont="1" applyFill="1" applyBorder="1" applyAlignment="1">
      <alignment horizontal="left" vertical="center"/>
    </xf>
    <xf numFmtId="0" fontId="29" fillId="0" borderId="1" xfId="0" applyNumberFormat="1" applyFont="1" applyFill="1" applyBorder="1" applyAlignment="1">
      <alignment horizontal="left" vertical="center"/>
    </xf>
    <xf numFmtId="0" fontId="17" fillId="2" borderId="5" xfId="0" applyNumberFormat="1" applyFont="1" applyFill="1" applyBorder="1" applyAlignment="1">
      <alignment vertical="center"/>
    </xf>
    <xf numFmtId="0" fontId="16" fillId="2" borderId="1" xfId="0" applyNumberFormat="1" applyFont="1" applyFill="1" applyBorder="1" applyAlignment="1">
      <alignment horizontal="left" vertical="center" wrapText="1"/>
    </xf>
    <xf numFmtId="1" fontId="20" fillId="3" borderId="25" xfId="0" applyNumberFormat="1" applyFont="1" applyFill="1" applyBorder="1" applyAlignment="1">
      <alignment horizontal="left" vertical="center" wrapText="1"/>
    </xf>
    <xf numFmtId="9" fontId="6" fillId="2" borderId="29" xfId="3" applyNumberFormat="1" applyFont="1" applyFill="1" applyBorder="1" applyAlignment="1">
      <alignment horizontal="center" vertical="center" wrapText="1"/>
    </xf>
    <xf numFmtId="0" fontId="6" fillId="2" borderId="32" xfId="3" applyFont="1" applyFill="1" applyBorder="1" applyAlignment="1">
      <alignment horizontal="center" vertical="center" wrapText="1"/>
    </xf>
    <xf numFmtId="0" fontId="6" fillId="2" borderId="33" xfId="3" applyFont="1" applyFill="1" applyBorder="1" applyAlignment="1">
      <alignment horizontal="center" vertical="center" wrapText="1"/>
    </xf>
    <xf numFmtId="0" fontId="23" fillId="0" borderId="0" xfId="3" applyAlignment="1">
      <alignment vertical="center" wrapText="1"/>
    </xf>
    <xf numFmtId="0" fontId="7" fillId="0" borderId="34" xfId="3" applyFont="1" applyBorder="1" applyAlignment="1">
      <alignment vertical="center"/>
    </xf>
    <xf numFmtId="0" fontId="6" fillId="2" borderId="29" xfId="3" applyFont="1" applyFill="1" applyBorder="1" applyAlignment="1">
      <alignment horizontal="center" vertical="center" wrapText="1"/>
    </xf>
    <xf numFmtId="0" fontId="33" fillId="0" borderId="0" xfId="3" applyFont="1" applyAlignment="1">
      <alignment vertical="center" wrapText="1"/>
    </xf>
    <xf numFmtId="0" fontId="33" fillId="0" borderId="0" xfId="3" applyFont="1" applyAlignment="1">
      <alignment horizontal="center" vertical="center" wrapText="1"/>
    </xf>
    <xf numFmtId="0" fontId="4" fillId="0" borderId="0" xfId="3" applyFont="1" applyAlignment="1">
      <alignment vertical="center" wrapText="1"/>
    </xf>
    <xf numFmtId="0" fontId="6" fillId="0" borderId="0" xfId="3" applyFont="1" applyBorder="1" applyAlignment="1">
      <alignment vertical="center" wrapText="1"/>
    </xf>
    <xf numFmtId="0" fontId="7" fillId="0" borderId="0" xfId="3" applyFont="1" applyFill="1" applyBorder="1" applyAlignment="1">
      <alignment horizontal="left" vertical="center"/>
    </xf>
    <xf numFmtId="0" fontId="35" fillId="0" borderId="0" xfId="1" applyFont="1"/>
    <xf numFmtId="0" fontId="36" fillId="0" borderId="0" xfId="1" applyFont="1"/>
    <xf numFmtId="0" fontId="36" fillId="0" borderId="0" xfId="1" applyFont="1" applyAlignment="1">
      <alignment horizontal="center"/>
    </xf>
    <xf numFmtId="0" fontId="4" fillId="0" borderId="0" xfId="3" applyFont="1" applyBorder="1" applyAlignment="1">
      <alignment horizontal="left" vertical="center"/>
    </xf>
    <xf numFmtId="0" fontId="4" fillId="0" borderId="0" xfId="3" applyFont="1" applyBorder="1" applyAlignment="1">
      <alignment horizontal="left" vertical="center" wrapText="1"/>
    </xf>
    <xf numFmtId="0" fontId="4" fillId="0" borderId="5" xfId="3" applyFont="1" applyBorder="1" applyAlignment="1">
      <alignment horizontal="left" vertical="center"/>
    </xf>
    <xf numFmtId="0" fontId="3" fillId="2" borderId="0" xfId="3" applyNumberFormat="1" applyFont="1" applyFill="1" applyBorder="1" applyAlignment="1">
      <alignment horizontal="left" vertical="center"/>
    </xf>
    <xf numFmtId="0" fontId="19" fillId="3" borderId="10" xfId="3" applyNumberFormat="1" applyFont="1" applyFill="1" applyBorder="1" applyAlignment="1">
      <alignment horizontal="left" vertical="center"/>
    </xf>
    <xf numFmtId="0" fontId="19" fillId="3" borderId="0" xfId="3" applyNumberFormat="1" applyFont="1" applyFill="1" applyBorder="1" applyAlignment="1">
      <alignment horizontal="left" vertical="center"/>
    </xf>
    <xf numFmtId="0" fontId="0" fillId="0" borderId="0" xfId="0" applyBorder="1">
      <alignment vertical="top" wrapText="1"/>
    </xf>
    <xf numFmtId="0" fontId="9" fillId="12" borderId="0" xfId="1" applyFont="1" applyFill="1" applyAlignment="1">
      <alignment horizontal="center" vertical="center" wrapText="1"/>
    </xf>
    <xf numFmtId="0" fontId="9" fillId="13" borderId="0" xfId="1" applyFont="1" applyFill="1" applyAlignment="1">
      <alignment horizontal="center" vertical="center" wrapText="1"/>
    </xf>
    <xf numFmtId="0" fontId="28" fillId="13" borderId="0" xfId="1" applyFont="1" applyFill="1" applyAlignment="1">
      <alignment horizontal="center" vertical="center" wrapText="1"/>
    </xf>
    <xf numFmtId="0" fontId="28" fillId="14" borderId="0" xfId="1" applyFont="1" applyFill="1" applyAlignment="1">
      <alignment horizontal="center" vertical="center" wrapText="1"/>
    </xf>
    <xf numFmtId="0" fontId="9" fillId="14" borderId="0" xfId="1" applyFont="1" applyFill="1" applyAlignment="1">
      <alignment horizontal="center" vertical="center" wrapText="1"/>
    </xf>
    <xf numFmtId="0" fontId="37" fillId="0" borderId="0" xfId="0" applyFont="1" applyBorder="1">
      <alignment vertical="top" wrapText="1"/>
    </xf>
    <xf numFmtId="0" fontId="28" fillId="12" borderId="0" xfId="1" applyFont="1" applyFill="1" applyAlignment="1">
      <alignment horizontal="center" vertical="center" wrapText="1"/>
    </xf>
    <xf numFmtId="0" fontId="6" fillId="2" borderId="31" xfId="3" applyFont="1" applyFill="1" applyBorder="1" applyAlignment="1">
      <alignment horizontal="center" vertical="center" wrapText="1"/>
    </xf>
    <xf numFmtId="0" fontId="6" fillId="2" borderId="30" xfId="3" applyFont="1" applyFill="1" applyBorder="1" applyAlignment="1">
      <alignment horizontal="center" vertical="center" wrapText="1"/>
    </xf>
    <xf numFmtId="3" fontId="7" fillId="0" borderId="6" xfId="3" applyNumberFormat="1" applyFont="1" applyBorder="1" applyAlignment="1">
      <alignment horizontal="center" vertical="center" wrapText="1"/>
    </xf>
    <xf numFmtId="3" fontId="6" fillId="2" borderId="32" xfId="3" applyNumberFormat="1" applyFont="1" applyFill="1" applyBorder="1" applyAlignment="1">
      <alignment horizontal="center" vertical="center" wrapText="1"/>
    </xf>
    <xf numFmtId="0" fontId="6" fillId="10" borderId="33" xfId="3" applyFont="1" applyFill="1" applyBorder="1" applyAlignment="1">
      <alignment horizontal="left" vertical="center" wrapText="1"/>
    </xf>
    <xf numFmtId="0" fontId="6" fillId="10" borderId="30" xfId="3" applyFont="1" applyFill="1" applyBorder="1" applyAlignment="1">
      <alignment horizontal="center" vertical="center" wrapText="1"/>
    </xf>
    <xf numFmtId="3" fontId="6" fillId="10" borderId="32" xfId="3" applyNumberFormat="1" applyFont="1" applyFill="1" applyBorder="1" applyAlignment="1">
      <alignment horizontal="center" vertical="center" wrapText="1"/>
    </xf>
    <xf numFmtId="9" fontId="6" fillId="10" borderId="29" xfId="3" applyNumberFormat="1" applyFont="1" applyFill="1" applyBorder="1" applyAlignment="1">
      <alignment horizontal="center" vertical="center" wrapText="1"/>
    </xf>
    <xf numFmtId="0" fontId="7" fillId="0" borderId="24" xfId="3" applyFont="1" applyBorder="1" applyAlignment="1">
      <alignment vertical="center"/>
      <extLst>
        <ext xmlns:xfpb="http://schemas.microsoft.com/office/spreadsheetml/2022/featurepropertybag" uri="{C7286773-470A-42A8-94C5-96B5CB345126}">
          <xfpb:xfComplement i="0"/>
        </ext>
      </extLst>
    </xf>
    <xf numFmtId="3" fontId="7" fillId="0" borderId="8" xfId="3" applyNumberFormat="1" applyFont="1" applyBorder="1" applyAlignment="1">
      <alignment horizontal="center" vertical="center" wrapText="1"/>
    </xf>
    <xf numFmtId="0" fontId="23" fillId="0" borderId="5" xfId="3" applyBorder="1" applyAlignment="1">
      <alignment vertical="center" wrapText="1"/>
    </xf>
    <xf numFmtId="0" fontId="23" fillId="0" borderId="22" xfId="3" applyBorder="1" applyAlignment="1">
      <alignment vertical="center" wrapText="1"/>
    </xf>
    <xf numFmtId="0" fontId="23" fillId="0" borderId="7" xfId="3" applyBorder="1" applyAlignment="1">
      <alignment vertical="center" wrapText="1"/>
    </xf>
    <xf numFmtId="0" fontId="23" fillId="0" borderId="37" xfId="3" applyBorder="1" applyAlignment="1">
      <alignment vertical="center" wrapText="1"/>
    </xf>
    <xf numFmtId="0" fontId="23" fillId="0" borderId="38" xfId="3" applyBorder="1" applyAlignment="1">
      <alignment vertical="center" wrapText="1"/>
    </xf>
    <xf numFmtId="0" fontId="23" fillId="0" borderId="39" xfId="3" applyBorder="1" applyAlignment="1">
      <alignment vertical="center" wrapText="1"/>
    </xf>
    <xf numFmtId="0" fontId="6" fillId="2" borderId="12" xfId="3" applyFont="1" applyFill="1" applyBorder="1" applyAlignment="1">
      <alignment horizontal="center" vertical="center" wrapText="1"/>
    </xf>
    <xf numFmtId="0" fontId="6" fillId="2" borderId="28" xfId="3" applyFont="1" applyFill="1" applyBorder="1" applyAlignment="1">
      <alignment horizontal="center" vertical="center" wrapText="1"/>
    </xf>
    <xf numFmtId="0" fontId="6" fillId="2" borderId="27" xfId="3" applyFont="1" applyFill="1" applyBorder="1" applyAlignment="1">
      <alignment horizontal="center" vertical="center" wrapText="1"/>
    </xf>
    <xf numFmtId="9" fontId="6" fillId="2" borderId="12" xfId="3" applyNumberFormat="1" applyFont="1" applyFill="1" applyBorder="1" applyAlignment="1">
      <alignment horizontal="center" vertical="center" wrapText="1"/>
    </xf>
    <xf numFmtId="9" fontId="6" fillId="2" borderId="28" xfId="3" applyNumberFormat="1" applyFont="1" applyFill="1" applyBorder="1" applyAlignment="1">
      <alignment horizontal="center" vertical="center" wrapText="1"/>
    </xf>
    <xf numFmtId="9" fontId="6" fillId="2" borderId="27" xfId="3" applyNumberFormat="1" applyFont="1" applyFill="1" applyBorder="1" applyAlignment="1">
      <alignment horizontal="center" vertical="center" wrapText="1"/>
    </xf>
    <xf numFmtId="0" fontId="26" fillId="3" borderId="6" xfId="2" applyNumberFormat="1" applyFill="1" applyBorder="1" applyAlignment="1">
      <alignment horizontal="center" vertical="center"/>
    </xf>
    <xf numFmtId="0" fontId="38" fillId="3" borderId="6" xfId="2" applyNumberFormat="1" applyFont="1" applyFill="1" applyBorder="1" applyAlignment="1">
      <alignment horizontal="center" vertical="center"/>
    </xf>
    <xf numFmtId="0" fontId="34" fillId="0" borderId="0" xfId="3" applyFont="1" applyBorder="1" applyAlignment="1" applyProtection="1">
      <alignment vertical="center" shrinkToFit="1"/>
    </xf>
    <xf numFmtId="0" fontId="4" fillId="0" borderId="0" xfId="3" applyFont="1" applyBorder="1" applyAlignment="1">
      <alignment vertical="center" wrapText="1"/>
    </xf>
    <xf numFmtId="0" fontId="4" fillId="0" borderId="1" xfId="3" applyFont="1" applyBorder="1" applyAlignment="1">
      <alignment horizontal="left" vertical="center"/>
    </xf>
    <xf numFmtId="0" fontId="4" fillId="0" borderId="43" xfId="3" applyFont="1" applyBorder="1" applyAlignment="1">
      <alignment horizontal="left" vertical="center"/>
    </xf>
    <xf numFmtId="0" fontId="4" fillId="0" borderId="44" xfId="3" applyFont="1" applyBorder="1" applyAlignment="1">
      <alignment horizontal="left" vertical="center"/>
    </xf>
    <xf numFmtId="0" fontId="6" fillId="0" borderId="45" xfId="3" applyFont="1" applyBorder="1" applyAlignment="1">
      <alignment vertical="center" wrapText="1"/>
    </xf>
    <xf numFmtId="0" fontId="6" fillId="0" borderId="38" xfId="3" applyFont="1" applyBorder="1" applyAlignment="1">
      <alignment vertical="center" wrapText="1"/>
    </xf>
    <xf numFmtId="0" fontId="4" fillId="0" borderId="48" xfId="3" applyFont="1" applyBorder="1" applyAlignment="1">
      <alignment horizontal="left" vertical="center"/>
    </xf>
    <xf numFmtId="0" fontId="6" fillId="0" borderId="49" xfId="3" applyFont="1" applyBorder="1" applyAlignment="1">
      <alignment vertical="center" wrapText="1"/>
    </xf>
    <xf numFmtId="0" fontId="6" fillId="2" borderId="42" xfId="3" applyFont="1" applyFill="1" applyBorder="1" applyAlignment="1">
      <alignment vertical="center" wrapText="1"/>
    </xf>
    <xf numFmtId="0" fontId="6" fillId="2" borderId="2" xfId="3" applyFont="1" applyFill="1" applyBorder="1" applyAlignment="1">
      <alignment vertical="center" wrapText="1"/>
    </xf>
    <xf numFmtId="0" fontId="6" fillId="2" borderId="47" xfId="3" applyFont="1" applyFill="1" applyBorder="1" applyAlignment="1">
      <alignment vertical="center" wrapText="1"/>
    </xf>
    <xf numFmtId="9" fontId="7" fillId="10" borderId="3" xfId="3" applyNumberFormat="1" applyFont="1" applyFill="1" applyBorder="1" applyAlignment="1">
      <alignment horizontal="center" vertical="center" wrapText="1"/>
    </xf>
    <xf numFmtId="9" fontId="7" fillId="10" borderId="6" xfId="3" applyNumberFormat="1" applyFont="1" applyFill="1" applyBorder="1" applyAlignment="1">
      <alignment horizontal="center" vertical="center" wrapText="1"/>
    </xf>
    <xf numFmtId="0" fontId="7" fillId="0" borderId="36" xfId="3" applyFont="1" applyBorder="1" applyAlignment="1">
      <alignment vertical="center"/>
    </xf>
    <xf numFmtId="0" fontId="7" fillId="0" borderId="40" xfId="3" applyFont="1" applyBorder="1" applyAlignment="1">
      <alignment vertical="center"/>
      <extLst>
        <ext xmlns:xfpb="http://schemas.microsoft.com/office/spreadsheetml/2022/featurepropertybag" uri="{C7286773-470A-42A8-94C5-96B5CB345126}">
          <xfpb:xfComplement i="0"/>
        </ext>
      </extLst>
    </xf>
    <xf numFmtId="3" fontId="7" fillId="0" borderId="35" xfId="3" applyNumberFormat="1" applyFont="1" applyBorder="1" applyAlignment="1">
      <alignment horizontal="center" vertical="center" wrapText="1"/>
    </xf>
    <xf numFmtId="9" fontId="7" fillId="10" borderId="25" xfId="3" applyNumberFormat="1" applyFont="1" applyFill="1" applyBorder="1" applyAlignment="1">
      <alignment horizontal="center" vertical="center" wrapText="1"/>
    </xf>
    <xf numFmtId="3" fontId="7" fillId="0" borderId="3" xfId="3" applyNumberFormat="1" applyFont="1" applyBorder="1" applyAlignment="1">
      <alignment horizontal="center" vertical="center" wrapText="1"/>
    </xf>
    <xf numFmtId="0" fontId="23" fillId="0" borderId="50" xfId="0" applyFont="1" applyBorder="1" applyAlignment="1">
      <alignment horizontal="center" vertical="center" wrapText="1"/>
      <extLst>
        <ext xmlns:xfpb="http://schemas.microsoft.com/office/spreadsheetml/2022/featurepropertybag" uri="{C7286773-470A-42A8-94C5-96B5CB345126}">
          <xfpb:xfComplement i="0"/>
        </ext>
      </extLst>
    </xf>
    <xf numFmtId="0" fontId="19" fillId="3" borderId="35" xfId="0" applyNumberFormat="1" applyFont="1" applyFill="1" applyBorder="1" applyAlignment="1">
      <alignment horizontal="center" vertical="center"/>
    </xf>
    <xf numFmtId="0" fontId="23" fillId="0" borderId="52"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2" borderId="2" xfId="0" applyFont="1" applyFill="1" applyBorder="1" applyAlignment="1">
      <alignment vertical="center" wrapText="1"/>
    </xf>
    <xf numFmtId="0" fontId="6" fillId="2" borderId="41" xfId="3" applyFont="1" applyFill="1" applyBorder="1" applyAlignment="1">
      <alignment vertical="center"/>
    </xf>
    <xf numFmtId="0" fontId="6" fillId="2" borderId="17" xfId="3" applyFont="1" applyFill="1" applyBorder="1" applyAlignment="1">
      <alignment vertical="center"/>
    </xf>
    <xf numFmtId="0" fontId="6" fillId="2" borderId="46" xfId="3" applyFont="1" applyFill="1" applyBorder="1" applyAlignment="1">
      <alignment vertical="center"/>
    </xf>
    <xf numFmtId="0" fontId="28" fillId="15" borderId="0" xfId="1" applyFont="1" applyFill="1" applyAlignment="1">
      <alignment horizontal="center" vertical="center" wrapText="1"/>
    </xf>
    <xf numFmtId="0" fontId="39" fillId="0" borderId="12" xfId="0" applyFont="1" applyFill="1" applyBorder="1">
      <alignment vertical="top" wrapText="1"/>
    </xf>
    <xf numFmtId="0" fontId="39" fillId="0" borderId="28" xfId="0" applyFont="1" applyBorder="1">
      <alignment vertical="top" wrapText="1"/>
    </xf>
    <xf numFmtId="0" fontId="39" fillId="0" borderId="27" xfId="0" applyFont="1" applyFill="1" applyBorder="1">
      <alignment vertical="top" wrapText="1"/>
    </xf>
    <xf numFmtId="0" fontId="6" fillId="2" borderId="28" xfId="3" applyFont="1" applyFill="1" applyBorder="1" applyAlignment="1">
      <alignment vertical="center"/>
    </xf>
    <xf numFmtId="0" fontId="6" fillId="2" borderId="27" xfId="3" applyFont="1" applyFill="1" applyBorder="1" applyAlignment="1">
      <alignment vertical="center"/>
    </xf>
    <xf numFmtId="0" fontId="14" fillId="4" borderId="0" xfId="3" applyNumberFormat="1" applyFont="1" applyFill="1" applyBorder="1" applyAlignment="1">
      <alignment vertical="center"/>
    </xf>
    <xf numFmtId="0" fontId="23" fillId="3" borderId="11" xfId="3" applyFill="1" applyBorder="1">
      <alignment vertical="top" wrapText="1"/>
    </xf>
    <xf numFmtId="1" fontId="41" fillId="2" borderId="8" xfId="0" applyNumberFormat="1" applyFont="1" applyFill="1" applyBorder="1" applyAlignment="1">
      <alignment vertical="center" wrapText="1"/>
    </xf>
    <xf numFmtId="0" fontId="2" fillId="17" borderId="0" xfId="0" applyNumberFormat="1" applyFont="1" applyFill="1" applyBorder="1" applyAlignment="1">
      <alignment vertical="center"/>
    </xf>
    <xf numFmtId="0" fontId="2" fillId="17" borderId="0" xfId="0" applyNumberFormat="1" applyFont="1" applyFill="1" applyBorder="1" applyAlignment="1">
      <alignment horizontal="center" vertical="center"/>
    </xf>
    <xf numFmtId="0" fontId="5" fillId="17" borderId="0" xfId="0" applyNumberFormat="1" applyFont="1" applyFill="1" applyBorder="1" applyAlignment="1">
      <alignment horizontal="center" vertical="center" wrapText="1"/>
    </xf>
    <xf numFmtId="0" fontId="4" fillId="0" borderId="0" xfId="0" applyNumberFormat="1" applyFont="1" applyFill="1" applyAlignment="1"/>
    <xf numFmtId="0" fontId="29" fillId="0" borderId="0" xfId="0" applyNumberFormat="1" applyFont="1" applyFill="1" applyAlignment="1"/>
    <xf numFmtId="0" fontId="2" fillId="18" borderId="0" xfId="3" applyNumberFormat="1" applyFont="1" applyFill="1" applyBorder="1" applyAlignment="1">
      <alignment horizontal="left" vertical="center"/>
    </xf>
    <xf numFmtId="0" fontId="5" fillId="18" borderId="0" xfId="3" applyNumberFormat="1" applyFont="1" applyFill="1" applyBorder="1" applyAlignment="1">
      <alignment horizontal="center" vertical="center" wrapText="1"/>
    </xf>
    <xf numFmtId="0" fontId="30" fillId="18" borderId="0" xfId="0" applyNumberFormat="1" applyFont="1" applyFill="1" applyBorder="1" applyAlignment="1">
      <alignment vertical="center"/>
    </xf>
    <xf numFmtId="0" fontId="30" fillId="18" borderId="0" xfId="3" applyNumberFormat="1" applyFont="1" applyFill="1" applyBorder="1" applyAlignment="1">
      <alignment horizontal="left" vertical="center"/>
    </xf>
    <xf numFmtId="0" fontId="31" fillId="18" borderId="0" xfId="3" applyNumberFormat="1" applyFont="1" applyFill="1" applyBorder="1" applyAlignment="1">
      <alignment horizontal="center" vertical="center" wrapText="1"/>
    </xf>
    <xf numFmtId="0" fontId="43" fillId="0" borderId="0" xfId="3" applyFont="1">
      <alignment vertical="top" wrapText="1"/>
    </xf>
    <xf numFmtId="0" fontId="30" fillId="18" borderId="0" xfId="0" applyNumberFormat="1" applyFont="1" applyFill="1" applyBorder="1" applyAlignment="1">
      <alignment horizontal="center" vertical="center"/>
    </xf>
    <xf numFmtId="0" fontId="43" fillId="0" borderId="0" xfId="0" applyFont="1">
      <alignment vertical="top" wrapText="1"/>
    </xf>
    <xf numFmtId="0" fontId="30" fillId="19" borderId="0" xfId="3" applyNumberFormat="1" applyFont="1" applyFill="1" applyBorder="1" applyAlignment="1">
      <alignment vertical="center"/>
    </xf>
    <xf numFmtId="0" fontId="5" fillId="20" borderId="18" xfId="0" applyFont="1" applyFill="1" applyBorder="1" applyAlignment="1">
      <alignment vertical="center"/>
    </xf>
    <xf numFmtId="0" fontId="5" fillId="20" borderId="19" xfId="0" applyFont="1" applyFill="1" applyBorder="1" applyAlignment="1">
      <alignment vertical="center"/>
    </xf>
    <xf numFmtId="0" fontId="5" fillId="20" borderId="20" xfId="0" applyFont="1" applyFill="1" applyBorder="1" applyAlignment="1">
      <alignment vertical="center"/>
    </xf>
    <xf numFmtId="0" fontId="23" fillId="16" borderId="3" xfId="0" applyFont="1" applyFill="1" applyBorder="1" applyAlignment="1">
      <alignment horizontal="center" vertical="center" wrapText="1"/>
    </xf>
    <xf numFmtId="0" fontId="29" fillId="16" borderId="3" xfId="0" applyFont="1" applyFill="1" applyBorder="1" applyAlignment="1">
      <alignment horizontal="center" vertical="center" wrapText="1"/>
    </xf>
    <xf numFmtId="0" fontId="44" fillId="21" borderId="11" xfId="0" applyFont="1" applyFill="1" applyBorder="1" applyAlignment="1">
      <alignment horizontal="center" vertical="center" wrapText="1"/>
    </xf>
    <xf numFmtId="0" fontId="23" fillId="22" borderId="9" xfId="0" applyFont="1" applyFill="1" applyBorder="1" applyAlignment="1">
      <alignment vertical="center" wrapText="1"/>
    </xf>
    <xf numFmtId="0" fontId="44" fillId="21" borderId="12" xfId="0" applyFont="1" applyFill="1" applyBorder="1" applyAlignment="1">
      <alignment horizontal="center" vertical="center" wrapText="1"/>
    </xf>
    <xf numFmtId="0" fontId="46" fillId="22" borderId="12" xfId="0" applyNumberFormat="1" applyFont="1" applyFill="1" applyBorder="1" applyAlignment="1">
      <alignment horizontal="center" vertical="center" wrapText="1"/>
    </xf>
    <xf numFmtId="0" fontId="45" fillId="22" borderId="12" xfId="0" applyNumberFormat="1" applyFont="1" applyFill="1" applyBorder="1" applyAlignment="1">
      <alignment horizontal="center" vertical="center" wrapText="1"/>
    </xf>
    <xf numFmtId="0" fontId="23" fillId="22" borderId="17" xfId="0" applyFont="1" applyFill="1" applyBorder="1" applyAlignment="1">
      <alignment vertical="center" wrapText="1"/>
    </xf>
    <xf numFmtId="0" fontId="23" fillId="22" borderId="51" xfId="0" applyFont="1" applyFill="1" applyBorder="1" applyAlignment="1">
      <alignment vertical="center" wrapText="1"/>
    </xf>
    <xf numFmtId="0" fontId="23" fillId="22" borderId="26" xfId="0" applyFont="1" applyFill="1" applyBorder="1" applyAlignment="1">
      <alignment vertical="center" wrapText="1"/>
    </xf>
    <xf numFmtId="0" fontId="23" fillId="22" borderId="17" xfId="0" applyFont="1" applyFill="1" applyBorder="1">
      <alignment vertical="top" wrapText="1"/>
    </xf>
    <xf numFmtId="0" fontId="4" fillId="0" borderId="40" xfId="0" applyNumberFormat="1" applyFont="1" applyBorder="1" applyAlignment="1">
      <alignment vertical="center"/>
    </xf>
    <xf numFmtId="0" fontId="5" fillId="17" borderId="40" xfId="0" applyNumberFormat="1" applyFont="1" applyFill="1" applyBorder="1" applyAlignment="1">
      <alignment horizontal="center" vertical="center" wrapText="1"/>
    </xf>
    <xf numFmtId="0" fontId="4" fillId="0" borderId="40" xfId="0" applyNumberFormat="1" applyFont="1" applyBorder="1" applyAlignment="1"/>
    <xf numFmtId="0" fontId="4" fillId="0" borderId="0" xfId="0" applyNumberFormat="1" applyFont="1" applyBorder="1" applyAlignment="1"/>
    <xf numFmtId="0" fontId="44" fillId="21" borderId="23" xfId="0" applyFont="1" applyFill="1" applyBorder="1" applyAlignment="1">
      <alignment horizontal="center" vertical="center" wrapText="1"/>
    </xf>
    <xf numFmtId="0" fontId="23" fillId="22" borderId="9" xfId="0" applyFont="1" applyFill="1" applyBorder="1">
      <alignment vertical="top" wrapText="1"/>
    </xf>
    <xf numFmtId="0" fontId="44" fillId="21" borderId="33" xfId="0" applyFont="1" applyFill="1" applyBorder="1" applyAlignment="1">
      <alignment horizontal="center" vertical="center" wrapText="1"/>
    </xf>
    <xf numFmtId="0" fontId="44" fillId="21" borderId="53" xfId="0" applyFont="1" applyFill="1" applyBorder="1" applyAlignment="1">
      <alignment horizontal="center" vertical="center" wrapText="1"/>
    </xf>
    <xf numFmtId="0" fontId="23" fillId="22" borderId="15" xfId="0" applyFont="1" applyFill="1" applyBorder="1" applyAlignment="1">
      <alignment vertical="center" wrapText="1"/>
    </xf>
    <xf numFmtId="0" fontId="23" fillId="3" borderId="0" xfId="3" applyFill="1" applyBorder="1">
      <alignment vertical="top" wrapText="1"/>
    </xf>
    <xf numFmtId="0" fontId="17" fillId="18" borderId="0" xfId="3" applyNumberFormat="1" applyFont="1" applyFill="1" applyBorder="1" applyAlignment="1">
      <alignment horizontal="center" vertical="center" wrapText="1"/>
    </xf>
    <xf numFmtId="0" fontId="47" fillId="3" borderId="35" xfId="0" applyNumberFormat="1" applyFont="1" applyFill="1" applyBorder="1" applyAlignment="1">
      <alignment horizontal="center" vertical="center"/>
    </xf>
    <xf numFmtId="0" fontId="48" fillId="21" borderId="36" xfId="0" applyFont="1" applyFill="1" applyBorder="1" applyAlignment="1">
      <alignment horizontal="center" vertical="center" wrapText="1"/>
    </xf>
    <xf numFmtId="0" fontId="0" fillId="0" borderId="3" xfId="0" applyBorder="1" applyAlignment="1">
      <alignment vertical="center" wrapText="1"/>
    </xf>
    <xf numFmtId="0" fontId="23" fillId="3" borderId="3" xfId="3" applyFill="1" applyBorder="1" applyAlignment="1">
      <alignment vertical="center" wrapText="1"/>
    </xf>
    <xf numFmtId="0" fontId="6" fillId="0" borderId="42" xfId="3" applyFont="1" applyBorder="1" applyAlignment="1">
      <alignment vertical="center" wrapText="1"/>
    </xf>
    <xf numFmtId="0" fontId="6" fillId="0" borderId="2" xfId="3" applyFont="1" applyBorder="1" applyAlignment="1">
      <alignment vertical="center" wrapText="1"/>
    </xf>
    <xf numFmtId="0" fontId="6" fillId="0" borderId="47" xfId="3" applyFont="1" applyBorder="1" applyAlignment="1">
      <alignment vertical="center" wrapText="1"/>
    </xf>
    <xf numFmtId="0" fontId="6" fillId="0" borderId="10" xfId="3" applyFont="1" applyBorder="1" applyAlignment="1">
      <alignment vertical="center" wrapText="1"/>
    </xf>
    <xf numFmtId="0" fontId="34" fillId="0" borderId="10" xfId="3" applyFont="1" applyBorder="1" applyAlignment="1" applyProtection="1">
      <alignment vertical="center" shrinkToFit="1"/>
    </xf>
    <xf numFmtId="0" fontId="8" fillId="0" borderId="0" xfId="1" applyAlignment="1">
      <alignment horizontal="left"/>
    </xf>
    <xf numFmtId="0" fontId="10" fillId="0" borderId="0" xfId="0" applyFont="1" applyAlignment="1">
      <alignment horizontal="left" vertical="center" wrapText="1" indent="1"/>
    </xf>
    <xf numFmtId="0" fontId="19" fillId="23" borderId="3" xfId="3" applyNumberFormat="1" applyFont="1" applyFill="1" applyBorder="1" applyAlignment="1">
      <alignment vertical="center"/>
    </xf>
    <xf numFmtId="0" fontId="19" fillId="23" borderId="2" xfId="0" applyNumberFormat="1" applyFont="1" applyFill="1" applyBorder="1" applyAlignment="1">
      <alignment vertical="center"/>
    </xf>
    <xf numFmtId="0" fontId="19" fillId="23" borderId="6" xfId="0" applyNumberFormat="1" applyFont="1" applyFill="1" applyBorder="1" applyAlignment="1">
      <alignment horizontal="center" vertical="center"/>
    </xf>
    <xf numFmtId="0" fontId="38" fillId="23" borderId="6" xfId="2" applyNumberFormat="1" applyFont="1" applyFill="1" applyBorder="1" applyAlignment="1">
      <alignment horizontal="center" vertical="center"/>
    </xf>
    <xf numFmtId="165" fontId="26" fillId="0" borderId="22" xfId="2" applyNumberFormat="1" applyBorder="1" applyAlignment="1">
      <alignment horizontal="left" vertical="center"/>
    </xf>
    <xf numFmtId="165" fontId="26" fillId="0" borderId="5" xfId="2" applyNumberFormat="1" applyBorder="1" applyAlignment="1">
      <alignment horizontal="left" vertical="center"/>
    </xf>
    <xf numFmtId="165" fontId="26" fillId="0" borderId="7" xfId="2" applyNumberFormat="1" applyBorder="1" applyAlignment="1">
      <alignment horizontal="left" vertical="center"/>
    </xf>
    <xf numFmtId="0" fontId="10" fillId="0" borderId="4" xfId="1" applyFont="1" applyBorder="1" applyAlignment="1">
      <alignment vertical="top" wrapText="1"/>
    </xf>
    <xf numFmtId="0" fontId="11" fillId="0" borderId="4" xfId="1" applyFont="1" applyBorder="1" applyAlignment="1">
      <alignment vertical="top" wrapText="1"/>
    </xf>
    <xf numFmtId="0" fontId="10" fillId="0" borderId="56" xfId="1" applyFont="1" applyBorder="1" applyAlignment="1">
      <alignment vertical="top" wrapText="1"/>
    </xf>
    <xf numFmtId="0" fontId="10" fillId="0" borderId="54" xfId="1" applyFont="1" applyBorder="1" applyAlignment="1">
      <alignment vertical="top" wrapText="1"/>
    </xf>
    <xf numFmtId="0" fontId="11" fillId="0" borderId="3" xfId="1" applyFont="1" applyBorder="1" applyAlignment="1">
      <alignment vertical="top" wrapText="1"/>
    </xf>
    <xf numFmtId="0" fontId="10" fillId="0" borderId="55" xfId="1" applyFont="1" applyBorder="1" applyAlignment="1">
      <alignment vertical="top" wrapText="1"/>
    </xf>
    <xf numFmtId="0" fontId="10" fillId="0" borderId="57" xfId="1" applyFont="1" applyBorder="1" applyAlignment="1">
      <alignment vertical="top" wrapText="1"/>
    </xf>
    <xf numFmtId="0" fontId="11" fillId="0" borderId="56" xfId="1" applyFont="1" applyBorder="1" applyAlignment="1">
      <alignment vertical="top" wrapText="1"/>
    </xf>
    <xf numFmtId="0" fontId="37" fillId="0" borderId="3" xfId="0" applyFont="1" applyFill="1" applyBorder="1">
      <alignment vertical="top" wrapText="1"/>
    </xf>
    <xf numFmtId="0" fontId="37" fillId="0" borderId="25" xfId="0" applyFont="1" applyFill="1" applyBorder="1">
      <alignment vertical="top" wrapText="1"/>
    </xf>
    <xf numFmtId="0" fontId="11" fillId="0" borderId="57" xfId="1" applyFont="1" applyBorder="1" applyAlignment="1">
      <alignment vertical="top" wrapText="1"/>
    </xf>
    <xf numFmtId="0" fontId="13" fillId="4" borderId="0" xfId="1" applyFont="1" applyFill="1" applyAlignment="1">
      <alignment horizontal="center"/>
    </xf>
    <xf numFmtId="0" fontId="8" fillId="4" borderId="0" xfId="1" applyFill="1" applyAlignment="1">
      <alignment horizontal="center"/>
    </xf>
    <xf numFmtId="0" fontId="13" fillId="4" borderId="0" xfId="1" applyFont="1" applyFill="1"/>
    <xf numFmtId="0" fontId="8" fillId="4" borderId="0" xfId="1" applyFill="1"/>
    <xf numFmtId="0" fontId="8" fillId="4" borderId="0" xfId="1" applyFill="1" applyAlignment="1">
      <alignment horizontal="left"/>
    </xf>
    <xf numFmtId="0" fontId="12" fillId="4" borderId="0" xfId="1" applyFont="1" applyFill="1"/>
    <xf numFmtId="0" fontId="35" fillId="4" borderId="0" xfId="1" applyFont="1" applyFill="1"/>
    <xf numFmtId="0" fontId="26" fillId="2" borderId="10" xfId="2" applyNumberFormat="1" applyFill="1" applyBorder="1" applyAlignment="1">
      <alignment vertical="center"/>
    </xf>
    <xf numFmtId="0" fontId="19" fillId="3" borderId="6" xfId="3" applyNumberFormat="1" applyFont="1" applyFill="1" applyBorder="1" applyAlignment="1">
      <alignment vertical="center"/>
    </xf>
    <xf numFmtId="0" fontId="26" fillId="2" borderId="0" xfId="2" applyNumberFormat="1" applyFill="1" applyBorder="1" applyAlignment="1">
      <alignment vertical="center"/>
    </xf>
    <xf numFmtId="0" fontId="31" fillId="2" borderId="0" xfId="2" applyNumberFormat="1" applyFont="1" applyFill="1" applyBorder="1" applyAlignment="1">
      <alignment vertical="center"/>
    </xf>
    <xf numFmtId="0" fontId="25" fillId="0" borderId="0" xfId="3" applyFont="1">
      <alignment vertical="top" wrapText="1"/>
    </xf>
    <xf numFmtId="0" fontId="34" fillId="0" borderId="0" xfId="0" applyNumberFormat="1" applyFont="1" applyAlignment="1">
      <alignment shrinkToFit="1"/>
    </xf>
    <xf numFmtId="0" fontId="1" fillId="0" borderId="0" xfId="0" applyFont="1" applyAlignment="1">
      <alignment vertical="top" shrinkToFit="1"/>
    </xf>
    <xf numFmtId="0" fontId="23" fillId="0" borderId="0" xfId="3" applyAlignment="1">
      <alignment vertical="top" shrinkToFit="1"/>
    </xf>
    <xf numFmtId="0" fontId="34" fillId="0" borderId="0" xfId="0" applyFont="1" applyAlignment="1">
      <alignment shrinkToFit="1"/>
    </xf>
    <xf numFmtId="0" fontId="1" fillId="0" borderId="0" xfId="0" applyFont="1" applyBorder="1" applyAlignment="1">
      <alignment vertical="top" shrinkToFit="1"/>
    </xf>
    <xf numFmtId="0" fontId="51" fillId="10" borderId="0" xfId="1" applyFont="1" applyFill="1" applyAlignment="1">
      <alignment vertical="top" shrinkToFit="1"/>
    </xf>
    <xf numFmtId="0" fontId="51" fillId="0" borderId="0" xfId="1" applyFont="1" applyAlignment="1">
      <alignment shrinkToFit="1"/>
    </xf>
    <xf numFmtId="0" fontId="51" fillId="0" borderId="0" xfId="1" applyFont="1" applyAlignment="1">
      <alignment vertical="top" shrinkToFit="1"/>
    </xf>
    <xf numFmtId="0" fontId="52" fillId="0" borderId="0" xfId="0" applyFont="1" applyAlignment="1">
      <alignment vertical="center"/>
    </xf>
    <xf numFmtId="0" fontId="26" fillId="4" borderId="0" xfId="2" applyNumberFormat="1" applyFill="1" applyBorder="1" applyAlignment="1">
      <alignment vertical="center"/>
    </xf>
    <xf numFmtId="0" fontId="18" fillId="4" borderId="0" xfId="0" applyNumberFormat="1" applyFont="1" applyFill="1" applyBorder="1" applyAlignment="1">
      <alignment vertical="center"/>
    </xf>
    <xf numFmtId="0" fontId="18" fillId="4" borderId="0" xfId="0" applyNumberFormat="1" applyFont="1" applyFill="1" applyBorder="1" applyAlignment="1">
      <alignment horizontal="center" vertical="center"/>
    </xf>
    <xf numFmtId="0" fontId="53" fillId="0" borderId="0" xfId="0" applyNumberFormat="1" applyFont="1" applyAlignment="1"/>
    <xf numFmtId="0" fontId="54" fillId="0" borderId="0" xfId="0" applyNumberFormat="1" applyFont="1" applyAlignment="1"/>
    <xf numFmtId="0" fontId="14" fillId="4" borderId="0" xfId="3" applyNumberFormat="1" applyFont="1" applyFill="1" applyBorder="1" applyAlignment="1">
      <alignment horizontal="left" vertical="center"/>
    </xf>
    <xf numFmtId="0" fontId="26" fillId="4" borderId="0" xfId="2" applyNumberFormat="1" applyFill="1" applyBorder="1" applyAlignment="1">
      <alignment horizontal="left" vertical="center"/>
    </xf>
    <xf numFmtId="0" fontId="16" fillId="0" borderId="0" xfId="0" applyNumberFormat="1" applyFont="1" applyFill="1" applyBorder="1" applyAlignment="1">
      <alignment horizontal="left" vertical="center" wrapText="1"/>
    </xf>
    <xf numFmtId="0" fontId="16" fillId="0" borderId="0" xfId="0" applyNumberFormat="1" applyFont="1" applyFill="1" applyBorder="1" applyAlignment="1">
      <alignment horizontal="center" vertical="center" wrapText="1"/>
    </xf>
    <xf numFmtId="0" fontId="29" fillId="0" borderId="0" xfId="0" applyFont="1" applyFill="1" applyBorder="1" applyAlignment="1">
      <alignment vertical="center" wrapText="1"/>
    </xf>
    <xf numFmtId="1" fontId="41" fillId="0" borderId="0" xfId="0" applyNumberFormat="1" applyFont="1" applyFill="1" applyBorder="1" applyAlignment="1">
      <alignment vertical="center" wrapText="1"/>
    </xf>
    <xf numFmtId="0" fontId="23" fillId="0" borderId="0" xfId="0" applyFont="1" applyFill="1" applyBorder="1">
      <alignment vertical="top" wrapText="1"/>
    </xf>
    <xf numFmtId="0" fontId="34" fillId="0" borderId="0" xfId="0" applyNumberFormat="1" applyFont="1" applyFill="1" applyAlignment="1">
      <alignment shrinkToFit="1"/>
    </xf>
    <xf numFmtId="164" fontId="18" fillId="10" borderId="58" xfId="0" applyNumberFormat="1" applyFont="1" applyFill="1" applyBorder="1" applyAlignment="1">
      <alignment horizontal="center" vertical="center"/>
    </xf>
    <xf numFmtId="0" fontId="4" fillId="0" borderId="19" xfId="3" applyFont="1" applyBorder="1" applyAlignment="1">
      <alignment horizontal="left" vertical="center" wrapText="1"/>
    </xf>
    <xf numFmtId="0" fontId="23" fillId="0" borderId="19" xfId="3" applyBorder="1">
      <alignment vertical="top" wrapText="1"/>
    </xf>
    <xf numFmtId="0" fontId="14" fillId="4" borderId="59" xfId="0" applyNumberFormat="1" applyFont="1" applyFill="1" applyBorder="1" applyAlignment="1">
      <alignment vertical="center"/>
    </xf>
    <xf numFmtId="0" fontId="14" fillId="4" borderId="40" xfId="0" applyNumberFormat="1" applyFont="1" applyFill="1" applyBorder="1" applyAlignment="1">
      <alignment vertical="center"/>
    </xf>
    <xf numFmtId="0" fontId="14" fillId="4" borderId="24" xfId="0" applyNumberFormat="1" applyFont="1" applyFill="1" applyBorder="1" applyAlignment="1">
      <alignment vertical="center"/>
    </xf>
    <xf numFmtId="0" fontId="18" fillId="4" borderId="24" xfId="0" applyNumberFormat="1" applyFont="1" applyFill="1" applyBorder="1" applyAlignment="1">
      <alignment vertical="center"/>
    </xf>
    <xf numFmtId="0" fontId="23" fillId="0" borderId="60" xfId="3" applyBorder="1" applyAlignment="1">
      <alignment vertical="center" wrapText="1"/>
    </xf>
    <xf numFmtId="0" fontId="4" fillId="0" borderId="0" xfId="0" applyFont="1" applyAlignment="1">
      <alignment vertical="top"/>
    </xf>
    <xf numFmtId="0" fontId="4" fillId="0" borderId="0" xfId="0" applyFont="1" applyAlignment="1">
      <alignment vertical="center"/>
    </xf>
    <xf numFmtId="0" fontId="4" fillId="19" borderId="0" xfId="0" applyFont="1" applyFill="1" applyAlignment="1">
      <alignment horizontal="right" vertical="center"/>
    </xf>
    <xf numFmtId="0" fontId="3" fillId="2" borderId="40" xfId="3" applyNumberFormat="1" applyFont="1" applyFill="1" applyBorder="1" applyAlignment="1">
      <alignment vertical="center"/>
    </xf>
    <xf numFmtId="0" fontId="3" fillId="2" borderId="24" xfId="3" applyNumberFormat="1" applyFont="1" applyFill="1" applyBorder="1" applyAlignment="1">
      <alignment vertical="center"/>
    </xf>
    <xf numFmtId="0" fontId="4" fillId="2" borderId="0" xfId="3" applyNumberFormat="1" applyFont="1" applyFill="1" applyAlignment="1">
      <alignment wrapText="1"/>
    </xf>
    <xf numFmtId="0" fontId="23" fillId="0" borderId="0" xfId="3" applyAlignment="1">
      <alignment vertical="top"/>
    </xf>
    <xf numFmtId="0" fontId="1" fillId="0" borderId="0" xfId="3" applyFont="1">
      <alignment vertical="top" wrapText="1"/>
    </xf>
    <xf numFmtId="0" fontId="2" fillId="17" borderId="0" xfId="0" applyNumberFormat="1" applyFont="1" applyFill="1" applyBorder="1" applyAlignment="1" applyProtection="1">
      <alignment vertical="center"/>
    </xf>
    <xf numFmtId="0" fontId="2" fillId="17" borderId="0" xfId="0" applyNumberFormat="1" applyFont="1" applyFill="1" applyBorder="1" applyAlignment="1" applyProtection="1">
      <alignment horizontal="center" vertical="center"/>
    </xf>
    <xf numFmtId="0" fontId="5" fillId="17" borderId="0" xfId="0" applyNumberFormat="1" applyFont="1" applyFill="1" applyBorder="1" applyAlignment="1" applyProtection="1">
      <alignment horizontal="center" vertical="center" wrapText="1"/>
    </xf>
    <xf numFmtId="0" fontId="17" fillId="2" borderId="1" xfId="0" applyNumberFormat="1" applyFont="1" applyFill="1" applyBorder="1" applyAlignment="1" applyProtection="1">
      <alignment vertical="center"/>
    </xf>
    <xf numFmtId="0" fontId="17" fillId="2" borderId="2" xfId="0" applyNumberFormat="1" applyFont="1" applyFill="1" applyBorder="1" applyAlignment="1" applyProtection="1">
      <alignment vertical="center"/>
    </xf>
    <xf numFmtId="164" fontId="18" fillId="10" borderId="1" xfId="0" applyNumberFormat="1" applyFont="1" applyFill="1" applyBorder="1" applyAlignment="1" applyProtection="1">
      <alignment horizontal="center" vertical="center"/>
    </xf>
    <xf numFmtId="164" fontId="18" fillId="10" borderId="5" xfId="0" applyNumberFormat="1" applyFont="1" applyFill="1" applyBorder="1" applyAlignment="1" applyProtection="1">
      <alignment horizontal="left" vertical="center"/>
    </xf>
    <xf numFmtId="0" fontId="4" fillId="0" borderId="2" xfId="0" applyNumberFormat="1" applyFont="1" applyBorder="1" applyAlignment="1" applyProtection="1"/>
    <xf numFmtId="0" fontId="19" fillId="3" borderId="6" xfId="0" applyNumberFormat="1" applyFont="1" applyFill="1" applyBorder="1" applyAlignment="1" applyProtection="1">
      <alignment vertical="center"/>
    </xf>
    <xf numFmtId="0" fontId="19" fillId="3" borderId="3" xfId="0" applyNumberFormat="1" applyFont="1" applyFill="1" applyBorder="1" applyAlignment="1" applyProtection="1">
      <alignment vertical="center"/>
    </xf>
    <xf numFmtId="0" fontId="19" fillId="3" borderId="6" xfId="0" applyNumberFormat="1" applyFont="1" applyFill="1" applyBorder="1" applyAlignment="1" applyProtection="1">
      <alignment horizontal="center" vertical="center" wrapText="1"/>
    </xf>
    <xf numFmtId="1" fontId="19" fillId="3" borderId="6" xfId="0" applyNumberFormat="1" applyFont="1" applyFill="1" applyBorder="1" applyAlignment="1" applyProtection="1">
      <alignment horizontal="left" vertical="center" wrapText="1"/>
    </xf>
    <xf numFmtId="1" fontId="20" fillId="3" borderId="6" xfId="0" applyNumberFormat="1" applyFont="1" applyFill="1" applyBorder="1" applyAlignment="1" applyProtection="1">
      <alignment horizontal="left" vertical="center" wrapText="1"/>
    </xf>
    <xf numFmtId="0" fontId="17" fillId="4" borderId="0" xfId="0" applyNumberFormat="1" applyFont="1" applyFill="1" applyBorder="1" applyAlignment="1" applyProtection="1">
      <alignment vertical="center"/>
    </xf>
    <xf numFmtId="0" fontId="14" fillId="4" borderId="0" xfId="0" applyNumberFormat="1" applyFont="1" applyFill="1" applyBorder="1" applyAlignment="1" applyProtection="1">
      <alignment vertical="center"/>
    </xf>
    <xf numFmtId="0" fontId="14" fillId="4" borderId="0" xfId="0" applyNumberFormat="1" applyFont="1" applyFill="1" applyBorder="1" applyAlignment="1" applyProtection="1">
      <alignment horizontal="center" vertical="center"/>
    </xf>
    <xf numFmtId="0" fontId="14" fillId="4" borderId="59" xfId="0" applyNumberFormat="1" applyFont="1" applyFill="1" applyBorder="1" applyAlignment="1" applyProtection="1">
      <alignment vertical="center"/>
    </xf>
    <xf numFmtId="0" fontId="14" fillId="4" borderId="40" xfId="0" applyNumberFormat="1" applyFont="1" applyFill="1" applyBorder="1" applyAlignment="1" applyProtection="1">
      <alignment vertical="center"/>
    </xf>
    <xf numFmtId="0" fontId="18" fillId="4" borderId="0" xfId="0" applyNumberFormat="1" applyFont="1" applyFill="1" applyBorder="1" applyAlignment="1" applyProtection="1">
      <alignment vertical="center"/>
    </xf>
    <xf numFmtId="0" fontId="26" fillId="4" borderId="0" xfId="2" applyNumberFormat="1" applyFill="1" applyBorder="1" applyAlignment="1" applyProtection="1">
      <alignment vertical="center"/>
    </xf>
    <xf numFmtId="0" fontId="14" fillId="4" borderId="24" xfId="0" applyNumberFormat="1" applyFont="1" applyFill="1" applyBorder="1" applyAlignment="1" applyProtection="1">
      <alignment vertical="center"/>
    </xf>
    <xf numFmtId="0" fontId="19" fillId="3" borderId="3" xfId="3" applyNumberFormat="1" applyFont="1" applyFill="1" applyBorder="1" applyAlignment="1" applyProtection="1">
      <alignment vertical="center"/>
    </xf>
    <xf numFmtId="0" fontId="19" fillId="3" borderId="3" xfId="0" applyNumberFormat="1" applyFont="1" applyFill="1" applyBorder="1" applyAlignment="1" applyProtection="1">
      <alignment horizontal="center" vertical="center"/>
    </xf>
    <xf numFmtId="1" fontId="20" fillId="3" borderId="3" xfId="0" applyNumberFormat="1" applyFont="1" applyFill="1" applyBorder="1" applyAlignment="1" applyProtection="1">
      <alignment horizontal="left" vertical="center" wrapText="1"/>
    </xf>
    <xf numFmtId="0" fontId="17" fillId="4" borderId="0" xfId="3" applyNumberFormat="1" applyFont="1" applyFill="1" applyBorder="1" applyAlignment="1">
      <alignment vertical="center"/>
    </xf>
    <xf numFmtId="0" fontId="17" fillId="4" borderId="0" xfId="3" applyNumberFormat="1" applyFont="1" applyFill="1" applyBorder="1" applyAlignment="1">
      <alignment horizontal="left" vertical="center" wrapText="1"/>
    </xf>
    <xf numFmtId="0" fontId="55" fillId="2" borderId="12" xfId="3" applyFont="1" applyFill="1" applyBorder="1" applyAlignment="1">
      <alignment vertical="center"/>
    </xf>
    <xf numFmtId="0" fontId="19" fillId="24" borderId="3" xfId="3" applyNumberFormat="1" applyFont="1" applyFill="1" applyBorder="1" applyAlignment="1">
      <alignment vertical="center"/>
    </xf>
    <xf numFmtId="0" fontId="19" fillId="24" borderId="3" xfId="3" applyNumberFormat="1" applyFont="1" applyFill="1" applyBorder="1" applyAlignment="1">
      <alignment horizontal="center" vertical="center" wrapText="1"/>
    </xf>
    <xf numFmtId="0" fontId="23" fillId="24" borderId="0" xfId="3" applyFill="1">
      <alignment vertical="top" wrapText="1"/>
    </xf>
    <xf numFmtId="0" fontId="56" fillId="4" borderId="3" xfId="3" applyNumberFormat="1" applyFont="1" applyFill="1" applyBorder="1" applyAlignment="1">
      <alignment vertical="center"/>
    </xf>
    <xf numFmtId="0" fontId="23" fillId="0" borderId="1" xfId="0" applyFont="1" applyBorder="1" applyAlignment="1">
      <alignment horizontal="left" vertical="center"/>
    </xf>
    <xf numFmtId="0" fontId="23" fillId="0" borderId="38" xfId="0" applyFont="1" applyBorder="1" applyAlignment="1">
      <alignment vertical="center" wrapText="1"/>
    </xf>
    <xf numFmtId="0" fontId="23" fillId="0" borderId="1" xfId="0" applyFont="1" applyBorder="1" applyAlignment="1">
      <alignment horizontal="center" vertical="center" wrapText="1"/>
    </xf>
    <xf numFmtId="0" fontId="23" fillId="0" borderId="2" xfId="0" applyFont="1" applyBorder="1" applyAlignment="1">
      <alignment vertical="center" wrapText="1"/>
    </xf>
    <xf numFmtId="0" fontId="37" fillId="0" borderId="0" xfId="0" applyFont="1">
      <alignment vertical="top" wrapText="1"/>
    </xf>
    <xf numFmtId="0" fontId="24" fillId="0" borderId="28" xfId="0" applyFont="1" applyBorder="1" applyAlignment="1">
      <alignment horizontal="center" vertical="center" wrapText="1"/>
    </xf>
    <xf numFmtId="0" fontId="2" fillId="17" borderId="0" xfId="0" applyNumberFormat="1" applyFont="1" applyFill="1" applyBorder="1" applyAlignment="1">
      <alignment vertical="center" wrapText="1"/>
    </xf>
    <xf numFmtId="164" fontId="18" fillId="10" borderId="5" xfId="0" applyNumberFormat="1" applyFont="1" applyFill="1" applyBorder="1" applyAlignment="1">
      <alignment horizontal="left" vertical="center" wrapText="1"/>
    </xf>
    <xf numFmtId="0" fontId="14" fillId="4" borderId="0" xfId="0" applyNumberFormat="1" applyFont="1" applyFill="1" applyBorder="1" applyAlignment="1">
      <alignment vertical="center" wrapText="1"/>
    </xf>
    <xf numFmtId="0" fontId="19" fillId="3" borderId="3" xfId="0" applyNumberFormat="1" applyFont="1" applyFill="1" applyBorder="1" applyAlignment="1">
      <alignment horizontal="center" vertical="center" wrapText="1"/>
    </xf>
    <xf numFmtId="0" fontId="29" fillId="0" borderId="1" xfId="0" applyNumberFormat="1" applyFont="1" applyFill="1" applyBorder="1" applyAlignment="1">
      <alignment vertical="center" wrapText="1"/>
    </xf>
    <xf numFmtId="0" fontId="29" fillId="0" borderId="2" xfId="0" applyNumberFormat="1" applyFont="1" applyFill="1" applyBorder="1" applyAlignment="1">
      <alignment vertical="center" wrapText="1"/>
    </xf>
    <xf numFmtId="0" fontId="29" fillId="0" borderId="0" xfId="0" applyNumberFormat="1" applyFont="1" applyFill="1" applyBorder="1" applyAlignment="1">
      <alignment vertical="center" wrapText="1"/>
    </xf>
    <xf numFmtId="0" fontId="16" fillId="0" borderId="1" xfId="0" applyNumberFormat="1" applyFont="1" applyFill="1" applyBorder="1" applyAlignment="1">
      <alignment vertical="center" wrapText="1"/>
    </xf>
    <xf numFmtId="0" fontId="16" fillId="0" borderId="3" xfId="0" applyNumberFormat="1" applyFont="1" applyFill="1" applyBorder="1" applyAlignment="1">
      <alignment vertical="center" wrapText="1"/>
    </xf>
    <xf numFmtId="0" fontId="16" fillId="0" borderId="2" xfId="0" applyNumberFormat="1" applyFont="1" applyFill="1" applyBorder="1" applyAlignment="1">
      <alignment vertical="center" wrapText="1"/>
    </xf>
    <xf numFmtId="0" fontId="16" fillId="0" borderId="0" xfId="0" applyNumberFormat="1" applyFont="1" applyFill="1" applyBorder="1" applyAlignment="1">
      <alignment vertical="center" wrapText="1"/>
    </xf>
    <xf numFmtId="0" fontId="18" fillId="4" borderId="0" xfId="0" applyNumberFormat="1" applyFont="1" applyFill="1" applyBorder="1" applyAlignment="1">
      <alignment vertical="center" wrapText="1"/>
    </xf>
    <xf numFmtId="0" fontId="21" fillId="0" borderId="2" xfId="0" applyNumberFormat="1" applyFont="1" applyFill="1" applyBorder="1" applyAlignment="1">
      <alignment vertical="center" wrapText="1"/>
    </xf>
    <xf numFmtId="0" fontId="21" fillId="0" borderId="0" xfId="0" applyNumberFormat="1" applyFont="1" applyFill="1" applyBorder="1" applyAlignment="1">
      <alignment vertical="center" wrapText="1"/>
    </xf>
    <xf numFmtId="0" fontId="2" fillId="17" borderId="0" xfId="0" applyNumberFormat="1" applyFont="1" applyFill="1" applyBorder="1" applyAlignment="1" applyProtection="1">
      <alignment vertical="center" wrapText="1"/>
    </xf>
    <xf numFmtId="164" fontId="18" fillId="10" borderId="5" xfId="0" applyNumberFormat="1" applyFont="1" applyFill="1" applyBorder="1" applyAlignment="1" applyProtection="1">
      <alignment horizontal="left" vertical="center" wrapText="1"/>
    </xf>
    <xf numFmtId="0" fontId="14" fillId="4" borderId="0" xfId="0" applyNumberFormat="1" applyFont="1" applyFill="1" applyBorder="1" applyAlignment="1" applyProtection="1">
      <alignment vertical="center" wrapText="1"/>
    </xf>
    <xf numFmtId="0" fontId="19" fillId="3" borderId="3" xfId="0" applyNumberFormat="1" applyFont="1" applyFill="1" applyBorder="1" applyAlignment="1" applyProtection="1">
      <alignment horizontal="center" vertical="center" wrapText="1"/>
    </xf>
    <xf numFmtId="0" fontId="21" fillId="0" borderId="3" xfId="0" applyNumberFormat="1" applyFont="1" applyFill="1" applyBorder="1" applyAlignment="1">
      <alignment vertical="center" wrapText="1"/>
    </xf>
    <xf numFmtId="0" fontId="19" fillId="3" borderId="25" xfId="0" applyNumberFormat="1" applyFont="1" applyFill="1" applyBorder="1" applyAlignment="1">
      <alignment horizontal="center" vertical="center" wrapText="1"/>
    </xf>
    <xf numFmtId="0" fontId="21" fillId="0" borderId="6" xfId="0" applyNumberFormat="1" applyFont="1" applyFill="1" applyBorder="1" applyAlignment="1">
      <alignment vertical="center" wrapText="1"/>
    </xf>
    <xf numFmtId="0" fontId="33" fillId="0" borderId="5" xfId="0" applyFont="1" applyBorder="1" applyAlignment="1">
      <alignment horizontal="left" vertical="center"/>
    </xf>
    <xf numFmtId="0" fontId="20" fillId="3" borderId="6" xfId="0" applyNumberFormat="1" applyFont="1" applyFill="1" applyBorder="1" applyAlignment="1">
      <alignment horizontal="left" vertical="center"/>
    </xf>
    <xf numFmtId="0" fontId="57" fillId="0" borderId="3" xfId="0" applyFont="1" applyBorder="1" applyAlignment="1">
      <alignment horizontal="left" vertical="center" wrapText="1"/>
    </xf>
    <xf numFmtId="0" fontId="58" fillId="3" borderId="6" xfId="0" applyNumberFormat="1" applyFont="1" applyFill="1" applyBorder="1" applyAlignment="1">
      <alignment horizontal="left" vertical="center"/>
    </xf>
    <xf numFmtId="0" fontId="57" fillId="0" borderId="2" xfId="0" applyFont="1" applyBorder="1" applyAlignment="1">
      <alignment horizontal="left" vertical="center" wrapText="1"/>
    </xf>
    <xf numFmtId="0" fontId="57" fillId="0" borderId="1" xfId="0" applyFont="1" applyBorder="1" applyAlignment="1">
      <alignment horizontal="left" vertical="center" wrapText="1"/>
    </xf>
    <xf numFmtId="0" fontId="59" fillId="3" borderId="6" xfId="2" applyNumberFormat="1" applyFont="1" applyFill="1" applyBorder="1" applyAlignment="1">
      <alignment horizontal="left" vertical="center"/>
    </xf>
    <xf numFmtId="0" fontId="33" fillId="0" borderId="0" xfId="3" applyFont="1" applyAlignment="1">
      <alignment horizontal="center" vertical="center" wrapText="1"/>
    </xf>
  </cellXfs>
  <cellStyles count="4">
    <cellStyle name="Hyperlink" xfId="2" builtinId="8"/>
    <cellStyle name="Normal" xfId="0" builtinId="0"/>
    <cellStyle name="Normal 2" xfId="1" xr:uid="{0977C3B5-2E08-4294-B0E1-AB58BF027327}"/>
    <cellStyle name="Normal 3" xfId="3" xr:uid="{EAF195EE-AFF6-40D1-AAFA-97A5153DA503}"/>
  </cellStyles>
  <dxfs count="1">
    <dxf>
      <font>
        <color rgb="FFFF0000"/>
      </font>
    </dxf>
  </dxfs>
  <tableStyles count="0" defaultTableStyle="TableStyleMedium2" defaultPivotStyle="PivotStyleLight16"/>
  <colors>
    <mruColors>
      <color rgb="FF7ECCA0"/>
      <color rgb="FFBF0000"/>
      <color rgb="FFD0DAF0"/>
      <color rgb="FF00636C"/>
      <color rgb="FFFDEEC5"/>
      <color rgb="FFE0B233"/>
      <color rgb="FF4C6BB3"/>
      <color rgb="FFB6F1D0"/>
      <color rgb="FFB651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Nichole Arbino (she/her)" id="{5608B8F2-66AD-4513-93ED-510AE4C6D38F}" userId="S::narbino@educause.edu::97e22f53-5f65-4918-80b8-6daabf17ba6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49" dT="2024-11-09T02:35:39.26" personId="{5608B8F2-66AD-4513-93ED-510AE4C6D38F}" id="{4A0CC0DA-6623-4115-B60A-38E5EC6CE394}">
    <text>This question will be reworded with a preferred answer of no. That is reflected in column T, but the new verbiage should come Monday.</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use.edu/HECVAT"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ducause.edu/higher-education-community-vendor-assessment-toolkit/how-to-use-the-higher-education-community-vendor-assessment-toolkit"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educause.edu/HECVAT"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educause.edu/HECVAT" TargetMode="External"/><Relationship Id="rId1" Type="http://schemas.openxmlformats.org/officeDocument/2006/relationships/hyperlink" Target="https://connect.educause.edu/community-home?CommunityKey=dd48df3c-8db8-4551-a9e5-a393b7a15e40"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educause.edu/HECVAT"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educause.edu/HECVA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educause.edu/HECVAT"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educause.edu/HECVA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educause.edu/HECVAT"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educause.edu/HECVA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educause.edu/HECVAT"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educause.edu/HECVAT" TargetMode="External"/><Relationship Id="rId1" Type="http://schemas.openxmlformats.org/officeDocument/2006/relationships/hyperlink" Target="http://www.educause.edu/HECV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1EAF-9FC8-4708-9241-728E3131A911}">
  <sheetPr>
    <tabColor rgb="FF00636C"/>
  </sheetPr>
  <dimension ref="A1:L75"/>
  <sheetViews>
    <sheetView showGridLines="0" showZeros="0" tabSelected="1" topLeftCell="A2" zoomScale="80" zoomScaleNormal="80" workbookViewId="0">
      <selection activeCell="A2" sqref="A2"/>
    </sheetView>
  </sheetViews>
  <sheetFormatPr defaultColWidth="0" defaultRowHeight="0" customHeight="1" zeroHeight="1" x14ac:dyDescent="0.2"/>
  <cols>
    <col min="1" max="1" width="8.296875" customWidth="1"/>
    <col min="2" max="2" width="55.09765625" style="1" customWidth="1"/>
    <col min="3" max="3" width="18.8984375" style="14" bestFit="1" customWidth="1"/>
    <col min="4" max="4" width="55.69921875" style="15" customWidth="1"/>
    <col min="5" max="5" width="32" style="16" customWidth="1"/>
    <col min="6" max="6" width="30.69921875" style="1" customWidth="1"/>
    <col min="7" max="7" width="18.09765625" style="1" customWidth="1"/>
    <col min="8" max="8" width="16.59765625" style="1" hidden="1" customWidth="1"/>
    <col min="9" max="9" width="18.09765625" style="42" hidden="1" customWidth="1"/>
    <col min="10" max="10" width="18.09765625" style="1" hidden="1" customWidth="1"/>
    <col min="11" max="11" width="4.5" style="1" hidden="1" customWidth="1"/>
    <col min="12" max="12" width="6.59765625" style="1" hidden="1" customWidth="1"/>
    <col min="13" max="16384" width="6.59765625" hidden="1"/>
  </cols>
  <sheetData>
    <row r="1" spans="1:9" ht="0" hidden="1" customHeight="1" x14ac:dyDescent="0.2">
      <c r="A1" t="s">
        <v>1542</v>
      </c>
    </row>
    <row r="2" spans="1:9" ht="36" customHeight="1" x14ac:dyDescent="0.2">
      <c r="A2" s="293" t="s">
        <v>1614</v>
      </c>
      <c r="B2" s="293"/>
      <c r="C2" s="294"/>
      <c r="D2" s="344"/>
      <c r="E2" s="295"/>
      <c r="F2" s="295" t="str">
        <f>'Auto Responses'!$A$36</f>
        <v>Version 4.04</v>
      </c>
    </row>
    <row r="3" spans="1:9" s="1" customFormat="1" ht="29.1" customHeight="1" x14ac:dyDescent="0.2">
      <c r="A3" s="296" t="s">
        <v>1002</v>
      </c>
      <c r="B3" s="297"/>
      <c r="C3" s="298"/>
      <c r="D3" s="345"/>
      <c r="E3" s="299"/>
      <c r="F3" s="300"/>
      <c r="I3" s="42"/>
    </row>
    <row r="4" spans="1:9" s="1" customFormat="1" ht="36" customHeight="1" x14ac:dyDescent="0.2">
      <c r="A4" s="301" t="s">
        <v>927</v>
      </c>
      <c r="B4" s="302"/>
      <c r="C4" s="303"/>
      <c r="D4" s="304"/>
      <c r="E4" s="305"/>
      <c r="F4" s="305"/>
      <c r="I4" s="42"/>
    </row>
    <row r="5" spans="1:9" s="1" customFormat="1" ht="19.5" customHeight="1" x14ac:dyDescent="0.2">
      <c r="A5" s="306" t="str">
        <f>HLOOKUP($A$4,'Auto Responses'!$D$2:$D$8,2,0)&amp;""</f>
        <v>1. Complete the "Start Here" tab and review the "Required Questions" guidance to find the other sections are required for your product or service.</v>
      </c>
      <c r="B5" s="307"/>
      <c r="C5" s="308"/>
      <c r="D5" s="346"/>
      <c r="E5" s="307"/>
      <c r="F5" s="309"/>
      <c r="I5" s="42"/>
    </row>
    <row r="6" spans="1:9" s="1" customFormat="1" ht="19.5" customHeight="1" x14ac:dyDescent="0.2">
      <c r="A6" s="306" t="str">
        <f>HLOOKUP($A$4,'Auto Responses'!$D$2:$D$8,3,0)&amp;""</f>
        <v>2. Complete the "Organization" tab and the applicable questions in each of the next 5 tabs (Product through Privacy) that apply, based on your answers to the "Required Questions."</v>
      </c>
      <c r="B6" s="307"/>
      <c r="C6" s="308"/>
      <c r="D6" s="346"/>
      <c r="E6" s="307"/>
      <c r="F6" s="310"/>
      <c r="I6" s="42"/>
    </row>
    <row r="7" spans="1:9" s="1" customFormat="1" ht="19.5" customHeight="1" x14ac:dyDescent="0.2">
      <c r="A7" s="306" t="str">
        <f>HLOOKUP($A$4,'Auto Responses'!$D$2:$D$8,4,0)&amp;""</f>
        <v xml:space="preserve">3. Guidance in column E may change based on your answers to prompt details in "Additional Information." If leaving an answer blank, you must also state why in "Additional Information". </v>
      </c>
      <c r="B7" s="307"/>
      <c r="C7" s="308"/>
      <c r="D7" s="346"/>
      <c r="E7" s="307"/>
      <c r="F7" s="310"/>
      <c r="I7" s="42"/>
    </row>
    <row r="8" spans="1:9" s="1" customFormat="1" ht="19.5" customHeight="1" x14ac:dyDescent="0.2">
      <c r="A8" s="306" t="str">
        <f>HLOOKUP($A$4,'Auto Responses'!$D$2:$D$8,5,0)&amp;""</f>
        <v>4. DO NOT complete any fields in the "Evaluation" sheets or the "Analyst Notes" column.</v>
      </c>
      <c r="B8" s="307"/>
      <c r="C8" s="308"/>
      <c r="D8" s="346"/>
      <c r="E8" s="307"/>
      <c r="F8" s="310"/>
      <c r="I8" s="42"/>
    </row>
    <row r="9" spans="1:9" s="1" customFormat="1" ht="19.5" customHeight="1" x14ac:dyDescent="0.2">
      <c r="A9" s="306" t="str">
        <f>HLOOKUP($A$4,'Auto Responses'!$D$2:$D$8,6,0)&amp;""</f>
        <v>5. Return the completed file to institutions.</v>
      </c>
      <c r="B9" s="307"/>
      <c r="C9" s="308"/>
      <c r="D9" s="346"/>
      <c r="E9" s="307"/>
      <c r="F9" s="310"/>
      <c r="I9" s="42"/>
    </row>
    <row r="10" spans="1:9" s="1" customFormat="1" ht="19.5" customHeight="1" x14ac:dyDescent="0.2">
      <c r="A10" s="311" t="str">
        <f>HLOOKUP($A$4,'Auto Responses'!$D$2:$D$8,7,0)&amp;""</f>
        <v>* Denotes critical questions. Critical questions are those deemed most important to institutions by higher education volunteers.</v>
      </c>
      <c r="B10" s="307"/>
      <c r="C10" s="308"/>
      <c r="D10" s="346"/>
      <c r="E10" s="307"/>
      <c r="F10" s="310"/>
      <c r="I10" s="42"/>
    </row>
    <row r="11" spans="1:9" s="1" customFormat="1" ht="19.5" customHeight="1" x14ac:dyDescent="0.2">
      <c r="A11" s="312" t="str">
        <f>HLOOKUP($A$4,'Auto Responses'!$D$2:$D$9,8,0)&amp;""</f>
        <v>For full instructions, please visit educause.edu/HECVAT</v>
      </c>
      <c r="B11" s="307"/>
      <c r="C11" s="308"/>
      <c r="D11" s="346"/>
      <c r="E11" s="307"/>
      <c r="F11" s="313"/>
      <c r="I11" s="42"/>
    </row>
    <row r="12" spans="1:9" s="1" customFormat="1" ht="36" customHeight="1" x14ac:dyDescent="0.2">
      <c r="A12" s="314" t="str">
        <f>VLOOKUP(LEFT($A13,4),'Auto Responses'!$N$4:$O$38,2,0)&amp;""</f>
        <v xml:space="preserve"> General Information</v>
      </c>
      <c r="B12" s="302"/>
      <c r="C12" s="315"/>
      <c r="D12" s="347"/>
      <c r="E12" s="316"/>
      <c r="F12" s="316"/>
      <c r="I12" s="42"/>
    </row>
    <row r="13" spans="1:9" s="1" customFormat="1" ht="22.35" customHeight="1" x14ac:dyDescent="0.2">
      <c r="A13" s="25" t="s">
        <v>21</v>
      </c>
      <c r="B13" s="26" t="str">
        <f>VLOOKUP($A13,Questions!$A$2:$X$333,2,0)&amp;""</f>
        <v>Solution Provider Name</v>
      </c>
      <c r="C13" s="83"/>
      <c r="D13" s="39"/>
      <c r="E13" s="39"/>
      <c r="F13" s="57"/>
      <c r="I13" s="42"/>
    </row>
    <row r="14" spans="1:9" s="1" customFormat="1" ht="22.35" customHeight="1" x14ac:dyDescent="0.2">
      <c r="A14" s="25" t="s">
        <v>24</v>
      </c>
      <c r="B14" s="26" t="str">
        <f>VLOOKUP($A14,Questions!$A$2:$X$333,2,0)&amp;""</f>
        <v>Solution Name</v>
      </c>
      <c r="C14" s="83"/>
      <c r="D14" s="39"/>
      <c r="E14" s="40"/>
      <c r="F14" s="57"/>
      <c r="I14" s="42"/>
    </row>
    <row r="15" spans="1:9" s="1" customFormat="1" ht="22.35" customHeight="1" x14ac:dyDescent="0.2">
      <c r="A15" s="25" t="s">
        <v>25</v>
      </c>
      <c r="B15" s="26" t="str">
        <f>VLOOKUP($A15,Questions!$A$2:$X$333,2,0)&amp;""</f>
        <v>Solution Description</v>
      </c>
      <c r="C15" s="83"/>
      <c r="D15" s="39"/>
      <c r="E15" s="40"/>
      <c r="F15" s="57"/>
      <c r="I15" s="42"/>
    </row>
    <row r="16" spans="1:9" s="1" customFormat="1" ht="22.35" customHeight="1" x14ac:dyDescent="0.2">
      <c r="A16" s="25" t="s">
        <v>26</v>
      </c>
      <c r="B16" s="26" t="str">
        <f>VLOOKUP($A16,Questions!$A$2:$X$333,2,0)&amp;""</f>
        <v>Solution Provider Contact Name</v>
      </c>
      <c r="C16" s="83"/>
      <c r="D16" s="39"/>
      <c r="E16" s="40"/>
      <c r="F16" s="57"/>
      <c r="I16" s="42"/>
    </row>
    <row r="17" spans="1:9" s="1" customFormat="1" ht="22.35" customHeight="1" x14ac:dyDescent="0.2">
      <c r="A17" s="25" t="s">
        <v>27</v>
      </c>
      <c r="B17" s="26" t="str">
        <f>VLOOKUP($A17,Questions!$A$2:$X$333,2,0)&amp;""</f>
        <v>Solution Provider Contact Title</v>
      </c>
      <c r="C17" s="83"/>
      <c r="D17" s="15"/>
      <c r="E17" s="40"/>
      <c r="F17" s="57"/>
      <c r="I17" s="42"/>
    </row>
    <row r="18" spans="1:9" s="1" customFormat="1" ht="22.35" customHeight="1" x14ac:dyDescent="0.2">
      <c r="A18" s="25" t="s">
        <v>28</v>
      </c>
      <c r="B18" s="26" t="str">
        <f>VLOOKUP($A18,Questions!$A$2:$X$333,2,0)&amp;""</f>
        <v>Solution Provider Contact Email</v>
      </c>
      <c r="C18" s="83"/>
      <c r="D18" s="39"/>
      <c r="E18" s="40"/>
      <c r="F18" s="57"/>
      <c r="I18" s="42"/>
    </row>
    <row r="19" spans="1:9" s="1" customFormat="1" ht="22.35" customHeight="1" x14ac:dyDescent="0.2">
      <c r="A19" s="25" t="s">
        <v>29</v>
      </c>
      <c r="B19" s="26" t="str">
        <f>VLOOKUP($A19,Questions!$A$2:$X$333,2,0)&amp;""</f>
        <v>Solution Provider Contact Phone Number</v>
      </c>
      <c r="C19" s="83"/>
      <c r="D19" s="39"/>
      <c r="E19" s="40"/>
      <c r="F19" s="57"/>
      <c r="I19" s="42"/>
    </row>
    <row r="20" spans="1:9" s="1" customFormat="1" ht="22.35" customHeight="1" x14ac:dyDescent="0.2">
      <c r="A20" s="25" t="s">
        <v>30</v>
      </c>
      <c r="B20" s="26" t="str">
        <f>VLOOKUP($A20,Questions!$A$2:$X$333,2,0)&amp;""</f>
        <v>Country of Company Headquarters</v>
      </c>
      <c r="C20" s="83"/>
      <c r="D20" s="39"/>
      <c r="E20" s="40"/>
      <c r="F20" s="57"/>
      <c r="I20" s="42"/>
    </row>
    <row r="21" spans="1:9" s="1" customFormat="1" ht="22.35" customHeight="1" x14ac:dyDescent="0.2">
      <c r="A21" s="25" t="s">
        <v>32</v>
      </c>
      <c r="B21" s="26" t="str">
        <f>VLOOKUP($A21,Questions!$A$2:$X$333,2,0)&amp;""</f>
        <v>Employee Work Locations (all)</v>
      </c>
      <c r="C21" s="83"/>
      <c r="D21" s="39"/>
      <c r="E21" s="40"/>
      <c r="F21" s="57"/>
      <c r="I21" s="42"/>
    </row>
    <row r="22" spans="1:9" s="1" customFormat="1" ht="37.35" customHeight="1" thickBot="1" x14ac:dyDescent="0.25">
      <c r="A22" s="70" t="str">
        <f>VLOOKUP(LEFT($A23,4),'Auto Responses'!$N$4:$O$38,2,0)&amp;""</f>
        <v xml:space="preserve"> Company Information</v>
      </c>
      <c r="B22" s="29"/>
      <c r="C22" s="19" t="s">
        <v>1595</v>
      </c>
      <c r="D22" s="19" t="s">
        <v>72</v>
      </c>
      <c r="E22" s="38" t="s">
        <v>910</v>
      </c>
      <c r="F22" s="207" t="s">
        <v>911</v>
      </c>
      <c r="I22" s="42"/>
    </row>
    <row r="23" spans="1:9" s="1" customFormat="1" ht="55.5" customHeight="1" x14ac:dyDescent="0.2">
      <c r="A23" s="25" t="s">
        <v>35</v>
      </c>
      <c r="B23" s="24" t="str">
        <f>VLOOKUP($A23,Questions!$A$2:$X$333,2,0)&amp;""</f>
        <v>Do you have a dedicated software and system development team(s) (e.g., customer support, implementation, product management, etc.)?*</v>
      </c>
      <c r="C23" s="27"/>
      <c r="D23" s="335"/>
      <c r="E23" s="174" t="str">
        <f>IF($C23="Yes",VLOOKUP($A23,Questions!$A$2:$X$333,17,0)&amp;"",IF($C23="No",VLOOKUP($A23,Questions!$A$2:$X$333,16,0)&amp;"",VLOOKUP($A23,Questions!$A$2:$X$333,15,0)&amp;""))</f>
        <v/>
      </c>
      <c r="F23" s="208" t="str">
        <f>VLOOKUP($A23,'Institution Evaluation'!$A$56:$F$346,6,0)&amp;""</f>
        <v/>
      </c>
      <c r="I23" s="42"/>
    </row>
    <row r="24" spans="1:9" s="1" customFormat="1" ht="36" customHeight="1" x14ac:dyDescent="0.2">
      <c r="A24" s="25" t="s">
        <v>42</v>
      </c>
      <c r="B24" s="24" t="str">
        <f>VLOOKUP($A24,Questions!$A$2:$X$333,2,0)&amp;""</f>
        <v>Describe your organization’s business background and ownership structure, including all parent and subsidiary relationships.</v>
      </c>
      <c r="C24" s="83"/>
      <c r="D24" s="335"/>
      <c r="E24" s="174" t="str">
        <f>IF($C24="Yes",VLOOKUP($A24,Questions!$A$2:$X$333,17,0)&amp;"",IF($C24="No",VLOOKUP($A24,Questions!$A$2:$X$333,16,0)&amp;"",VLOOKUP($A24,Questions!$A$2:$X$333,15,0)&amp;""))</f>
        <v>Include circumstances that may involve offshoring or multinational agreements.</v>
      </c>
      <c r="F24" s="208" t="str">
        <f>VLOOKUP($A24,'Institution Evaluation'!$A$56:$F$346,6,0)&amp;""</f>
        <v/>
      </c>
      <c r="I24" s="42"/>
    </row>
    <row r="25" spans="1:9" s="1" customFormat="1" ht="39.75" customHeight="1" x14ac:dyDescent="0.2">
      <c r="A25" s="25" t="s">
        <v>44</v>
      </c>
      <c r="B25" s="24" t="str">
        <f>VLOOKUP($A25,Questions!$A$2:$X$333,2,0)&amp;""</f>
        <v>Have you operated without unplanned disruptions to this solution in the past 12 months?</v>
      </c>
      <c r="C25" s="27"/>
      <c r="D25" s="335"/>
      <c r="E25" s="174" t="str">
        <f>IF($C25="Yes",VLOOKUP($A25,Questions!$A$2:$X$333,17,0)&amp;"",IF($C25="No",VLOOKUP($A25,Questions!$A$2:$X$333,16,0)&amp;"",VLOOKUP($A25,Questions!$A$2:$X$333,15,0)&amp;""))</f>
        <v/>
      </c>
      <c r="F25" s="208" t="str">
        <f>VLOOKUP($A25,'Institution Evaluation'!$A$56:$F$346,6,0)&amp;""</f>
        <v/>
      </c>
      <c r="I25" s="42"/>
    </row>
    <row r="26" spans="1:9" s="1" customFormat="1" ht="49.5" customHeight="1" x14ac:dyDescent="0.2">
      <c r="A26" s="25" t="s">
        <v>45</v>
      </c>
      <c r="B26" s="24" t="str">
        <f>VLOOKUP($A26,Questions!$A$2:$X$333,2,0)&amp;""</f>
        <v>Do you have a dedicated information security staff or office?</v>
      </c>
      <c r="C26" s="27"/>
      <c r="D26" s="335"/>
      <c r="E26" s="174" t="str">
        <f>IF($C26="Yes",VLOOKUP($A26,Questions!$A$2:$X$333,17,0)&amp;"",IF($C26="No",VLOOKUP($A26,Questions!$A$2:$X$333,16,0)&amp;"",VLOOKUP($A26,Questions!$A$2:$X$333,15,0)&amp;""))</f>
        <v/>
      </c>
      <c r="F26" s="208" t="str">
        <f>VLOOKUP($A26,'Institution Evaluation'!$A$56:$F$346,6,0)&amp;""</f>
        <v/>
      </c>
      <c r="I26" s="42"/>
    </row>
    <row r="27" spans="1:9" s="1" customFormat="1" ht="54" customHeight="1" thickBot="1" x14ac:dyDescent="0.25">
      <c r="A27" s="25" t="s">
        <v>47</v>
      </c>
      <c r="B27" s="24" t="str">
        <f>VLOOKUP($A27,Questions!$A$2:$X$333,2,0)&amp;""</f>
        <v>Use this area to share information about your environment that will assist those who are assessing your company's data security program.</v>
      </c>
      <c r="C27" s="83"/>
      <c r="D27" s="335"/>
      <c r="E27" s="174" t="str">
        <f>IF($C27="Yes",VLOOKUP($A27,Questions!$A$2:$X$333,17,0)&amp;"",IF($C27="No",VLOOKUP($A27,Questions!$A$2:$X$333,16,0)&amp;"",VLOOKUP($A27,Questions!$A$2:$X$333,15,0)&amp;""))</f>
        <v>Share any details that would help information security analysts assess your solution.</v>
      </c>
      <c r="F27" s="208" t="str">
        <f>VLOOKUP($A27,'Institution Evaluation'!$A$56:$F$346,6,0)&amp;""</f>
        <v/>
      </c>
      <c r="G27" s="255" t="s">
        <v>1543</v>
      </c>
      <c r="I27" s="42"/>
    </row>
    <row r="28" spans="1:9" s="1" customFormat="1" ht="37.35" customHeight="1" thickBot="1" x14ac:dyDescent="0.25">
      <c r="A28" s="70" t="str">
        <f>VLOOKUP(LEFT($A29,4),'Auto Responses'!$N$4:$O$38,2,0)&amp;""</f>
        <v xml:space="preserve"> Required Questions</v>
      </c>
      <c r="B28" s="29"/>
      <c r="C28" s="19" t="s">
        <v>1595</v>
      </c>
      <c r="D28" s="19" t="s">
        <v>72</v>
      </c>
      <c r="E28" s="38" t="s">
        <v>910</v>
      </c>
      <c r="F28" s="194" t="s">
        <v>911</v>
      </c>
      <c r="I28" s="42"/>
    </row>
    <row r="29" spans="1:9" s="1" customFormat="1" ht="48" customHeight="1" x14ac:dyDescent="0.2">
      <c r="A29" s="25" t="s">
        <v>48</v>
      </c>
      <c r="B29" s="24" t="str">
        <f>VLOOKUP($A29,Questions!$A$2:$X$333,2,0)&amp;""</f>
        <v>Are you offering either a product or platform, as opposed to only offering a service</v>
      </c>
      <c r="C29" s="27"/>
      <c r="D29" s="46"/>
      <c r="E29" s="174" t="str">
        <f>IF($C29="Yes",VLOOKUP($A29,Questions!$A$2:$X$333,17,0)&amp;"",IF($C29="No",VLOOKUP($A29,Questions!$A$2:$X$333,16,0)&amp;"",VLOOKUP($A29,Questions!$A$2:$X$333,15,0)&amp;""))</f>
        <v xml:space="preserve"> </v>
      </c>
      <c r="F29" s="208" t="str">
        <f>VLOOKUP($A29,'Institution Evaluation'!$A$56:$F$346,6,0)&amp;""</f>
        <v/>
      </c>
      <c r="I29" s="42"/>
    </row>
    <row r="30" spans="1:9" s="1" customFormat="1" ht="58.5" customHeight="1" x14ac:dyDescent="0.2">
      <c r="A30" s="25" t="s">
        <v>51</v>
      </c>
      <c r="B30" s="24" t="str">
        <f>VLOOKUP($A30,Questions!$A$2:$X$333,2,0)&amp;""</f>
        <v>Does your product or service have an interface?</v>
      </c>
      <c r="C30" s="27"/>
      <c r="D30" s="46"/>
      <c r="E30" s="174" t="str">
        <f>IF($C30="Yes",VLOOKUP($A30,Questions!$A$2:$X$333,17,0)&amp;"",IF($C30="No",VLOOKUP($A30,Questions!$A$2:$X$333,16,0)&amp;"",VLOOKUP($A30,Questions!$A$2:$X$333,15,0)&amp;""))</f>
        <v>This includes any interface for end users and interfaces used by administrators at the institution.</v>
      </c>
      <c r="F30" s="208" t="str">
        <f>VLOOKUP($A30,'Institution Evaluation'!$A$56:$F$346,6,0)&amp;""</f>
        <v/>
      </c>
      <c r="I30" s="42"/>
    </row>
    <row r="31" spans="1:9" s="1" customFormat="1" ht="54" customHeight="1" x14ac:dyDescent="0.2">
      <c r="A31" s="25" t="s">
        <v>54</v>
      </c>
      <c r="B31" s="24" t="str">
        <f>VLOOKUP($A31,Questions!$A$2:$X$333,2,0)&amp;""</f>
        <v>Are you providing consulting services?</v>
      </c>
      <c r="C31" s="27"/>
      <c r="D31" s="46"/>
      <c r="E31" s="174" t="str">
        <f>IF($C31="Yes",VLOOKUP($A31,Questions!$A$2:$X$333,17,0)&amp;"",IF($C31="No",VLOOKUP($A31,Questions!$A$2:$X$333,16,0)&amp;"",VLOOKUP($A31,Questions!$A$2:$X$333,15,0)&amp;""))</f>
        <v/>
      </c>
      <c r="F31" s="208" t="str">
        <f>VLOOKUP($A31,'Institution Evaluation'!$A$56:$F$346,6,0)&amp;""</f>
        <v/>
      </c>
      <c r="I31" s="42"/>
    </row>
    <row r="32" spans="1:9" s="1" customFormat="1" ht="54" customHeight="1" x14ac:dyDescent="0.2">
      <c r="A32" s="25" t="s">
        <v>58</v>
      </c>
      <c r="B32" s="24" t="str">
        <f>VLOOKUP($A32,Questions!$A$2:$X$333,2,0)&amp;""</f>
        <v>Does your solution have AI features, or are there plans to implement AI features in the next 12 months?</v>
      </c>
      <c r="C32" s="27"/>
      <c r="D32" s="46"/>
      <c r="E32" s="174" t="str">
        <f>IF($C32="Yes",VLOOKUP($A32,Questions!$A$2:$X$333,17,0)&amp;"",IF($C32="No",VLOOKUP($A32,Questions!$A$2:$X$333,16,0)&amp;"",VLOOKUP($A32,Questions!$A$2:$X$333,15,0)&amp;""))</f>
        <v/>
      </c>
      <c r="F32" s="208" t="str">
        <f>VLOOKUP($A32,'Institution Evaluation'!$A$56:$F$346,6,0)&amp;""</f>
        <v/>
      </c>
      <c r="I32" s="42"/>
    </row>
    <row r="33" spans="1:10" s="1" customFormat="1" ht="54" customHeight="1" x14ac:dyDescent="0.2">
      <c r="A33" s="25" t="s">
        <v>61</v>
      </c>
      <c r="B33" s="24" t="str">
        <f>VLOOKUP($A33,Questions!$A$2:$X$333,2,0)&amp;""</f>
        <v>Does your solution process protected health information (PHI) or any data covered by the Health Insurance Portability and Accountability Act (HIPAA)?</v>
      </c>
      <c r="C33" s="27"/>
      <c r="D33" s="46"/>
      <c r="E33" s="174" t="str">
        <f>IF($C33="Yes",VLOOKUP($A33,Questions!$A$2:$X$333,17,0)&amp;"",IF($C33="No",VLOOKUP($A33,Questions!$A$2:$X$333,16,0)&amp;"",VLOOKUP($A33,Questions!$A$2:$X$333,15,0)&amp;""))</f>
        <v>Answer "yes" if your solution handles personal health information (PHI), either directly or via a third party.</v>
      </c>
      <c r="F33" s="208" t="str">
        <f>VLOOKUP($A33,'Institution Evaluation'!$A$56:$F$346,6,0)&amp;""</f>
        <v/>
      </c>
      <c r="I33" s="42"/>
    </row>
    <row r="34" spans="1:10" s="1" customFormat="1" ht="54" customHeight="1" x14ac:dyDescent="0.2">
      <c r="A34" s="25" t="s">
        <v>64</v>
      </c>
      <c r="B34" s="24" t="str">
        <f>VLOOKUP($A34,Questions!$A$2:$X$333,2,0)&amp;""</f>
        <v>Is the solution designed to process, store, or transmit credit card information?</v>
      </c>
      <c r="C34" s="27"/>
      <c r="D34" s="46"/>
      <c r="E34" s="174" t="str">
        <f>IF($C34="Yes",VLOOKUP($A34,Questions!$A$2:$X$333,17,0)&amp;"",IF($C34="No",VLOOKUP($A34,Questions!$A$2:$X$333,16,0)&amp;"",VLOOKUP($A34,Questions!$A$2:$X$333,15,0)&amp;""))</f>
        <v>Answer yes if your solution handles PCI (credit card) information, either directly or via a third party.</v>
      </c>
      <c r="F34" s="208" t="str">
        <f>VLOOKUP($A34,'Institution Evaluation'!$A$56:$F$346,6,0)&amp;""</f>
        <v/>
      </c>
      <c r="I34" s="42"/>
    </row>
    <row r="35" spans="1:10" s="1" customFormat="1" ht="66" customHeight="1" x14ac:dyDescent="0.2">
      <c r="A35" s="25" t="s">
        <v>67</v>
      </c>
      <c r="B35" s="24" t="str">
        <f>VLOOKUP($A35,Questions!$A$2:$X$333,2,0)&amp;""</f>
        <v>Does operating your solution require the institution to operate a physical or virtual appliance in their own environment or to provide inbound firewall exceptions to allow your employees to remotely administer systems in the institution's environment?</v>
      </c>
      <c r="C35" s="27"/>
      <c r="D35" s="46"/>
      <c r="E35" s="174" t="str">
        <f>IF($C35="Yes",VLOOKUP($A35,Questions!$A$2:$X$333,17,0)&amp;"",IF($C35="No",VLOOKUP($A35,Questions!$A$2:$X$333,16,0)&amp;"",VLOOKUP($A35,Questions!$A$2:$X$333,15,0)&amp;""))</f>
        <v/>
      </c>
      <c r="F35" s="208" t="str">
        <f>VLOOKUP($A35,'Institution Evaluation'!$A$56:$F$346,6,0)&amp;""</f>
        <v/>
      </c>
      <c r="I35" s="42"/>
    </row>
    <row r="36" spans="1:10" s="1" customFormat="1" ht="63.75" customHeight="1" x14ac:dyDescent="0.2">
      <c r="A36" s="162" t="s">
        <v>1031</v>
      </c>
      <c r="B36" s="24" t="str">
        <f>VLOOKUP($A36,Questions!$A$2:$X$333,2,0)&amp;""</f>
        <v>Does your solution have access to personal or institutional data?</v>
      </c>
      <c r="C36" s="27"/>
      <c r="D36" s="46"/>
      <c r="E36" s="174" t="str">
        <f>IF($C36="Yes",VLOOKUP($A36,Questions!$A$2:$X$333,17,0)&amp;"",IF($C36="No",VLOOKUP($A36,Questions!$A$2:$X$333,16,0)&amp;"",VLOOKUP($A36,Questions!$A$2:$X$333,15,0)&amp;""))</f>
        <v>This includes patient data, student data, employment data, human research data, financial data, etc.</v>
      </c>
      <c r="F36" s="208" t="str">
        <f>VLOOKUP($A36,'Institution Evaluation'!$A$56:$F$346,6,0)&amp;""</f>
        <v/>
      </c>
      <c r="G36" s="255" t="s">
        <v>1543</v>
      </c>
      <c r="H36" s="42"/>
      <c r="J36" s="42"/>
    </row>
    <row r="37" spans="1:10" s="178" customFormat="1" ht="63.75" customHeight="1" x14ac:dyDescent="0.2">
      <c r="A37" s="263" t="s">
        <v>1561</v>
      </c>
      <c r="B37" s="271"/>
      <c r="C37" s="272"/>
      <c r="D37" s="273"/>
      <c r="E37" s="274"/>
      <c r="F37" s="275"/>
      <c r="G37" s="276"/>
      <c r="H37" s="179"/>
      <c r="J37" s="179"/>
    </row>
    <row r="38" spans="1:10" ht="24.75" customHeight="1" x14ac:dyDescent="0.2">
      <c r="A38" s="286" t="s">
        <v>1605</v>
      </c>
    </row>
    <row r="39" spans="1:10" ht="15" hidden="1" customHeight="1" x14ac:dyDescent="0.2"/>
    <row r="74" ht="15" hidden="1" customHeight="1" x14ac:dyDescent="0.2"/>
    <row r="75" ht="15" hidden="1" customHeight="1" x14ac:dyDescent="0.2"/>
  </sheetData>
  <phoneticPr fontId="27" type="noConversion"/>
  <dataValidations count="2">
    <dataValidation allowBlank="1" showInputMessage="1" showErrorMessage="1" promptTitle="Warning!" prompt="The HECVAT is built using a number of complex formulas. Editing this cell can break the functionality of the tool. " sqref="C28:D28 C2:F2 C4:F12 C22:F22 A3:A38 B1:B38 A1 E23:F36" xr:uid="{A6718379-8163-48CF-875B-B0E3FCD41C9E}"/>
    <dataValidation allowBlank="1" showInputMessage="1" showErrorMessage="1" prompt="This cell should be left blank. Input your answer in column C." sqref="D24 D27 D3:F3 D16 D13:F15 D18:F21 E16:F17" xr:uid="{D49D790A-2236-4562-8A1A-C1D1B1C43217}"/>
  </dataValidations>
  <hyperlinks>
    <hyperlink ref="A11" r:id="rId1" display="http://www.educause.edu/HECVAT" xr:uid="{C8C809B9-E9A3-4614-BD81-E36A46E9EC44}"/>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243AC80-4E0C-4331-B186-AF166D479850}">
          <x14:formula1>
            <xm:f>'Auto Responses'!$J$3:$J$4</xm:f>
          </x14:formula1>
          <xm:sqref>C23 C25:C26 C29:C37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CCD4C-2221-4279-8401-0FFFE36871FD}">
  <sheetPr>
    <tabColor rgb="FFE0B233"/>
  </sheetPr>
  <dimension ref="A1:LZ696"/>
  <sheetViews>
    <sheetView showGridLines="0" showZeros="0" topLeftCell="A2" zoomScale="80" zoomScaleNormal="80" workbookViewId="0">
      <selection activeCell="A2" sqref="A2"/>
    </sheetView>
  </sheetViews>
  <sheetFormatPr defaultColWidth="0" defaultRowHeight="15" zeroHeight="1" x14ac:dyDescent="0.2"/>
  <cols>
    <col min="1" max="1" width="8.09765625" style="62" customWidth="1"/>
    <col min="2" max="2" width="21.69921875" style="62" customWidth="1"/>
    <col min="3" max="3" width="27.69921875" style="62" customWidth="1"/>
    <col min="4" max="4" width="21.5" style="62" bestFit="1" customWidth="1"/>
    <col min="5" max="5" width="21.3984375" style="62" bestFit="1" customWidth="1"/>
    <col min="6" max="6" width="17" style="62" customWidth="1"/>
    <col min="7" max="7" width="2.19921875" style="62" customWidth="1"/>
    <col min="8" max="8" width="6.5" style="62" customWidth="1"/>
    <col min="9" max="9" width="8.3984375" style="62" bestFit="1" customWidth="1"/>
    <col min="10" max="10" width="31.09765625" style="62" customWidth="1"/>
    <col min="11" max="13" width="22.69921875" style="62" customWidth="1"/>
    <col min="14" max="14" width="8.5" style="62" customWidth="1"/>
    <col min="15" max="15" width="8.296875" style="62" hidden="1" customWidth="1"/>
    <col min="16" max="16" width="8.19921875" style="62" hidden="1" customWidth="1"/>
    <col min="17" max="17" width="8.3984375" style="62" hidden="1" customWidth="1"/>
    <col min="18" max="24" width="8.5" style="62" hidden="1" customWidth="1"/>
    <col min="25" max="25" width="8.3984375" style="62" hidden="1" customWidth="1"/>
    <col min="26" max="26" width="8.296875" style="62" hidden="1" customWidth="1"/>
    <col min="27" max="28" width="8.5" style="62" hidden="1" customWidth="1"/>
    <col min="29" max="29" width="8.19921875" style="62" hidden="1" customWidth="1"/>
    <col min="30" max="30" width="8.5" style="62" hidden="1" customWidth="1"/>
    <col min="31" max="32" width="8.3984375" style="62" hidden="1" customWidth="1"/>
    <col min="33" max="34" width="8.5" style="62" hidden="1" customWidth="1"/>
    <col min="35" max="35" width="10.59765625" style="62" hidden="1" customWidth="1"/>
    <col min="36" max="43" width="8.5" style="62" hidden="1" customWidth="1"/>
    <col min="44" max="46" width="8.3984375" style="62" hidden="1" customWidth="1"/>
    <col min="47" max="47" width="8.5" style="62" hidden="1" customWidth="1"/>
    <col min="48" max="48" width="8.3984375" style="62" hidden="1" customWidth="1"/>
    <col min="49" max="53" width="8.5" style="62" hidden="1" customWidth="1"/>
    <col min="54" max="54" width="8.69921875" style="62" hidden="1" customWidth="1"/>
    <col min="55" max="55" width="8.5" style="62" hidden="1" customWidth="1"/>
    <col min="56" max="56" width="8.296875" style="62" hidden="1" customWidth="1"/>
    <col min="57" max="57" width="8.5" style="62" hidden="1" customWidth="1"/>
    <col min="58" max="60" width="8.3984375" style="62" hidden="1" customWidth="1"/>
    <col min="61" max="63" width="8.5" style="62" hidden="1" customWidth="1"/>
    <col min="64" max="64" width="17.3984375" style="62" hidden="1" customWidth="1"/>
    <col min="65" max="68" width="8.5" style="62" hidden="1" customWidth="1"/>
    <col min="69" max="70" width="8.3984375" style="62" hidden="1" customWidth="1"/>
    <col min="71" max="90" width="8.5" style="62" hidden="1" customWidth="1"/>
    <col min="91" max="91" width="11.5" style="62" hidden="1" customWidth="1"/>
    <col min="92" max="94" width="8.5" style="62" hidden="1" customWidth="1"/>
    <col min="95" max="95" width="8.3984375" style="62" hidden="1" customWidth="1"/>
    <col min="96" max="96" width="11.3984375" style="62" hidden="1" customWidth="1"/>
    <col min="97" max="97" width="8.5" style="62" hidden="1" customWidth="1"/>
    <col min="98" max="98" width="8.19921875" style="62" hidden="1" customWidth="1"/>
    <col min="99" max="100" width="8.3984375" style="62" hidden="1" customWidth="1"/>
    <col min="101" max="102" width="8.5" style="62" hidden="1" customWidth="1"/>
    <col min="103" max="103" width="8.8984375" style="62" hidden="1" customWidth="1"/>
    <col min="104" max="109" width="8.5" style="62" hidden="1" customWidth="1"/>
    <col min="110" max="111" width="8.3984375" style="62" hidden="1" customWidth="1"/>
    <col min="112" max="114" width="8.5" style="62" hidden="1" customWidth="1"/>
    <col min="115" max="116" width="8.3984375" style="62" hidden="1" customWidth="1"/>
    <col min="117" max="117" width="8.5" style="62" hidden="1" customWidth="1"/>
    <col min="118" max="118" width="8.3984375" style="62" hidden="1" customWidth="1"/>
    <col min="119" max="119" width="10.8984375" style="62" hidden="1" customWidth="1"/>
    <col min="120" max="124" width="8.5" style="62" hidden="1" customWidth="1"/>
    <col min="125" max="125" width="9" style="62" hidden="1" customWidth="1"/>
    <col min="126" max="128" width="8.5" style="62" hidden="1" customWidth="1"/>
    <col min="129" max="129" width="8.3984375" style="62" hidden="1" customWidth="1"/>
    <col min="130" max="133" width="8.5" style="62" hidden="1" customWidth="1"/>
    <col min="134" max="134" width="10.59765625" style="62" hidden="1" customWidth="1"/>
    <col min="135" max="135" width="8.3984375" style="62" hidden="1" customWidth="1"/>
    <col min="136" max="138" width="8.5" style="62" hidden="1" customWidth="1"/>
    <col min="139" max="140" width="8.3984375" style="62" hidden="1" customWidth="1"/>
    <col min="141" max="145" width="8.5" style="62" hidden="1" customWidth="1"/>
    <col min="146" max="146" width="8.3984375" style="62" hidden="1" customWidth="1"/>
    <col min="147" max="148" width="8.5" style="62" hidden="1" customWidth="1"/>
    <col min="149" max="149" width="8.3984375" style="62" hidden="1" customWidth="1"/>
    <col min="150" max="151" width="8.5" style="62" hidden="1" customWidth="1"/>
    <col min="152" max="152" width="8.296875" style="62" hidden="1" customWidth="1"/>
    <col min="153" max="155" width="8.5" style="62" hidden="1" customWidth="1"/>
    <col min="156" max="156" width="8.3984375" style="62" hidden="1" customWidth="1"/>
    <col min="157" max="157" width="14.69921875" style="62" hidden="1" customWidth="1"/>
    <col min="158" max="158" width="8.3984375" style="62" hidden="1" customWidth="1"/>
    <col min="159" max="159" width="12.3984375" style="62" hidden="1" customWidth="1"/>
    <col min="160" max="161" width="8.5" style="62" hidden="1" customWidth="1"/>
    <col min="162" max="162" width="8.3984375" style="62" hidden="1" customWidth="1"/>
    <col min="163" max="164" width="8.5" style="62" hidden="1" customWidth="1"/>
    <col min="165" max="165" width="8" style="62" hidden="1" customWidth="1"/>
    <col min="166" max="166" width="8.5" style="62" hidden="1" customWidth="1"/>
    <col min="167" max="167" width="8.3984375" style="62" hidden="1" customWidth="1"/>
    <col min="168" max="169" width="8.5" style="62" hidden="1" customWidth="1"/>
    <col min="170" max="170" width="9" style="62" hidden="1" customWidth="1"/>
    <col min="171" max="171" width="8.19921875" style="62" hidden="1" customWidth="1"/>
    <col min="172" max="172" width="8.3984375" style="62" hidden="1" customWidth="1"/>
    <col min="173" max="173" width="8.5" style="62" hidden="1" customWidth="1"/>
    <col min="174" max="174" width="8.3984375" style="62" hidden="1" customWidth="1"/>
    <col min="175" max="175" width="8.5" style="62" hidden="1" customWidth="1"/>
    <col min="176" max="176" width="8.3984375" style="62" hidden="1" customWidth="1"/>
    <col min="177" max="177" width="8.296875" style="62" hidden="1" customWidth="1"/>
    <col min="178" max="179" width="8.5" style="62" hidden="1" customWidth="1"/>
    <col min="180" max="180" width="8.19921875" style="62" hidden="1" customWidth="1"/>
    <col min="181" max="181" width="8.3984375" style="62" hidden="1" customWidth="1"/>
    <col min="182" max="183" width="8.5" style="62" hidden="1" customWidth="1"/>
    <col min="184" max="184" width="11.8984375" style="62" hidden="1" customWidth="1"/>
    <col min="185" max="185" width="9.09765625" style="62" hidden="1" customWidth="1"/>
    <col min="186" max="186" width="8.5" style="62" hidden="1" customWidth="1"/>
    <col min="187" max="187" width="10.19921875" style="62" hidden="1" customWidth="1"/>
    <col min="188" max="190" width="8.5" style="62" hidden="1" customWidth="1"/>
    <col min="191" max="191" width="8.3984375" style="62" hidden="1" customWidth="1"/>
    <col min="192" max="192" width="8.5" style="62" hidden="1" customWidth="1"/>
    <col min="193" max="193" width="8.19921875" style="62" hidden="1" customWidth="1"/>
    <col min="194" max="194" width="8.3984375" style="62" hidden="1" customWidth="1"/>
    <col min="195" max="198" width="8.5" style="62" hidden="1" customWidth="1"/>
    <col min="199" max="201" width="8.3984375" style="62" hidden="1" customWidth="1"/>
    <col min="202" max="202" width="8.5" style="62" hidden="1" customWidth="1"/>
    <col min="203" max="206" width="8.3984375" style="62" hidden="1" customWidth="1"/>
    <col min="207" max="209" width="8.5" style="62" hidden="1" customWidth="1"/>
    <col min="210" max="210" width="8.09765625" style="62" hidden="1" customWidth="1"/>
    <col min="211" max="211" width="8.5" style="62" hidden="1" customWidth="1"/>
    <col min="212" max="213" width="8.3984375" style="62" hidden="1" customWidth="1"/>
    <col min="214" max="214" width="7.8984375" style="62" hidden="1" customWidth="1"/>
    <col min="215" max="216" width="8.5" style="62" hidden="1" customWidth="1"/>
    <col min="217" max="217" width="8.3984375" style="62" hidden="1" customWidth="1"/>
    <col min="218" max="219" width="8.5" style="62" hidden="1" customWidth="1"/>
    <col min="220" max="220" width="8.3984375" style="62" hidden="1" customWidth="1"/>
    <col min="221" max="221" width="8.19921875" style="62" hidden="1" customWidth="1"/>
    <col min="222" max="222" width="8.3984375" style="62" hidden="1" customWidth="1"/>
    <col min="223" max="224" width="8.5" style="62" hidden="1" customWidth="1"/>
    <col min="225" max="225" width="8.3984375" style="62" hidden="1" customWidth="1"/>
    <col min="226" max="227" width="8.5" style="62" hidden="1" customWidth="1"/>
    <col min="228" max="231" width="8.3984375" style="62" hidden="1" customWidth="1"/>
    <col min="232" max="233" width="8.5" style="62" hidden="1" customWidth="1"/>
    <col min="234" max="234" width="8.3984375" style="62" hidden="1" customWidth="1"/>
    <col min="235" max="235" width="8.296875" style="62" hidden="1" customWidth="1"/>
    <col min="236" max="236" width="8.3984375" style="62" hidden="1" customWidth="1"/>
    <col min="237" max="237" width="8.5" style="62" hidden="1" customWidth="1"/>
    <col min="238" max="238" width="8.296875" style="62" hidden="1" customWidth="1"/>
    <col min="239" max="242" width="8.3984375" style="62" hidden="1" customWidth="1"/>
    <col min="243" max="243" width="10.09765625" style="62" hidden="1" customWidth="1"/>
    <col min="244" max="244" width="8.3984375" style="62" hidden="1" customWidth="1"/>
    <col min="245" max="249" width="8.5" style="62" hidden="1" customWidth="1"/>
    <col min="250" max="250" width="8.3984375" style="62" hidden="1" customWidth="1"/>
    <col min="251" max="254" width="8.5" style="62" hidden="1" customWidth="1"/>
    <col min="255" max="256" width="8.3984375" style="62" hidden="1" customWidth="1"/>
    <col min="257" max="259" width="8.5" style="62" hidden="1" customWidth="1"/>
    <col min="260" max="261" width="8.3984375" style="62" hidden="1" customWidth="1"/>
    <col min="262" max="263" width="8.5" style="62" hidden="1" customWidth="1"/>
    <col min="264" max="264" width="8.296875" style="62" hidden="1" customWidth="1"/>
    <col min="265" max="265" width="8.5" style="62" hidden="1" customWidth="1"/>
    <col min="266" max="266" width="8.3984375" style="62" hidden="1" customWidth="1"/>
    <col min="267" max="267" width="8.5" style="62" hidden="1" customWidth="1"/>
    <col min="268" max="268" width="8.8984375" style="62" hidden="1" customWidth="1"/>
    <col min="269" max="269" width="10.3984375" style="62" hidden="1" customWidth="1"/>
    <col min="270" max="270" width="8.5" style="62" hidden="1" customWidth="1"/>
    <col min="271" max="273" width="8.3984375" style="62" hidden="1" customWidth="1"/>
    <col min="274" max="276" width="8.5" style="62" hidden="1" customWidth="1"/>
    <col min="277" max="277" width="8.296875" style="62" hidden="1" customWidth="1"/>
    <col min="278" max="278" width="8.3984375" style="62" hidden="1" customWidth="1"/>
    <col min="279" max="282" width="8.5" style="62" hidden="1" customWidth="1"/>
    <col min="283" max="283" width="8.296875" style="62" hidden="1" customWidth="1"/>
    <col min="284" max="284" width="8.3984375" style="62" hidden="1" customWidth="1"/>
    <col min="285" max="286" width="8.296875" style="62" hidden="1" customWidth="1"/>
    <col min="287" max="288" width="8.3984375" style="62" hidden="1" customWidth="1"/>
    <col min="289" max="295" width="8.5" style="62" hidden="1" customWidth="1"/>
    <col min="296" max="296" width="8.09765625" style="62" hidden="1" customWidth="1"/>
    <col min="297" max="297" width="8.5" style="62" hidden="1" customWidth="1"/>
    <col min="298" max="298" width="7.8984375" style="62" hidden="1" customWidth="1"/>
    <col min="299" max="300" width="8.5" style="62" hidden="1" customWidth="1"/>
    <col min="301" max="304" width="8.296875" style="62" hidden="1" customWidth="1"/>
    <col min="305" max="308" width="8.19921875" style="62" hidden="1" customWidth="1"/>
    <col min="309" max="309" width="7.59765625" style="62" hidden="1" customWidth="1"/>
    <col min="310" max="310" width="8.3984375" style="62" hidden="1" customWidth="1"/>
    <col min="311" max="311" width="8.296875" style="62" hidden="1" customWidth="1"/>
    <col min="312" max="313" width="8.3984375" style="62" hidden="1" customWidth="1"/>
    <col min="314" max="314" width="8.5" style="62" hidden="1" customWidth="1"/>
    <col min="315" max="315" width="8.3984375" style="62" hidden="1" customWidth="1"/>
    <col min="316" max="316" width="8.5" style="62" hidden="1" customWidth="1"/>
    <col min="317" max="318" width="8.3984375" style="62" hidden="1" customWidth="1"/>
    <col min="319" max="319" width="8.5" style="62" hidden="1" customWidth="1"/>
    <col min="320" max="321" width="8.3984375" style="62" hidden="1" customWidth="1"/>
    <col min="322" max="324" width="8.5" style="62" hidden="1" customWidth="1"/>
    <col min="325" max="325" width="8.3984375" style="62" hidden="1" customWidth="1"/>
    <col min="326" max="329" width="8.5" style="62" hidden="1" customWidth="1"/>
    <col min="330" max="330" width="9.3984375" style="62" hidden="1" customWidth="1"/>
    <col min="331" max="334" width="8.5" style="62" hidden="1" customWidth="1"/>
    <col min="335" max="335" width="8.3984375" style="62" hidden="1" customWidth="1"/>
    <col min="336" max="336" width="8.5" style="62" hidden="1" customWidth="1"/>
    <col min="337" max="337" width="8.3984375" style="62" hidden="1" customWidth="1"/>
    <col min="338" max="338" width="6.5" style="62" hidden="1" customWidth="1"/>
    <col min="339" max="16384" width="8.5" style="62" hidden="1"/>
  </cols>
  <sheetData>
    <row r="1" spans="1:13" hidden="1" x14ac:dyDescent="0.2">
      <c r="A1" s="257" t="s">
        <v>1546</v>
      </c>
    </row>
    <row r="2" spans="1:13" ht="36" customHeight="1" x14ac:dyDescent="0.2">
      <c r="A2" s="183" t="s">
        <v>1575</v>
      </c>
      <c r="B2" s="183"/>
      <c r="C2" s="183"/>
      <c r="D2" s="183"/>
      <c r="E2" s="183"/>
      <c r="F2" s="183"/>
      <c r="G2" s="183"/>
      <c r="H2" s="183"/>
      <c r="I2" s="184"/>
      <c r="J2" s="184" t="str">
        <f>'Auto Responses'!$A$36</f>
        <v>Version 4.04</v>
      </c>
      <c r="K2" s="184"/>
      <c r="L2" s="184"/>
      <c r="M2" s="184"/>
    </row>
    <row r="3" spans="1:13" ht="22.5" customHeight="1" x14ac:dyDescent="0.2">
      <c r="A3" s="105"/>
      <c r="B3" s="105"/>
      <c r="C3" s="105"/>
      <c r="D3" s="105"/>
      <c r="E3" s="105"/>
      <c r="F3" s="105"/>
      <c r="G3" s="105"/>
      <c r="H3" s="105"/>
      <c r="I3" s="105"/>
      <c r="J3" s="105"/>
      <c r="K3" s="105"/>
      <c r="L3" s="105"/>
      <c r="M3" s="105"/>
    </row>
    <row r="4" spans="1:13" ht="36" customHeight="1" x14ac:dyDescent="0.2">
      <c r="A4" s="106" t="s">
        <v>1492</v>
      </c>
      <c r="B4" s="107"/>
      <c r="C4" s="107"/>
      <c r="D4" s="107"/>
      <c r="E4" s="107"/>
      <c r="F4" s="107"/>
      <c r="G4" s="107"/>
      <c r="H4" s="107"/>
      <c r="I4" s="107"/>
      <c r="J4" s="107"/>
      <c r="K4" s="107"/>
      <c r="L4" s="107"/>
      <c r="M4" s="107"/>
    </row>
    <row r="5" spans="1:13" ht="19.5" customHeight="1" x14ac:dyDescent="0.2">
      <c r="A5" s="317" t="str">
        <f>HLOOKUP($A$4,'Auto Responses'!$H$2:$H$5,2,0)&amp;""</f>
        <v xml:space="preserve">1. The scorecard below reflects those questions marked as "Critical Importance" or those where the "Non-Negotiable" box was checked. </v>
      </c>
      <c r="B5" s="172"/>
      <c r="C5" s="172"/>
      <c r="D5" s="172"/>
      <c r="E5" s="172"/>
      <c r="F5" s="172"/>
      <c r="G5" s="172"/>
      <c r="H5" s="172"/>
      <c r="I5" s="172"/>
      <c r="J5" s="68"/>
      <c r="K5" s="68"/>
      <c r="L5" s="68"/>
      <c r="M5" s="68"/>
    </row>
    <row r="6" spans="1:13" s="254" customFormat="1" ht="19.5" customHeight="1" x14ac:dyDescent="0.2">
      <c r="A6" s="317" t="str">
        <f>HLOOKUP($A$4,'Auto Responses'!$H$2:$H$5,3,0)&amp;""</f>
        <v xml:space="preserve">2. Use these condensed, aggregated views to review those questions that pose the highest risk. </v>
      </c>
      <c r="B6" s="317"/>
      <c r="C6" s="317"/>
      <c r="D6" s="317"/>
      <c r="E6" s="317"/>
      <c r="F6" s="317"/>
      <c r="G6" s="317"/>
      <c r="H6" s="317"/>
      <c r="I6" s="317"/>
      <c r="J6" s="318"/>
      <c r="K6" s="318"/>
      <c r="L6" s="318"/>
      <c r="M6" s="318"/>
    </row>
    <row r="7" spans="1:13" ht="19.5" customHeight="1" x14ac:dyDescent="0.2">
      <c r="A7" s="317" t="str">
        <f>HLOOKUP($A$4,'Auto Responses'!$H$2:$H$5,4,0)&amp;""</f>
        <v>3. Changes cannot be made in this sheet. Please make changes in the appropriate "Evaluation" tab.</v>
      </c>
      <c r="B7" s="172"/>
      <c r="C7" s="172"/>
      <c r="D7" s="172"/>
      <c r="E7" s="172"/>
      <c r="F7" s="172"/>
      <c r="G7" s="172"/>
      <c r="H7" s="172"/>
      <c r="I7" s="172"/>
      <c r="J7" s="68"/>
      <c r="K7" s="68"/>
      <c r="L7" s="68"/>
      <c r="M7" s="68"/>
    </row>
    <row r="8" spans="1:13" ht="19.5" customHeight="1" thickBot="1" x14ac:dyDescent="0.25">
      <c r="A8" s="264" t="s">
        <v>1623</v>
      </c>
      <c r="B8" s="172"/>
      <c r="C8" s="172"/>
      <c r="D8" s="172"/>
      <c r="E8" s="172"/>
      <c r="F8" s="172"/>
      <c r="G8" s="172"/>
      <c r="H8" s="172"/>
      <c r="I8" s="172"/>
      <c r="J8" s="68"/>
      <c r="K8" s="68"/>
      <c r="L8" s="68"/>
      <c r="M8" s="68"/>
    </row>
    <row r="9" spans="1:13" s="96" customFormat="1" ht="25.5" customHeight="1" x14ac:dyDescent="0.2">
      <c r="A9" s="163" t="str">
        <f>'START HERE'!$B$13</f>
        <v>Solution Provider Name</v>
      </c>
      <c r="B9" s="149"/>
      <c r="C9" s="143" t="str">
        <f>VLOOKUP($A9,'START HERE'!$B$13:$C$21,2,0)&amp;""</f>
        <v/>
      </c>
      <c r="D9" s="144"/>
      <c r="E9" s="145"/>
      <c r="F9" s="97"/>
      <c r="G9" s="97"/>
      <c r="H9" s="102"/>
      <c r="I9" s="97"/>
      <c r="J9" s="97"/>
    </row>
    <row r="10" spans="1:13" s="96" customFormat="1" ht="25.5" customHeight="1" x14ac:dyDescent="0.2">
      <c r="A10" s="164" t="str">
        <f>'START HERE'!$B$16</f>
        <v>Solution Provider Contact Name</v>
      </c>
      <c r="B10" s="150"/>
      <c r="C10" s="142" t="str">
        <f>VLOOKUP($A10,'START HERE'!$B$13:$C$21,2,0)&amp;""</f>
        <v/>
      </c>
      <c r="D10" s="104"/>
      <c r="E10" s="146"/>
      <c r="F10" s="97"/>
      <c r="G10" s="97"/>
      <c r="H10" s="102"/>
      <c r="I10" s="97"/>
      <c r="J10" s="97"/>
    </row>
    <row r="11" spans="1:13" s="96" customFormat="1" ht="25.5" customHeight="1" x14ac:dyDescent="0.2">
      <c r="A11" s="164" t="str">
        <f>'START HERE'!$B$17</f>
        <v>Solution Provider Contact Title</v>
      </c>
      <c r="B11" s="150"/>
      <c r="C11" s="142" t="str">
        <f>VLOOKUP($A11,'START HERE'!$B$13:$C$21,2,0)&amp;""</f>
        <v/>
      </c>
      <c r="D11" s="104"/>
      <c r="E11" s="146"/>
      <c r="F11" s="97"/>
      <c r="G11" s="97"/>
      <c r="H11" s="102"/>
      <c r="I11" s="97"/>
      <c r="J11" s="97"/>
    </row>
    <row r="12" spans="1:13" s="96" customFormat="1" ht="25.5" customHeight="1" x14ac:dyDescent="0.2">
      <c r="A12" s="164" t="str">
        <f>'START HERE'!$B$18</f>
        <v>Solution Provider Contact Email</v>
      </c>
      <c r="B12" s="150"/>
      <c r="C12" s="142" t="str">
        <f>VLOOKUP($A12,'START HERE'!$B$13:$C$21,2,0)&amp;""</f>
        <v/>
      </c>
      <c r="D12" s="104"/>
      <c r="E12" s="146"/>
      <c r="F12" s="140"/>
      <c r="G12" s="141"/>
      <c r="H12" s="141"/>
      <c r="I12" s="141"/>
      <c r="J12" s="141"/>
    </row>
    <row r="13" spans="1:13" s="96" customFormat="1" ht="25.5" customHeight="1" x14ac:dyDescent="0.2">
      <c r="A13" s="164" t="str">
        <f>'START HERE'!$B$14</f>
        <v>Solution Name</v>
      </c>
      <c r="B13" s="150"/>
      <c r="C13" s="142" t="str">
        <f>VLOOKUP($A13,'START HERE'!$B$13:$C$21,2,0)&amp;""</f>
        <v/>
      </c>
      <c r="D13" s="104"/>
      <c r="E13" s="146"/>
      <c r="F13" s="140"/>
      <c r="G13" s="141"/>
      <c r="H13" s="141"/>
      <c r="I13" s="141"/>
      <c r="J13" s="141"/>
    </row>
    <row r="14" spans="1:13" s="96" customFormat="1" ht="25.5" customHeight="1" x14ac:dyDescent="0.2">
      <c r="A14" s="164" t="str">
        <f>'START HERE'!$B$15</f>
        <v>Solution Description</v>
      </c>
      <c r="B14" s="150"/>
      <c r="C14" s="142" t="str">
        <f>VLOOKUP($A14,'START HERE'!$B$13:$C$21,2,0)&amp;""</f>
        <v/>
      </c>
      <c r="D14" s="104"/>
      <c r="E14" s="146"/>
      <c r="F14" s="140"/>
      <c r="G14" s="141"/>
      <c r="H14" s="141"/>
      <c r="I14" s="141"/>
      <c r="J14" s="141"/>
    </row>
    <row r="15" spans="1:13" s="96" customFormat="1" ht="25.5" customHeight="1" thickBot="1" x14ac:dyDescent="0.25">
      <c r="A15" s="165" t="s">
        <v>1010</v>
      </c>
      <c r="B15" s="151"/>
      <c r="C15" s="277">
        <f>'START HERE'!$C$3</f>
        <v>0</v>
      </c>
      <c r="D15" s="147"/>
      <c r="E15" s="148"/>
      <c r="F15" s="140"/>
      <c r="G15" s="141"/>
      <c r="H15" s="141"/>
      <c r="I15" s="141"/>
      <c r="J15" s="141"/>
    </row>
    <row r="16" spans="1:13" x14ac:dyDescent="0.2">
      <c r="A16" s="58" t="s">
        <v>1011</v>
      </c>
      <c r="C16" s="279"/>
    </row>
    <row r="17" spans="1:338" s="94" customFormat="1" ht="24" customHeight="1" thickBot="1" x14ac:dyDescent="0.25">
      <c r="A17" s="95"/>
      <c r="B17" s="95"/>
      <c r="C17" s="95"/>
    </row>
    <row r="18" spans="1:338" ht="37.35" customHeight="1" thickBot="1" x14ac:dyDescent="0.25">
      <c r="B18" s="90" t="s">
        <v>1009</v>
      </c>
      <c r="C18" s="117" t="s">
        <v>1027</v>
      </c>
      <c r="D18" s="89" t="s">
        <v>1610</v>
      </c>
      <c r="E18" s="116" t="s">
        <v>1008</v>
      </c>
      <c r="F18" s="93" t="s">
        <v>1007</v>
      </c>
    </row>
    <row r="19" spans="1:338" s="91" customFormat="1" ht="37.35" customHeight="1" thickBot="1" x14ac:dyDescent="0.25">
      <c r="B19" s="120" t="s">
        <v>1026</v>
      </c>
      <c r="C19" s="121">
        <f>SUM('(backend scoring)'!$Q$3:$Q$333)</f>
        <v>0</v>
      </c>
      <c r="D19" s="122">
        <f>SUMIF('(backend scoring)'!$Q$3:$Q$333,1,'(backend scoring)'!$O$3:$O$333)</f>
        <v>0</v>
      </c>
      <c r="E19" s="122">
        <f>SUMIF('(backend scoring)'!$Q$3:$Q$333,1,'(backend scoring)'!$P$3:$P$333)</f>
        <v>0</v>
      </c>
      <c r="F19" s="123" t="str">
        <f>IF(D19=0,"N/A",E19/D19)</f>
        <v>N/A</v>
      </c>
    </row>
    <row r="20" spans="1:338" s="91" customFormat="1" ht="37.35" customHeight="1" thickBot="1" x14ac:dyDescent="0.25">
      <c r="B20" s="120" t="s">
        <v>1621</v>
      </c>
      <c r="C20" s="121">
        <f>SUM('(backend scoring)'!$T$3:$T$333)</f>
        <v>90</v>
      </c>
      <c r="D20" s="122">
        <f>SUMIF('(backend scoring)'!$N$3:$N$333,1,'(backend scoring)'!$O$3:$O$333)</f>
        <v>1760</v>
      </c>
      <c r="E20" s="122">
        <f>SUMIF('(backend scoring)'!$N$3:$N$333,1,'(backend scoring)'!$P$3:$P$333)</f>
        <v>0</v>
      </c>
      <c r="F20" s="123">
        <f>IF(D20=0,"N/A",E20/D20)</f>
        <v>0</v>
      </c>
      <c r="G20" s="255" t="s">
        <v>1543</v>
      </c>
    </row>
    <row r="21" spans="1:338" x14ac:dyDescent="0.2">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row>
    <row r="22" spans="1:338" ht="15.75" thickBot="1" x14ac:dyDescent="0.25">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row>
    <row r="23" spans="1:338" ht="34.5" customHeight="1" thickBot="1" x14ac:dyDescent="0.25">
      <c r="A23" s="319" t="s">
        <v>1622</v>
      </c>
      <c r="B23" s="170"/>
      <c r="C23" s="170"/>
      <c r="D23" s="170"/>
      <c r="E23" s="170"/>
      <c r="F23" s="171"/>
      <c r="G23" s="173"/>
      <c r="H23" s="319" t="s">
        <v>1039</v>
      </c>
      <c r="I23" s="170"/>
      <c r="J23" s="170"/>
      <c r="K23" s="170"/>
      <c r="L23" s="170"/>
      <c r="M23" s="171"/>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row>
    <row r="24" spans="1:338" ht="34.5" customHeight="1" x14ac:dyDescent="0.2">
      <c r="A24" s="160"/>
      <c r="B24" s="214" t="s">
        <v>1017</v>
      </c>
      <c r="C24" s="214" t="s">
        <v>1</v>
      </c>
      <c r="D24" s="214" t="s">
        <v>1595</v>
      </c>
      <c r="E24" s="214" t="s">
        <v>72</v>
      </c>
      <c r="F24" s="215" t="s">
        <v>911</v>
      </c>
      <c r="G24" s="212"/>
      <c r="H24" s="160"/>
      <c r="I24" s="214" t="s">
        <v>1017</v>
      </c>
      <c r="J24" s="214" t="s">
        <v>1</v>
      </c>
      <c r="K24" s="214" t="s">
        <v>1595</v>
      </c>
      <c r="L24" s="214" t="s">
        <v>72</v>
      </c>
      <c r="M24" s="215" t="s">
        <v>911</v>
      </c>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row>
    <row r="25" spans="1:338" ht="96.75" customHeight="1" x14ac:dyDescent="0.2">
      <c r="A25" s="216">
        <v>1</v>
      </c>
      <c r="B25" s="216" t="str">
        <f>_xlfn.XLOOKUP($A25,'(backend scoring)'!$V$2:$V$333,'(backend scoring)'!$A$2:$A$333,"")</f>
        <v>COMP-01</v>
      </c>
      <c r="C25" s="216" t="str">
        <f>IFERROR(VLOOKUP($B25,'Institution Evaluation'!$A$55:$F$346,2,0),IFERROR(VLOOKUP($B25,'Privacy Analyst Evaluation'!$A$46:$F$120,2,0),""))&amp;""</f>
        <v>Do you have a dedicated software and system development team(s) (e.g., customer support, implementation, product management, etc.)?*</v>
      </c>
      <c r="D25" s="216" t="str">
        <f>IFERROR(VLOOKUP($B25,'Institution Evaluation'!$A$55:$F$346,3,0),IFERROR(VLOOKUP($B25,'Privacy Analyst Evaluation'!$A$46:$F$120,3,0),""))&amp;""</f>
        <v/>
      </c>
      <c r="E25" s="216" t="str">
        <f>IFERROR(VLOOKUP($B25,'Institution Evaluation'!$A$55:$F$346,4,0),IFERROR(VLOOKUP($B25,'Privacy Analyst Evaluation'!$A$46:$F$120,4,0),""))&amp;""</f>
        <v/>
      </c>
      <c r="F25" s="216" t="str">
        <f>IFERROR(VLOOKUP($B25,'Institution Evaluation'!$A$55:$F$346,6,0),IFERROR(VLOOKUP($B25,'Privacy Analyst Evaluation'!$A$46:$F$120,6,0),""))&amp;""</f>
        <v/>
      </c>
      <c r="G25" s="217"/>
      <c r="H25" s="216">
        <v>1</v>
      </c>
      <c r="I25" s="216" t="str">
        <f>_xlfn.XLOOKUP($H25,'(backend scoring)'!$S$2:$S$333,'(backend scoring)'!$A$2:$A$333,"")</f>
        <v/>
      </c>
      <c r="J25" s="216" t="str">
        <f>IFERROR(VLOOKUP($I25,'Institution Evaluation'!$A$55:$F$346,2,0),IFERROR(VLOOKUP($I25,'Privacy Analyst Evaluation'!$A$46:$F$120,2,0),""))&amp;""</f>
        <v/>
      </c>
      <c r="K25" s="216" t="str">
        <f>IFERROR(VLOOKUP($I25,'Institution Evaluation'!$A$55:$F$346,3,0),IFERROR(VLOOKUP($I25,'Privacy Analyst Evaluation'!$A$46:$F$120,3,0),""))&amp;""</f>
        <v/>
      </c>
      <c r="L25" s="216" t="str">
        <f>IFERROR(VLOOKUP($I25,'Institution Evaluation'!$A$55:$F$346,4,0),IFERROR(VLOOKUP($I25,'Privacy Analyst Evaluation'!$A$46:$F$120,4,0),""))&amp;""</f>
        <v/>
      </c>
      <c r="M25" s="216" t="str">
        <f>IFERROR(VLOOKUP($I25,'Institution Evaluation'!$A$55:$F$346,6,0),IFERROR(VLOOKUP($I25,'Privacy Analyst Evaluation'!$A$46:$F$120,6,0),""))&amp;""</f>
        <v/>
      </c>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row>
    <row r="26" spans="1:338" ht="64.5" customHeight="1" x14ac:dyDescent="0.2">
      <c r="A26" s="216">
        <f>IFERROR(IF($A25+1&gt;'(backend scoring)'!$T$335,"",$A25+1),"")</f>
        <v>2</v>
      </c>
      <c r="B26" s="216" t="str">
        <f>_xlfn.XLOOKUP($A26,'(backend scoring)'!$V$2:$V$333,'(backend scoring)'!$A$2:$A$333,"")</f>
        <v>DOCU-01</v>
      </c>
      <c r="C26" s="216" t="str">
        <f>IFERROR(VLOOKUP($B26,'Institution Evaluation'!$A$55:$F$346,2,0),IFERROR(VLOOKUP($B26,'Privacy Analyst Evaluation'!$A$46:$F$120,2,0),""))&amp;""</f>
        <v>Do you have a well-documented business continuity plan (BCP), with a clear owner, that is tested annually?*</v>
      </c>
      <c r="D26" s="216" t="str">
        <f>IFERROR(VLOOKUP($B26,'Institution Evaluation'!$A$55:$F$346,3,0),IFERROR(VLOOKUP($B26,'Privacy Analyst Evaluation'!$A$46:$F$120,3,0),""))&amp;""</f>
        <v/>
      </c>
      <c r="E26" s="216" t="str">
        <f>IFERROR(VLOOKUP($B26,'Institution Evaluation'!$A$55:$F$346,4,0),IFERROR(VLOOKUP($B26,'Privacy Analyst Evaluation'!$A$46:$F$120,4,0),""))&amp;""</f>
        <v/>
      </c>
      <c r="F26" s="216" t="str">
        <f>IFERROR(VLOOKUP($B26,'Institution Evaluation'!$A$55:$F$346,6,0),IFERROR(VLOOKUP($B26,'Privacy Analyst Evaluation'!$A$46:$F$120,6,0),""))&amp;""</f>
        <v/>
      </c>
      <c r="G26" s="217"/>
      <c r="H26" s="216" t="str">
        <f>IFERROR(IF($H25+1&gt;'(backend scoring)'!$Q$335,"",$H25+1),"")</f>
        <v/>
      </c>
      <c r="I26" s="216" t="str">
        <f>_xlfn.XLOOKUP($H26,'(backend scoring)'!$S$2:$S$333,'(backend scoring)'!$A$2:$A$333,"")</f>
        <v/>
      </c>
      <c r="J26" s="216" t="str">
        <f>IFERROR(VLOOKUP($I26,'Institution Evaluation'!$A$55:$F$346,2,0),IFERROR(VLOOKUP($I26,'Privacy Analyst Evaluation'!$A$46:$F$120,2,0),""))</f>
        <v/>
      </c>
      <c r="K26" s="216" t="str">
        <f>IFERROR(VLOOKUP($I26,'Institution Evaluation'!$A$55:$F$346,3,0),IFERROR(VLOOKUP($I26,'Privacy Analyst Evaluation'!$A$46:$F$120,3,0),""))&amp;""</f>
        <v/>
      </c>
      <c r="L26" s="216" t="str">
        <f>IFERROR(VLOOKUP($I26,'Institution Evaluation'!$A$55:$F$346,4,0),IFERROR(VLOOKUP($I26,'Privacy Analyst Evaluation'!$A$46:$F$120,4,0),""))&amp;""</f>
        <v/>
      </c>
      <c r="M26" s="216" t="str">
        <f>IFERROR(VLOOKUP($I26,'Institution Evaluation'!$A$55:$F$346,6,0),IFERROR(VLOOKUP($I26,'Privacy Analyst Evaluation'!$A$46:$F$120,6,0),""))&amp;""</f>
        <v/>
      </c>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row>
    <row r="27" spans="1:338" ht="66.75" customHeight="1" x14ac:dyDescent="0.2">
      <c r="A27" s="216">
        <f>IFERROR(IF($A26+1&gt;'(backend scoring)'!$T$335,"",$A26+1),"")</f>
        <v>3</v>
      </c>
      <c r="B27" s="216" t="str">
        <f>_xlfn.XLOOKUP($A27,'(backend scoring)'!$V$2:$V$333,'(backend scoring)'!$A$2:$A$333,"")</f>
        <v>DOCU-02</v>
      </c>
      <c r="C27" s="216" t="str">
        <f>IFERROR(VLOOKUP($B27,'Institution Evaluation'!$A$55:$F$346,2,0),IFERROR(VLOOKUP($B27,'Privacy Analyst Evaluation'!$A$46:$F$120,2,0),""))&amp;""</f>
        <v>Do you have a well-documented disaster recovery plan (DRP), with a clear owner, that is tested annually?*</v>
      </c>
      <c r="D27" s="216" t="str">
        <f>IFERROR(VLOOKUP($B27,'Institution Evaluation'!$A$55:$F$346,3,0),IFERROR(VLOOKUP($B27,'Privacy Analyst Evaluation'!$A$46:$F$120,3,0),""))&amp;""</f>
        <v/>
      </c>
      <c r="E27" s="216" t="str">
        <f>IFERROR(VLOOKUP($B27,'Institution Evaluation'!$A$55:$F$346,4,0),IFERROR(VLOOKUP($B27,'Privacy Analyst Evaluation'!$A$46:$F$120,4,0),""))&amp;""</f>
        <v/>
      </c>
      <c r="F27" s="216" t="str">
        <f>IFERROR(VLOOKUP($B27,'Institution Evaluation'!$A$55:$F$346,6,0),IFERROR(VLOOKUP($B27,'Privacy Analyst Evaluation'!$A$46:$F$120,6,0),""))&amp;""</f>
        <v/>
      </c>
      <c r="G27" s="217"/>
      <c r="H27" s="216" t="str">
        <f>IFERROR(IF($H26+1&gt;'(backend scoring)'!$Q$335,"",$H26+1),"")</f>
        <v/>
      </c>
      <c r="I27" s="216" t="str">
        <f>_xlfn.XLOOKUP($H27,'(backend scoring)'!$S$2:$S$333,'(backend scoring)'!$A$2:$A$333,"")</f>
        <v/>
      </c>
      <c r="J27" s="216" t="str">
        <f>IFERROR(VLOOKUP($I27,'Institution Evaluation'!$A$55:$F$346,2,0),IFERROR(VLOOKUP($I27,'Privacy Analyst Evaluation'!$A$46:$F$120,2,0),""))</f>
        <v/>
      </c>
      <c r="K27" s="216" t="str">
        <f>IFERROR(VLOOKUP($I27,'Institution Evaluation'!$A$55:$F$346,3,0),IFERROR(VLOOKUP($I27,'Privacy Analyst Evaluation'!$A$46:$F$120,3,0),""))&amp;""</f>
        <v/>
      </c>
      <c r="L27" s="216" t="str">
        <f>IFERROR(VLOOKUP($I27,'Institution Evaluation'!$A$55:$F$346,4,0),IFERROR(VLOOKUP($I27,'Privacy Analyst Evaluation'!$A$46:$F$120,4,0),""))&amp;""</f>
        <v/>
      </c>
      <c r="M27" s="216" t="str">
        <f>IFERROR(VLOOKUP($I27,'Institution Evaluation'!$A$55:$F$346,6,0),IFERROR(VLOOKUP($I27,'Privacy Analyst Evaluation'!$A$46:$F$120,6,0),""))&amp;""</f>
        <v/>
      </c>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row>
    <row r="28" spans="1:338" ht="75" x14ac:dyDescent="0.2">
      <c r="A28" s="216">
        <f>IFERROR(IF($A27+1&gt;'(backend scoring)'!$T$335,"",$A27+1),"")</f>
        <v>4</v>
      </c>
      <c r="B28" s="216" t="str">
        <f>_xlfn.XLOOKUP($A28,'(backend scoring)'!$V$2:$V$333,'(backend scoring)'!$A$2:$A$333,"")</f>
        <v>ITAC-06</v>
      </c>
      <c r="C28" s="216" t="str">
        <f>IFERROR(VLOOKUP($B28,'Institution Evaluation'!$A$55:$F$346,2,0),IFERROR(VLOOKUP($B28,'Privacy Analyst Evaluation'!$A$46:$F$120,2,0),""))&amp;""</f>
        <v>Has a VPAT or ACR been created or updated for the solution and version under consideration within the past 12 months?*</v>
      </c>
      <c r="D28" s="216" t="str">
        <f>IFERROR(VLOOKUP($B28,'Institution Evaluation'!$A$55:$F$346,3,0),IFERROR(VLOOKUP($B28,'Privacy Analyst Evaluation'!$A$46:$F$120,3,0),""))&amp;""</f>
        <v/>
      </c>
      <c r="E28" s="216" t="str">
        <f>IFERROR(VLOOKUP($B28,'Institution Evaluation'!$A$55:$F$346,4,0),IFERROR(VLOOKUP($B28,'Privacy Analyst Evaluation'!$A$46:$F$120,4,0),""))&amp;""</f>
        <v/>
      </c>
      <c r="F28" s="216" t="str">
        <f>IFERROR(VLOOKUP($B28,'Institution Evaluation'!$A$55:$F$346,6,0),IFERROR(VLOOKUP($B28,'Privacy Analyst Evaluation'!$A$46:$F$120,6,0),""))&amp;""</f>
        <v/>
      </c>
      <c r="G28" s="217"/>
      <c r="H28" s="216" t="str">
        <f>IFERROR(IF($H27+1&gt;'(backend scoring)'!$Q$335,"",$H27+1),"")</f>
        <v/>
      </c>
      <c r="I28" s="216" t="str">
        <f>_xlfn.XLOOKUP($H28,'(backend scoring)'!$S$2:$S$333,'(backend scoring)'!$A$2:$A$333,"")</f>
        <v/>
      </c>
      <c r="J28" s="216" t="str">
        <f>IFERROR(VLOOKUP($I28,'Institution Evaluation'!$A$55:$F$346,2,0),IFERROR(VLOOKUP($I28,'Privacy Analyst Evaluation'!$A$46:$F$120,2,0),""))</f>
        <v/>
      </c>
      <c r="K28" s="216" t="str">
        <f>IFERROR(VLOOKUP($I28,'Institution Evaluation'!$A$55:$F$346,3,0),IFERROR(VLOOKUP($I28,'Privacy Analyst Evaluation'!$A$46:$F$120,3,0),""))&amp;""</f>
        <v/>
      </c>
      <c r="L28" s="216" t="str">
        <f>IFERROR(VLOOKUP($I28,'Institution Evaluation'!$A$55:$F$346,4,0),IFERROR(VLOOKUP($I28,'Privacy Analyst Evaluation'!$A$46:$F$120,4,0),""))&amp;""</f>
        <v/>
      </c>
      <c r="M28" s="216" t="str">
        <f>IFERROR(VLOOKUP($I28,'Institution Evaluation'!$A$55:$F$346,6,0),IFERROR(VLOOKUP($I28,'Privacy Analyst Evaluation'!$A$46:$F$120,6,0),""))&amp;""</f>
        <v/>
      </c>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row>
    <row r="29" spans="1:338" ht="75" x14ac:dyDescent="0.2">
      <c r="A29" s="216">
        <f>IFERROR(IF($A28+1&gt;'(backend scoring)'!$T$335,"",$A28+1),"")</f>
        <v>5</v>
      </c>
      <c r="B29" s="216" t="str">
        <f>_xlfn.XLOOKUP($A29,'(backend scoring)'!$V$2:$V$333,'(backend scoring)'!$A$2:$A$333,"")</f>
        <v>ITAC-07</v>
      </c>
      <c r="C29" s="216" t="str">
        <f>IFERROR(VLOOKUP($B29,'Institution Evaluation'!$A$55:$F$346,2,0),IFERROR(VLOOKUP($B29,'Privacy Analyst Evaluation'!$A$46:$F$120,2,0),""))&amp;""</f>
        <v>Will your company agree to meet your stated accessibility standard or WCAG 2.1 AA as part of your contractual agreement for the solution?*</v>
      </c>
      <c r="D29" s="216" t="str">
        <f>IFERROR(VLOOKUP($B29,'Institution Evaluation'!$A$55:$F$346,3,0),IFERROR(VLOOKUP($B29,'Privacy Analyst Evaluation'!$A$46:$F$120,3,0),""))&amp;""</f>
        <v/>
      </c>
      <c r="E29" s="216" t="str">
        <f>IFERROR(VLOOKUP($B29,'Institution Evaluation'!$A$55:$F$346,4,0),IFERROR(VLOOKUP($B29,'Privacy Analyst Evaluation'!$A$46:$F$120,4,0),""))&amp;""</f>
        <v/>
      </c>
      <c r="F29" s="216" t="str">
        <f>IFERROR(VLOOKUP($B29,'Institution Evaluation'!$A$55:$F$346,6,0),IFERROR(VLOOKUP($B29,'Privacy Analyst Evaluation'!$A$46:$F$120,6,0),""))&amp;""</f>
        <v/>
      </c>
      <c r="G29" s="217"/>
      <c r="H29" s="216" t="str">
        <f>IFERROR(IF($H28+1&gt;'(backend scoring)'!$Q$335,"",$H28+1),"")</f>
        <v/>
      </c>
      <c r="I29" s="216" t="str">
        <f>_xlfn.XLOOKUP($H29,'(backend scoring)'!$S$2:$S$333,'(backend scoring)'!$A$2:$A$333,"")</f>
        <v/>
      </c>
      <c r="J29" s="216" t="str">
        <f>IFERROR(VLOOKUP($I29,'Institution Evaluation'!$A$55:$F$346,2,0),IFERROR(VLOOKUP($I29,'Privacy Analyst Evaluation'!$A$46:$F$120,2,0),""))</f>
        <v/>
      </c>
      <c r="K29" s="216" t="str">
        <f>IFERROR(VLOOKUP($I29,'Institution Evaluation'!$A$55:$F$346,3,0),IFERROR(VLOOKUP($I29,'Privacy Analyst Evaluation'!$A$46:$F$120,3,0),""))&amp;""</f>
        <v/>
      </c>
      <c r="L29" s="216" t="str">
        <f>IFERROR(VLOOKUP($I29,'Institution Evaluation'!$A$55:$F$346,4,0),IFERROR(VLOOKUP($I29,'Privacy Analyst Evaluation'!$A$46:$F$120,4,0),""))&amp;""</f>
        <v/>
      </c>
      <c r="M29" s="216" t="str">
        <f>IFERROR(VLOOKUP($I29,'Institution Evaluation'!$A$55:$F$346,6,0),IFERROR(VLOOKUP($I29,'Privacy Analyst Evaluation'!$A$46:$F$120,6,0),""))&amp;""</f>
        <v/>
      </c>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row>
    <row r="30" spans="1:338" ht="30" x14ac:dyDescent="0.2">
      <c r="A30" s="216">
        <f>IFERROR(IF($A29+1&gt;'(backend scoring)'!$T$335,"",$A29+1),"")</f>
        <v>6</v>
      </c>
      <c r="B30" s="216" t="str">
        <f>_xlfn.XLOOKUP($A30,'(backend scoring)'!$V$2:$V$333,'(backend scoring)'!$A$2:$A$333,"")</f>
        <v>ITAC-08</v>
      </c>
      <c r="C30" s="216" t="str">
        <f>IFERROR(VLOOKUP($B30,'Institution Evaluation'!$A$55:$F$346,2,0),IFERROR(VLOOKUP($B30,'Privacy Analyst Evaluation'!$A$46:$F$120,2,0),""))&amp;""</f>
        <v>Does the solution substantially conform to WCAG 2.1 AA?*</v>
      </c>
      <c r="D30" s="216" t="str">
        <f>IFERROR(VLOOKUP($B30,'Institution Evaluation'!$A$55:$F$346,3,0),IFERROR(VLOOKUP($B30,'Privacy Analyst Evaluation'!$A$46:$F$120,3,0),""))&amp;""</f>
        <v/>
      </c>
      <c r="E30" s="216" t="str">
        <f>IFERROR(VLOOKUP($B30,'Institution Evaluation'!$A$55:$F$346,4,0),IFERROR(VLOOKUP($B30,'Privacy Analyst Evaluation'!$A$46:$F$120,4,0),""))&amp;""</f>
        <v/>
      </c>
      <c r="F30" s="216" t="str">
        <f>IFERROR(VLOOKUP($B30,'Institution Evaluation'!$A$55:$F$346,6,0),IFERROR(VLOOKUP($B30,'Privacy Analyst Evaluation'!$A$46:$F$120,6,0),""))&amp;""</f>
        <v/>
      </c>
      <c r="G30" s="217"/>
      <c r="H30" s="216" t="str">
        <f>IFERROR(IF($H29+1&gt;'(backend scoring)'!$Q$335,"",$H29+1),"")</f>
        <v/>
      </c>
      <c r="I30" s="216" t="str">
        <f>_xlfn.XLOOKUP($H30,'(backend scoring)'!$S$2:$S$333,'(backend scoring)'!$A$2:$A$333,"")</f>
        <v/>
      </c>
      <c r="J30" s="216" t="str">
        <f>IFERROR(VLOOKUP($I30,'Institution Evaluation'!$A$55:$F$346,2,0),IFERROR(VLOOKUP($I30,'Privacy Analyst Evaluation'!$A$46:$F$120,2,0),""))</f>
        <v/>
      </c>
      <c r="K30" s="216" t="str">
        <f>IFERROR(VLOOKUP($I30,'Institution Evaluation'!$A$55:$F$346,3,0),IFERROR(VLOOKUP($I30,'Privacy Analyst Evaluation'!$A$46:$F$120,3,0),""))&amp;""</f>
        <v/>
      </c>
      <c r="L30" s="216" t="str">
        <f>IFERROR(VLOOKUP($I30,'Institution Evaluation'!$A$55:$F$346,4,0),IFERROR(VLOOKUP($I30,'Privacy Analyst Evaluation'!$A$46:$F$120,4,0),""))&amp;""</f>
        <v/>
      </c>
      <c r="M30" s="216" t="str">
        <f>IFERROR(VLOOKUP($I30,'Institution Evaluation'!$A$55:$F$346,6,0),IFERROR(VLOOKUP($I30,'Privacy Analyst Evaluation'!$A$46:$F$120,6,0),""))&amp;""</f>
        <v/>
      </c>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row>
    <row r="31" spans="1:338" ht="60" x14ac:dyDescent="0.2">
      <c r="A31" s="216">
        <f>IFERROR(IF($A30+1&gt;'(backend scoring)'!$T$335,"",$A30+1),"")</f>
        <v>7</v>
      </c>
      <c r="B31" s="216" t="str">
        <f>_xlfn.XLOOKUP($A31,'(backend scoring)'!$V$2:$V$333,'(backend scoring)'!$A$2:$A$333,"")</f>
        <v>ITAC-09</v>
      </c>
      <c r="C31" s="216" t="str">
        <f>IFERROR(VLOOKUP($B31,'Institution Evaluation'!$A$55:$F$346,2,0),IFERROR(VLOOKUP($B31,'Privacy Analyst Evaluation'!$A$46:$F$120,2,0),""))&amp;""</f>
        <v>Do you have a documented and implemented process for reporting and tracking accessibility issues?*</v>
      </c>
      <c r="D31" s="216" t="str">
        <f>IFERROR(VLOOKUP($B31,'Institution Evaluation'!$A$55:$F$346,3,0),IFERROR(VLOOKUP($B31,'Privacy Analyst Evaluation'!$A$46:$F$120,3,0),""))&amp;""</f>
        <v/>
      </c>
      <c r="E31" s="216" t="str">
        <f>IFERROR(VLOOKUP($B31,'Institution Evaluation'!$A$55:$F$346,4,0),IFERROR(VLOOKUP($B31,'Privacy Analyst Evaluation'!$A$46:$F$120,4,0),""))&amp;""</f>
        <v/>
      </c>
      <c r="F31" s="216" t="str">
        <f>IFERROR(VLOOKUP($B31,'Institution Evaluation'!$A$55:$F$346,6,0),IFERROR(VLOOKUP($B31,'Privacy Analyst Evaluation'!$A$46:$F$120,6,0),""))&amp;""</f>
        <v/>
      </c>
      <c r="G31" s="217"/>
      <c r="H31" s="216" t="str">
        <f>IFERROR(IF($H30+1&gt;'(backend scoring)'!$Q$335,"",$H30+1),"")</f>
        <v/>
      </c>
      <c r="I31" s="216" t="str">
        <f>_xlfn.XLOOKUP($H31,'(backend scoring)'!$S$2:$S$333,'(backend scoring)'!$A$2:$A$333,"")</f>
        <v/>
      </c>
      <c r="J31" s="216" t="str">
        <f>IFERROR(VLOOKUP($I31,'Institution Evaluation'!$A$55:$F$346,2,0),IFERROR(VLOOKUP($I31,'Privacy Analyst Evaluation'!$A$46:$F$120,2,0),""))</f>
        <v/>
      </c>
      <c r="K31" s="216" t="str">
        <f>IFERROR(VLOOKUP($I31,'Institution Evaluation'!$A$55:$F$346,3,0),IFERROR(VLOOKUP($I31,'Privacy Analyst Evaluation'!$A$46:$F$120,3,0),""))&amp;""</f>
        <v/>
      </c>
      <c r="L31" s="216" t="str">
        <f>IFERROR(VLOOKUP($I31,'Institution Evaluation'!$A$55:$F$346,4,0),IFERROR(VLOOKUP($I31,'Privacy Analyst Evaluation'!$A$46:$F$120,4,0),""))&amp;""</f>
        <v/>
      </c>
      <c r="M31" s="216" t="str">
        <f>IFERROR(VLOOKUP($I31,'Institution Evaluation'!$A$55:$F$346,6,0),IFERROR(VLOOKUP($I31,'Privacy Analyst Evaluation'!$A$46:$F$120,6,0),""))&amp;""</f>
        <v/>
      </c>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row>
    <row r="32" spans="1:338" ht="60" x14ac:dyDescent="0.2">
      <c r="A32" s="216">
        <f>IFERROR(IF($A31+1&gt;'(backend scoring)'!$T$335,"",$A31+1),"")</f>
        <v>8</v>
      </c>
      <c r="B32" s="216" t="str">
        <f>_xlfn.XLOOKUP($A32,'(backend scoring)'!$V$2:$V$333,'(backend scoring)'!$A$2:$A$333,"")</f>
        <v>THRD-02</v>
      </c>
      <c r="C32" s="216" t="str">
        <f>IFERROR(VLOOKUP($B32,'Institution Evaluation'!$A$55:$F$346,2,0),IFERROR(VLOOKUP($B32,'Privacy Analyst Evaluation'!$A$46:$F$120,2,0),""))&amp;""</f>
        <v>Do you have contractual language in place with third parties governing access to institutional data?*</v>
      </c>
      <c r="D32" s="216" t="str">
        <f>IFERROR(VLOOKUP($B32,'Institution Evaluation'!$A$55:$F$346,3,0),IFERROR(VLOOKUP($B32,'Privacy Analyst Evaluation'!$A$46:$F$120,3,0),""))&amp;""</f>
        <v/>
      </c>
      <c r="E32" s="216" t="str">
        <f>IFERROR(VLOOKUP($B32,'Institution Evaluation'!$A$55:$F$346,4,0),IFERROR(VLOOKUP($B32,'Privacy Analyst Evaluation'!$A$46:$F$120,4,0),""))&amp;""</f>
        <v/>
      </c>
      <c r="F32" s="216" t="str">
        <f>IFERROR(VLOOKUP($B32,'Institution Evaluation'!$A$55:$F$346,6,0),IFERROR(VLOOKUP($B32,'Privacy Analyst Evaluation'!$A$46:$F$120,6,0),""))&amp;""</f>
        <v/>
      </c>
      <c r="G32" s="217"/>
      <c r="H32" s="216" t="str">
        <f>IFERROR(IF($H31+1&gt;'(backend scoring)'!$Q$335,"",$H31+1),"")</f>
        <v/>
      </c>
      <c r="I32" s="216" t="str">
        <f>_xlfn.XLOOKUP($H32,'(backend scoring)'!$S$2:$S$333,'(backend scoring)'!$A$2:$A$333,"")</f>
        <v/>
      </c>
      <c r="J32" s="216" t="str">
        <f>IFERROR(VLOOKUP($I32,'Institution Evaluation'!$A$55:$F$346,2,0),IFERROR(VLOOKUP($I32,'Privacy Analyst Evaluation'!$A$46:$F$120,2,0),""))</f>
        <v/>
      </c>
      <c r="K32" s="216" t="str">
        <f>IFERROR(VLOOKUP($I32,'Institution Evaluation'!$A$55:$F$346,3,0),IFERROR(VLOOKUP($I32,'Privacy Analyst Evaluation'!$A$46:$F$120,3,0),""))&amp;""</f>
        <v/>
      </c>
      <c r="L32" s="216" t="str">
        <f>IFERROR(VLOOKUP($I32,'Institution Evaluation'!$A$55:$F$346,4,0),IFERROR(VLOOKUP($I32,'Privacy Analyst Evaluation'!$A$46:$F$120,4,0),""))&amp;""</f>
        <v/>
      </c>
      <c r="M32" s="216" t="str">
        <f>IFERROR(VLOOKUP($I32,'Institution Evaluation'!$A$55:$F$346,6,0),IFERROR(VLOOKUP($I32,'Privacy Analyst Evaluation'!$A$46:$F$120,6,0),""))&amp;""</f>
        <v/>
      </c>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row>
    <row r="33" spans="1:338" ht="90" x14ac:dyDescent="0.2">
      <c r="A33" s="216">
        <f>IFERROR(IF($A32+1&gt;'(backend scoring)'!$T$335,"",$A32+1),"")</f>
        <v>9</v>
      </c>
      <c r="B33" s="216" t="str">
        <f>_xlfn.XLOOKUP($A33,'(backend scoring)'!$V$2:$V$333,'(backend scoring)'!$A$2:$A$333,"")</f>
        <v>THRD-01</v>
      </c>
      <c r="C33" s="216" t="str">
        <f>IFERROR(VLOOKUP($B33,'Institution Evaluation'!$A$55:$F$346,2,0),IFERROR(VLOOKUP($B33,'Privacy Analyst Evaluation'!$A$46:$F$120,2,0),""))&amp;""</f>
        <v>Do you perform security assessments of third-party companies with which you share data (e.g., hosting providers, cloud services, PaaS, IaaS, SaaS)?*</v>
      </c>
      <c r="D33" s="216" t="str">
        <f>IFERROR(VLOOKUP($B33,'Institution Evaluation'!$A$55:$F$346,3,0),IFERROR(VLOOKUP($B33,'Privacy Analyst Evaluation'!$A$46:$F$120,3,0),""))&amp;""</f>
        <v/>
      </c>
      <c r="E33" s="216" t="str">
        <f>IFERROR(VLOOKUP($B33,'Institution Evaluation'!$A$55:$F$346,4,0),IFERROR(VLOOKUP($B33,'Privacy Analyst Evaluation'!$A$46:$F$120,4,0),""))&amp;""</f>
        <v/>
      </c>
      <c r="F33" s="216" t="str">
        <f>IFERROR(VLOOKUP($B33,'Institution Evaluation'!$A$55:$F$346,6,0),IFERROR(VLOOKUP($B33,'Privacy Analyst Evaluation'!$A$46:$F$120,6,0),""))&amp;""</f>
        <v/>
      </c>
      <c r="G33" s="217"/>
      <c r="H33" s="216" t="str">
        <f>IFERROR(IF($H32+1&gt;'(backend scoring)'!$Q$335,"",$H32+1),"")</f>
        <v/>
      </c>
      <c r="I33" s="216" t="str">
        <f>_xlfn.XLOOKUP($H33,'(backend scoring)'!$S$2:$S$333,'(backend scoring)'!$A$2:$A$333,"")</f>
        <v/>
      </c>
      <c r="J33" s="216" t="str">
        <f>IFERROR(VLOOKUP($I33,'Institution Evaluation'!$A$55:$F$346,2,0),IFERROR(VLOOKUP($I33,'Privacy Analyst Evaluation'!$A$46:$F$120,2,0),""))</f>
        <v/>
      </c>
      <c r="K33" s="216" t="str">
        <f>IFERROR(VLOOKUP($I33,'Institution Evaluation'!$A$55:$F$346,3,0),IFERROR(VLOOKUP($I33,'Privacy Analyst Evaluation'!$A$46:$F$120,3,0),""))&amp;""</f>
        <v/>
      </c>
      <c r="L33" s="216" t="str">
        <f>IFERROR(VLOOKUP($I33,'Institution Evaluation'!$A$55:$F$346,4,0),IFERROR(VLOOKUP($I33,'Privacy Analyst Evaluation'!$A$46:$F$120,4,0),""))&amp;""</f>
        <v/>
      </c>
      <c r="M33" s="216" t="str">
        <f>IFERROR(VLOOKUP($I33,'Institution Evaluation'!$A$55:$F$346,6,0),IFERROR(VLOOKUP($I33,'Privacy Analyst Evaluation'!$A$46:$F$120,6,0),""))&amp;""</f>
        <v/>
      </c>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row>
    <row r="34" spans="1:338" ht="60" x14ac:dyDescent="0.2">
      <c r="A34" s="216">
        <f>IFERROR(IF($A33+1&gt;'(backend scoring)'!$T$335,"",$A33+1),"")</f>
        <v>10</v>
      </c>
      <c r="B34" s="216" t="str">
        <f>_xlfn.XLOOKUP($A34,'(backend scoring)'!$V$2:$V$333,'(backend scoring)'!$A$2:$A$333,"")</f>
        <v>THRD-03</v>
      </c>
      <c r="C34" s="216" t="str">
        <f>IFERROR(VLOOKUP($B34,'Institution Evaluation'!$A$55:$F$346,2,0),IFERROR(VLOOKUP($B34,'Privacy Analyst Evaluation'!$A$46:$F$120,2,0),""))&amp;""</f>
        <v>Do the contracts in place with these third parties address liability in the event of a data breach?*</v>
      </c>
      <c r="D34" s="216" t="str">
        <f>IFERROR(VLOOKUP($B34,'Institution Evaluation'!$A$55:$F$346,3,0),IFERROR(VLOOKUP($B34,'Privacy Analyst Evaluation'!$A$46:$F$120,3,0),""))&amp;""</f>
        <v/>
      </c>
      <c r="E34" s="216" t="str">
        <f>IFERROR(VLOOKUP($B34,'Institution Evaluation'!$A$55:$F$346,4,0),IFERROR(VLOOKUP($B34,'Privacy Analyst Evaluation'!$A$46:$F$120,4,0),""))&amp;""</f>
        <v/>
      </c>
      <c r="F34" s="216" t="str">
        <f>IFERROR(VLOOKUP($B34,'Institution Evaluation'!$A$55:$F$346,6,0),IFERROR(VLOOKUP($B34,'Privacy Analyst Evaluation'!$A$46:$F$120,6,0),""))&amp;""</f>
        <v/>
      </c>
      <c r="G34" s="217"/>
      <c r="H34" s="216" t="str">
        <f>IFERROR(IF($H33+1&gt;'(backend scoring)'!$Q$335,"",$H33+1),"")</f>
        <v/>
      </c>
      <c r="I34" s="216" t="str">
        <f>_xlfn.XLOOKUP($H34,'(backend scoring)'!$S$2:$S$333,'(backend scoring)'!$A$2:$A$333,"")</f>
        <v/>
      </c>
      <c r="J34" s="216" t="str">
        <f>IFERROR(VLOOKUP($I34,'Institution Evaluation'!$A$55:$F$346,2,0),IFERROR(VLOOKUP($I34,'Privacy Analyst Evaluation'!$A$46:$F$120,2,0),""))</f>
        <v/>
      </c>
      <c r="K34" s="216" t="str">
        <f>IFERROR(VLOOKUP($I34,'Institution Evaluation'!$A$55:$F$346,3,0),IFERROR(VLOOKUP($I34,'Privacy Analyst Evaluation'!$A$46:$F$120,3,0),""))&amp;""</f>
        <v/>
      </c>
      <c r="L34" s="216" t="str">
        <f>IFERROR(VLOOKUP($I34,'Institution Evaluation'!$A$55:$F$346,4,0),IFERROR(VLOOKUP($I34,'Privacy Analyst Evaluation'!$A$46:$F$120,4,0),""))&amp;""</f>
        <v/>
      </c>
      <c r="M34" s="216" t="str">
        <f>IFERROR(VLOOKUP($I34,'Institution Evaluation'!$A$55:$F$346,6,0),IFERROR(VLOOKUP($I34,'Privacy Analyst Evaluation'!$A$46:$F$120,6,0),""))&amp;""</f>
        <v/>
      </c>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row>
    <row r="35" spans="1:338" ht="45" x14ac:dyDescent="0.2">
      <c r="A35" s="216">
        <f>IFERROR(IF($A34+1&gt;'(backend scoring)'!$T$335,"",$A34+1),"")</f>
        <v>11</v>
      </c>
      <c r="B35" s="216" t="str">
        <f>_xlfn.XLOOKUP($A35,'(backend scoring)'!$V$2:$V$333,'(backend scoring)'!$A$2:$A$333,"")</f>
        <v>THRD-04</v>
      </c>
      <c r="C35" s="216" t="str">
        <f>IFERROR(VLOOKUP($B35,'Institution Evaluation'!$A$55:$F$346,2,0),IFERROR(VLOOKUP($B35,'Privacy Analyst Evaluation'!$A$46:$F$120,2,0),""))&amp;""</f>
        <v>Do you have an implemented third-party management strategy?*</v>
      </c>
      <c r="D35" s="216" t="str">
        <f>IFERROR(VLOOKUP($B35,'Institution Evaluation'!$A$55:$F$346,3,0),IFERROR(VLOOKUP($B35,'Privacy Analyst Evaluation'!$A$46:$F$120,3,0),""))&amp;""</f>
        <v/>
      </c>
      <c r="E35" s="216" t="str">
        <f>IFERROR(VLOOKUP($B35,'Institution Evaluation'!$A$55:$F$346,4,0),IFERROR(VLOOKUP($B35,'Privacy Analyst Evaluation'!$A$46:$F$120,4,0),""))&amp;""</f>
        <v/>
      </c>
      <c r="F35" s="216" t="str">
        <f>IFERROR(VLOOKUP($B35,'Institution Evaluation'!$A$55:$F$346,6,0),IFERROR(VLOOKUP($B35,'Privacy Analyst Evaluation'!$A$46:$F$120,6,0),""))&amp;""</f>
        <v/>
      </c>
      <c r="G35" s="217"/>
      <c r="H35" s="216" t="str">
        <f>IFERROR(IF($H34+1&gt;'(backend scoring)'!$Q$335,"",$H34+1),"")</f>
        <v/>
      </c>
      <c r="I35" s="216" t="str">
        <f>_xlfn.XLOOKUP($H35,'(backend scoring)'!$S$2:$S$333,'(backend scoring)'!$A$2:$A$333,"")</f>
        <v/>
      </c>
      <c r="J35" s="216" t="str">
        <f>IFERROR(VLOOKUP($I35,'Institution Evaluation'!$A$55:$F$346,2,0),IFERROR(VLOOKUP($I35,'Privacy Analyst Evaluation'!$A$46:$F$120,2,0),""))</f>
        <v/>
      </c>
      <c r="K35" s="216" t="str">
        <f>IFERROR(VLOOKUP($I35,'Institution Evaluation'!$A$55:$F$346,3,0),IFERROR(VLOOKUP($I35,'Privacy Analyst Evaluation'!$A$46:$F$120,3,0),""))&amp;""</f>
        <v/>
      </c>
      <c r="L35" s="216" t="str">
        <f>IFERROR(VLOOKUP($I35,'Institution Evaluation'!$A$55:$F$346,4,0),IFERROR(VLOOKUP($I35,'Privacy Analyst Evaluation'!$A$46:$F$120,4,0),""))&amp;""</f>
        <v/>
      </c>
      <c r="M35" s="216" t="str">
        <f>IFERROR(VLOOKUP($I35,'Institution Evaluation'!$A$55:$F$346,6,0),IFERROR(VLOOKUP($I35,'Privacy Analyst Evaluation'!$A$46:$F$120,6,0),""))&amp;""</f>
        <v/>
      </c>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row>
    <row r="36" spans="1:338" ht="45" x14ac:dyDescent="0.2">
      <c r="A36" s="216">
        <f>IFERROR(IF($A35+1&gt;'(backend scoring)'!$T$335,"",$A35+1),"")</f>
        <v>12</v>
      </c>
      <c r="B36" s="216" t="str">
        <f>_xlfn.XLOOKUP($A36,'(backend scoring)'!$V$2:$V$333,'(backend scoring)'!$A$2:$A$333,"")</f>
        <v>CONS-01</v>
      </c>
      <c r="C36" s="216" t="str">
        <f>IFERROR(VLOOKUP($B36,'Institution Evaluation'!$A$55:$F$346,2,0),IFERROR(VLOOKUP($B36,'Privacy Analyst Evaluation'!$A$46:$F$120,2,0),""))&amp;""</f>
        <v>Will the consultant require access to the institution's network resources?*</v>
      </c>
      <c r="D36" s="216" t="str">
        <f>IFERROR(VLOOKUP($B36,'Institution Evaluation'!$A$55:$F$346,3,0),IFERROR(VLOOKUP($B36,'Privacy Analyst Evaluation'!$A$46:$F$120,3,0),""))&amp;""</f>
        <v/>
      </c>
      <c r="E36" s="216" t="str">
        <f>IFERROR(VLOOKUP($B36,'Institution Evaluation'!$A$55:$F$346,4,0),IFERROR(VLOOKUP($B36,'Privacy Analyst Evaluation'!$A$46:$F$120,4,0),""))&amp;""</f>
        <v/>
      </c>
      <c r="F36" s="216" t="str">
        <f>IFERROR(VLOOKUP($B36,'Institution Evaluation'!$A$55:$F$346,6,0),IFERROR(VLOOKUP($B36,'Privacy Analyst Evaluation'!$A$46:$F$120,6,0),""))&amp;""</f>
        <v/>
      </c>
      <c r="G36" s="217"/>
      <c r="H36" s="216" t="str">
        <f>IFERROR(IF($H35+1&gt;'(backend scoring)'!$Q$335,"",$H35+1),"")</f>
        <v/>
      </c>
      <c r="I36" s="216" t="str">
        <f>_xlfn.XLOOKUP($H36,'(backend scoring)'!$S$2:$S$333,'(backend scoring)'!$A$2:$A$333,"")</f>
        <v/>
      </c>
      <c r="J36" s="216" t="str">
        <f>IFERROR(VLOOKUP($I36,'Institution Evaluation'!$A$55:$F$346,2,0),IFERROR(VLOOKUP($I36,'Privacy Analyst Evaluation'!$A$46:$F$120,2,0),""))</f>
        <v/>
      </c>
      <c r="K36" s="216" t="str">
        <f>IFERROR(VLOOKUP($I36,'Institution Evaluation'!$A$55:$F$346,3,0),IFERROR(VLOOKUP($I36,'Privacy Analyst Evaluation'!$A$46:$F$120,3,0),""))&amp;""</f>
        <v/>
      </c>
      <c r="L36" s="216" t="str">
        <f>IFERROR(VLOOKUP($I36,'Institution Evaluation'!$A$55:$F$346,4,0),IFERROR(VLOOKUP($I36,'Privacy Analyst Evaluation'!$A$46:$F$120,4,0),""))&amp;""</f>
        <v/>
      </c>
      <c r="M36" s="216" t="str">
        <f>IFERROR(VLOOKUP($I36,'Institution Evaluation'!$A$55:$F$346,6,0),IFERROR(VLOOKUP($I36,'Privacy Analyst Evaluation'!$A$46:$F$120,6,0),""))&amp;""</f>
        <v/>
      </c>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row>
    <row r="37" spans="1:338" ht="45" x14ac:dyDescent="0.2">
      <c r="A37" s="216">
        <f>IFERROR(IF($A36+1&gt;'(backend scoring)'!$T$335,"",$A36+1),"")</f>
        <v>13</v>
      </c>
      <c r="B37" s="216" t="str">
        <f>_xlfn.XLOOKUP($A37,'(backend scoring)'!$V$2:$V$333,'(backend scoring)'!$A$2:$A$333,"")</f>
        <v>CONS-02</v>
      </c>
      <c r="C37" s="216" t="str">
        <f>IFERROR(VLOOKUP($B37,'Institution Evaluation'!$A$55:$F$346,2,0),IFERROR(VLOOKUP($B37,'Privacy Analyst Evaluation'!$A$46:$F$120,2,0),""))&amp;""</f>
        <v>Has the consultant received training on (sensitive, HIPAA, PCI, etc.) data handling?*</v>
      </c>
      <c r="D37" s="216" t="str">
        <f>IFERROR(VLOOKUP($B37,'Institution Evaluation'!$A$55:$F$346,3,0),IFERROR(VLOOKUP($B37,'Privacy Analyst Evaluation'!$A$46:$F$120,3,0),""))&amp;""</f>
        <v/>
      </c>
      <c r="E37" s="216" t="str">
        <f>IFERROR(VLOOKUP($B37,'Institution Evaluation'!$A$55:$F$346,4,0),IFERROR(VLOOKUP($B37,'Privacy Analyst Evaluation'!$A$46:$F$120,4,0),""))&amp;""</f>
        <v/>
      </c>
      <c r="F37" s="216" t="str">
        <f>IFERROR(VLOOKUP($B37,'Institution Evaluation'!$A$55:$F$346,6,0),IFERROR(VLOOKUP($B37,'Privacy Analyst Evaluation'!$A$46:$F$120,6,0),""))&amp;""</f>
        <v/>
      </c>
      <c r="G37" s="217"/>
      <c r="H37" s="216" t="str">
        <f>IFERROR(IF($H36+1&gt;'(backend scoring)'!$Q$335,"",$H36+1),"")</f>
        <v/>
      </c>
      <c r="I37" s="216" t="str">
        <f>_xlfn.XLOOKUP($H37,'(backend scoring)'!$S$2:$S$333,'(backend scoring)'!$A$2:$A$333,"")</f>
        <v/>
      </c>
      <c r="J37" s="216" t="str">
        <f>IFERROR(VLOOKUP($I37,'Institution Evaluation'!$A$55:$F$346,2,0),IFERROR(VLOOKUP($I37,'Privacy Analyst Evaluation'!$A$46:$F$120,2,0),""))</f>
        <v/>
      </c>
      <c r="K37" s="216" t="str">
        <f>IFERROR(VLOOKUP($I37,'Institution Evaluation'!$A$55:$F$346,3,0),IFERROR(VLOOKUP($I37,'Privacy Analyst Evaluation'!$A$46:$F$120,3,0),""))&amp;""</f>
        <v/>
      </c>
      <c r="L37" s="216" t="str">
        <f>IFERROR(VLOOKUP($I37,'Institution Evaluation'!$A$55:$F$346,4,0),IFERROR(VLOOKUP($I37,'Privacy Analyst Evaluation'!$A$46:$F$120,4,0),""))&amp;""</f>
        <v/>
      </c>
      <c r="M37" s="216" t="str">
        <f>IFERROR(VLOOKUP($I37,'Institution Evaluation'!$A$55:$F$346,6,0),IFERROR(VLOOKUP($I37,'Privacy Analyst Evaluation'!$A$46:$F$120,6,0),""))&amp;""</f>
        <v/>
      </c>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row>
    <row r="38" spans="1:338" ht="53.25" customHeight="1" x14ac:dyDescent="0.2">
      <c r="A38" s="216">
        <f>IFERROR(IF($A37+1&gt;'(backend scoring)'!$T$335,"",$A37+1),"")</f>
        <v>14</v>
      </c>
      <c r="B38" s="216" t="str">
        <f>_xlfn.XLOOKUP($A38,'(backend scoring)'!$V$2:$V$333,'(backend scoring)'!$A$2:$A$333,"")</f>
        <v>CONS-03</v>
      </c>
      <c r="C38" s="216" t="str">
        <f>IFERROR(VLOOKUP($B38,'Institution Evaluation'!$A$55:$F$346,2,0),IFERROR(VLOOKUP($B38,'Privacy Analyst Evaluation'!$A$46:$F$120,2,0),""))&amp;""</f>
        <v>Is the data encrypted (at rest) while in the consultant's possession?*</v>
      </c>
      <c r="D38" s="216" t="str">
        <f>IFERROR(VLOOKUP($B38,'Institution Evaluation'!$A$55:$F$346,3,0),IFERROR(VLOOKUP($B38,'Privacy Analyst Evaluation'!$A$46:$F$120,3,0),""))&amp;""</f>
        <v/>
      </c>
      <c r="E38" s="216" t="str">
        <f>IFERROR(VLOOKUP($B38,'Institution Evaluation'!$A$55:$F$346,4,0),IFERROR(VLOOKUP($B38,'Privacy Analyst Evaluation'!$A$46:$F$120,4,0),""))&amp;""</f>
        <v/>
      </c>
      <c r="F38" s="216" t="str">
        <f>IFERROR(VLOOKUP($B38,'Institution Evaluation'!$A$55:$F$346,6,0),IFERROR(VLOOKUP($B38,'Privacy Analyst Evaluation'!$A$46:$F$120,6,0),""))&amp;""</f>
        <v/>
      </c>
      <c r="G38" s="217"/>
      <c r="H38" s="216" t="str">
        <f>IFERROR(IF($H37+1&gt;'(backend scoring)'!$Q$335,"",$H37+1),"")</f>
        <v/>
      </c>
      <c r="I38" s="216" t="str">
        <f>_xlfn.XLOOKUP($H38,'(backend scoring)'!$S$2:$S$333,'(backend scoring)'!$A$2:$A$333,"")</f>
        <v/>
      </c>
      <c r="J38" s="216" t="str">
        <f>IFERROR(VLOOKUP($I38,'Institution Evaluation'!$A$55:$F$346,2,0),IFERROR(VLOOKUP($I38,'Privacy Analyst Evaluation'!$A$46:$F$120,2,0),""))</f>
        <v/>
      </c>
      <c r="K38" s="216" t="str">
        <f>IFERROR(VLOOKUP($I38,'Institution Evaluation'!$A$55:$F$346,3,0),IFERROR(VLOOKUP($I38,'Privacy Analyst Evaluation'!$A$46:$F$120,3,0),""))&amp;""</f>
        <v/>
      </c>
      <c r="L38" s="216" t="str">
        <f>IFERROR(VLOOKUP($I38,'Institution Evaluation'!$A$55:$F$346,4,0),IFERROR(VLOOKUP($I38,'Privacy Analyst Evaluation'!$A$46:$F$120,4,0),""))&amp;""</f>
        <v/>
      </c>
      <c r="M38" s="216" t="str">
        <f>IFERROR(VLOOKUP($I38,'Institution Evaluation'!$A$55:$F$346,6,0),IFERROR(VLOOKUP($I38,'Privacy Analyst Evaluation'!$A$46:$F$120,6,0),""))&amp;""</f>
        <v/>
      </c>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row>
    <row r="39" spans="1:338" ht="30" x14ac:dyDescent="0.2">
      <c r="A39" s="216">
        <f>IFERROR(IF($A38+1&gt;'(backend scoring)'!$T$335,"",$A38+1),"")</f>
        <v>15</v>
      </c>
      <c r="B39" s="216" t="str">
        <f>_xlfn.XLOOKUP($A39,'(backend scoring)'!$V$2:$V$333,'(backend scoring)'!$A$2:$A$333,"")</f>
        <v>CONS-04</v>
      </c>
      <c r="C39" s="216" t="str">
        <f>IFERROR(VLOOKUP($B39,'Institution Evaluation'!$A$55:$F$346,2,0),IFERROR(VLOOKUP($B39,'Privacy Analyst Evaluation'!$A$46:$F$120,2,0),""))&amp;""</f>
        <v>Can access be restricted based on source IP address?*</v>
      </c>
      <c r="D39" s="216" t="str">
        <f>IFERROR(VLOOKUP($B39,'Institution Evaluation'!$A$55:$F$346,3,0),IFERROR(VLOOKUP($B39,'Privacy Analyst Evaluation'!$A$46:$F$120,3,0),""))&amp;""</f>
        <v/>
      </c>
      <c r="E39" s="216" t="str">
        <f>IFERROR(VLOOKUP($B39,'Institution Evaluation'!$A$55:$F$346,4,0),IFERROR(VLOOKUP($B39,'Privacy Analyst Evaluation'!$A$46:$F$120,4,0),""))&amp;""</f>
        <v/>
      </c>
      <c r="F39" s="216" t="str">
        <f>IFERROR(VLOOKUP($B39,'Institution Evaluation'!$A$55:$F$346,6,0),IFERROR(VLOOKUP($B39,'Privacy Analyst Evaluation'!$A$46:$F$120,6,0),""))&amp;""</f>
        <v/>
      </c>
      <c r="G39" s="217"/>
      <c r="H39" s="216" t="str">
        <f>IFERROR(IF($H38+1&gt;'(backend scoring)'!$Q$335,"",$H38+1),"")</f>
        <v/>
      </c>
      <c r="I39" s="216" t="str">
        <f>_xlfn.XLOOKUP($H39,'(backend scoring)'!$S$2:$S$333,'(backend scoring)'!$A$2:$A$333,"")</f>
        <v/>
      </c>
      <c r="J39" s="216" t="str">
        <f>IFERROR(VLOOKUP($I39,'Institution Evaluation'!$A$55:$F$346,2,0),IFERROR(VLOOKUP($I39,'Privacy Analyst Evaluation'!$A$46:$F$120,2,0),""))</f>
        <v/>
      </c>
      <c r="K39" s="216" t="str">
        <f>IFERROR(VLOOKUP($I39,'Institution Evaluation'!$A$55:$F$346,3,0),IFERROR(VLOOKUP($I39,'Privacy Analyst Evaluation'!$A$46:$F$120,3,0),""))&amp;""</f>
        <v/>
      </c>
      <c r="L39" s="216" t="str">
        <f>IFERROR(VLOOKUP($I39,'Institution Evaluation'!$A$55:$F$346,4,0),IFERROR(VLOOKUP($I39,'Privacy Analyst Evaluation'!$A$46:$F$120,4,0),""))&amp;""</f>
        <v/>
      </c>
      <c r="M39" s="216" t="str">
        <f>IFERROR(VLOOKUP($I39,'Institution Evaluation'!$A$55:$F$346,6,0),IFERROR(VLOOKUP($I39,'Privacy Analyst Evaluation'!$A$46:$F$120,6,0),""))&amp;""</f>
        <v/>
      </c>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row>
    <row r="40" spans="1:338" ht="105" x14ac:dyDescent="0.2">
      <c r="A40" s="216">
        <f>IFERROR(IF($A39+1&gt;'(backend scoring)'!$T$335,"",$A39+1),"")</f>
        <v>16</v>
      </c>
      <c r="B40" s="216" t="str">
        <f>_xlfn.XLOOKUP($A40,'(backend scoring)'!$V$2:$V$333,'(backend scoring)'!$A$2:$A$333,"")</f>
        <v>APPL-01</v>
      </c>
      <c r="C40" s="216" t="str">
        <f>IFERROR(VLOOKUP($B40,'Institution Evaluation'!$A$55:$F$346,2,0),IFERROR(VLOOKUP($B40,'Privacy Analyst Evaluation'!$A$46:$F$120,2,0),""))&amp;""</f>
        <v>Are access controls for institutional accounts based on structured rules, such as role-based access control (RBAC), attribute-based access control (ABAC), or policy-based access control (PBAC)?*</v>
      </c>
      <c r="D40" s="216" t="str">
        <f>IFERROR(VLOOKUP($B40,'Institution Evaluation'!$A$55:$F$346,3,0),IFERROR(VLOOKUP($B40,'Privacy Analyst Evaluation'!$A$46:$F$120,3,0),""))&amp;""</f>
        <v/>
      </c>
      <c r="E40" s="216" t="str">
        <f>IFERROR(VLOOKUP($B40,'Institution Evaluation'!$A$55:$F$346,4,0),IFERROR(VLOOKUP($B40,'Privacy Analyst Evaluation'!$A$46:$F$120,4,0),""))&amp;""</f>
        <v/>
      </c>
      <c r="F40" s="216" t="str">
        <f>IFERROR(VLOOKUP($B40,'Institution Evaluation'!$A$55:$F$346,6,0),IFERROR(VLOOKUP($B40,'Privacy Analyst Evaluation'!$A$46:$F$120,6,0),""))&amp;""</f>
        <v/>
      </c>
      <c r="G40" s="217"/>
      <c r="H40" s="216" t="str">
        <f>IFERROR(IF($H39+1&gt;'(backend scoring)'!$Q$335,"",$H39+1),"")</f>
        <v/>
      </c>
      <c r="I40" s="216" t="str">
        <f>_xlfn.XLOOKUP($H40,'(backend scoring)'!$S$2:$S$333,'(backend scoring)'!$A$2:$A$333,"")</f>
        <v/>
      </c>
      <c r="J40" s="216" t="str">
        <f>IFERROR(VLOOKUP($I40,'Institution Evaluation'!$A$55:$F$346,2,0),IFERROR(VLOOKUP($I40,'Privacy Analyst Evaluation'!$A$46:$F$120,2,0),""))</f>
        <v/>
      </c>
      <c r="K40" s="216" t="str">
        <f>IFERROR(VLOOKUP($I40,'Institution Evaluation'!$A$55:$F$346,3,0),IFERROR(VLOOKUP($I40,'Privacy Analyst Evaluation'!$A$46:$F$120,3,0),""))&amp;""</f>
        <v/>
      </c>
      <c r="L40" s="216" t="str">
        <f>IFERROR(VLOOKUP($I40,'Institution Evaluation'!$A$55:$F$346,4,0),IFERROR(VLOOKUP($I40,'Privacy Analyst Evaluation'!$A$46:$F$120,4,0),""))&amp;""</f>
        <v/>
      </c>
      <c r="M40" s="216" t="str">
        <f>IFERROR(VLOOKUP($I40,'Institution Evaluation'!$A$55:$F$346,6,0),IFERROR(VLOOKUP($I40,'Privacy Analyst Evaluation'!$A$46:$F$120,6,0),""))&amp;""</f>
        <v/>
      </c>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row>
    <row r="41" spans="1:338" ht="30" x14ac:dyDescent="0.2">
      <c r="A41" s="216">
        <f>IFERROR(IF($A40+1&gt;'(backend scoring)'!$T$335,"",$A40+1),"")</f>
        <v>17</v>
      </c>
      <c r="B41" s="216" t="str">
        <f>_xlfn.XLOOKUP($A41,'(backend scoring)'!$V$2:$V$333,'(backend scoring)'!$A$2:$A$333,"")</f>
        <v>APPL-02</v>
      </c>
      <c r="C41" s="216" t="str">
        <f>IFERROR(VLOOKUP($B41,'Institution Evaluation'!$A$55:$F$346,2,0),IFERROR(VLOOKUP($B41,'Privacy Analyst Evaluation'!$A$46:$F$120,2,0),""))&amp;""</f>
        <v>Are you using a web application firewall (WAF)?*</v>
      </c>
      <c r="D41" s="216" t="str">
        <f>IFERROR(VLOOKUP($B41,'Institution Evaluation'!$A$55:$F$346,3,0),IFERROR(VLOOKUP($B41,'Privacy Analyst Evaluation'!$A$46:$F$120,3,0),""))&amp;""</f>
        <v/>
      </c>
      <c r="E41" s="216" t="str">
        <f>IFERROR(VLOOKUP($B41,'Institution Evaluation'!$A$55:$F$346,4,0),IFERROR(VLOOKUP($B41,'Privacy Analyst Evaluation'!$A$46:$F$120,4,0),""))&amp;""</f>
        <v/>
      </c>
      <c r="F41" s="216" t="str">
        <f>IFERROR(VLOOKUP($B41,'Institution Evaluation'!$A$55:$F$346,6,0),IFERROR(VLOOKUP($B41,'Privacy Analyst Evaluation'!$A$46:$F$120,6,0),""))&amp;""</f>
        <v/>
      </c>
      <c r="G41" s="217"/>
      <c r="H41" s="216" t="str">
        <f>IFERROR(IF($H40+1&gt;'(backend scoring)'!$Q$335,"",$H40+1),"")</f>
        <v/>
      </c>
      <c r="I41" s="216" t="str">
        <f>_xlfn.XLOOKUP($H41,'(backend scoring)'!$S$2:$S$333,'(backend scoring)'!$A$2:$A$333,"")</f>
        <v/>
      </c>
      <c r="J41" s="216" t="str">
        <f>IFERROR(VLOOKUP($I41,'Institution Evaluation'!$A$55:$F$346,2,0),IFERROR(VLOOKUP($I41,'Privacy Analyst Evaluation'!$A$46:$F$120,2,0),""))</f>
        <v/>
      </c>
      <c r="K41" s="216" t="str">
        <f>IFERROR(VLOOKUP($I41,'Institution Evaluation'!$A$55:$F$346,3,0),IFERROR(VLOOKUP($I41,'Privacy Analyst Evaluation'!$A$46:$F$120,3,0),""))&amp;""</f>
        <v/>
      </c>
      <c r="L41" s="216" t="str">
        <f>IFERROR(VLOOKUP($I41,'Institution Evaluation'!$A$55:$F$346,4,0),IFERROR(VLOOKUP($I41,'Privacy Analyst Evaluation'!$A$46:$F$120,4,0),""))&amp;""</f>
        <v/>
      </c>
      <c r="M41" s="216" t="str">
        <f>IFERROR(VLOOKUP($I41,'Institution Evaluation'!$A$55:$F$346,6,0),IFERROR(VLOOKUP($I41,'Privacy Analyst Evaluation'!$A$46:$F$120,6,0),""))&amp;""</f>
        <v/>
      </c>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row>
    <row r="42" spans="1:338" ht="90" x14ac:dyDescent="0.2">
      <c r="A42" s="216">
        <f>IFERROR(IF($A41+1&gt;'(backend scoring)'!$T$335,"",$A41+1),"")</f>
        <v>18</v>
      </c>
      <c r="B42" s="216" t="str">
        <f>_xlfn.XLOOKUP($A42,'(backend scoring)'!$V$2:$V$333,'(backend scoring)'!$A$2:$A$333,"")</f>
        <v>APPL-03</v>
      </c>
      <c r="C42" s="216" t="str">
        <f>IFERROR(VLOOKUP($B42,'Institution Evaluation'!$A$55:$F$346,2,0),IFERROR(VLOOKUP($B42,'Privacy Analyst Evaluation'!$A$46:$F$120,2,0),""))&amp;""</f>
        <v>Are only currently supported operating system(s), software, and libraries leveraged by the system(s)/application(s) that will have access to institution's data?*</v>
      </c>
      <c r="D42" s="216" t="str">
        <f>IFERROR(VLOOKUP($B42,'Institution Evaluation'!$A$55:$F$346,3,0),IFERROR(VLOOKUP($B42,'Privacy Analyst Evaluation'!$A$46:$F$120,3,0),""))&amp;""</f>
        <v/>
      </c>
      <c r="E42" s="216" t="str">
        <f>IFERROR(VLOOKUP($B42,'Institution Evaluation'!$A$55:$F$346,4,0),IFERROR(VLOOKUP($B42,'Privacy Analyst Evaluation'!$A$46:$F$120,4,0),""))&amp;""</f>
        <v/>
      </c>
      <c r="F42" s="216" t="str">
        <f>IFERROR(VLOOKUP($B42,'Institution Evaluation'!$A$55:$F$346,6,0),IFERROR(VLOOKUP($B42,'Privacy Analyst Evaluation'!$A$46:$F$120,6,0),""))&amp;""</f>
        <v/>
      </c>
      <c r="G42" s="217"/>
      <c r="H42" s="216" t="str">
        <f>IFERROR(IF($H41+1&gt;'(backend scoring)'!$Q$335,"",$H41+1),"")</f>
        <v/>
      </c>
      <c r="I42" s="216" t="str">
        <f>_xlfn.XLOOKUP($H42,'(backend scoring)'!$S$2:$S$333,'(backend scoring)'!$A$2:$A$333,"")</f>
        <v/>
      </c>
      <c r="J42" s="216" t="str">
        <f>IFERROR(VLOOKUP($I42,'Institution Evaluation'!$A$55:$F$346,2,0),IFERROR(VLOOKUP($I42,'Privacy Analyst Evaluation'!$A$46:$F$120,2,0),""))</f>
        <v/>
      </c>
      <c r="K42" s="216" t="str">
        <f>IFERROR(VLOOKUP($I42,'Institution Evaluation'!$A$55:$F$346,3,0),IFERROR(VLOOKUP($I42,'Privacy Analyst Evaluation'!$A$46:$F$120,3,0),""))&amp;""</f>
        <v/>
      </c>
      <c r="L42" s="216" t="str">
        <f>IFERROR(VLOOKUP($I42,'Institution Evaluation'!$A$55:$F$346,4,0),IFERROR(VLOOKUP($I42,'Privacy Analyst Evaluation'!$A$46:$F$120,4,0),""))&amp;""</f>
        <v/>
      </c>
      <c r="M42" s="216" t="str">
        <f>IFERROR(VLOOKUP($I42,'Institution Evaluation'!$A$55:$F$346,6,0),IFERROR(VLOOKUP($I42,'Privacy Analyst Evaluation'!$A$46:$F$120,6,0),""))&amp;""</f>
        <v/>
      </c>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row>
    <row r="43" spans="1:338" ht="30" x14ac:dyDescent="0.2">
      <c r="A43" s="216">
        <f>IFERROR(IF($A42+1&gt;'(backend scoring)'!$T$335,"",$A42+1),"")</f>
        <v>19</v>
      </c>
      <c r="B43" s="216" t="str">
        <f>_xlfn.XLOOKUP($A43,'(backend scoring)'!$V$2:$V$333,'(backend scoring)'!$A$2:$A$333,"")</f>
        <v>APPL-04</v>
      </c>
      <c r="C43" s="216" t="str">
        <f>IFERROR(VLOOKUP($B43,'Institution Evaluation'!$A$55:$F$346,2,0),IFERROR(VLOOKUP($B43,'Privacy Analyst Evaluation'!$A$46:$F$120,2,0),""))&amp;""</f>
        <v>Does your application require access to location or GPS data?</v>
      </c>
      <c r="D43" s="216" t="str">
        <f>IFERROR(VLOOKUP($B43,'Institution Evaluation'!$A$55:$F$346,3,0),IFERROR(VLOOKUP($B43,'Privacy Analyst Evaluation'!$A$46:$F$120,3,0),""))&amp;""</f>
        <v/>
      </c>
      <c r="E43" s="216" t="str">
        <f>IFERROR(VLOOKUP($B43,'Institution Evaluation'!$A$55:$F$346,4,0),IFERROR(VLOOKUP($B43,'Privacy Analyst Evaluation'!$A$46:$F$120,4,0),""))&amp;""</f>
        <v/>
      </c>
      <c r="F43" s="216" t="str">
        <f>IFERROR(VLOOKUP($B43,'Institution Evaluation'!$A$55:$F$346,6,0),IFERROR(VLOOKUP($B43,'Privacy Analyst Evaluation'!$A$46:$F$120,6,0),""))&amp;""</f>
        <v/>
      </c>
      <c r="G43" s="217"/>
      <c r="H43" s="216" t="str">
        <f>IFERROR(IF($H42+1&gt;'(backend scoring)'!$Q$335,"",$H42+1),"")</f>
        <v/>
      </c>
      <c r="I43" s="216" t="str">
        <f>_xlfn.XLOOKUP($H43,'(backend scoring)'!$S$2:$S$333,'(backend scoring)'!$A$2:$A$333,"")</f>
        <v/>
      </c>
      <c r="J43" s="216" t="str">
        <f>IFERROR(VLOOKUP($I43,'Institution Evaluation'!$A$55:$F$346,2,0),IFERROR(VLOOKUP($I43,'Privacy Analyst Evaluation'!$A$46:$F$120,2,0),""))</f>
        <v/>
      </c>
      <c r="K43" s="216" t="str">
        <f>IFERROR(VLOOKUP($I43,'Institution Evaluation'!$A$55:$F$346,3,0),IFERROR(VLOOKUP($I43,'Privacy Analyst Evaluation'!$A$46:$F$120,3,0),""))&amp;""</f>
        <v/>
      </c>
      <c r="L43" s="216" t="str">
        <f>IFERROR(VLOOKUP($I43,'Institution Evaluation'!$A$55:$F$346,4,0),IFERROR(VLOOKUP($I43,'Privacy Analyst Evaluation'!$A$46:$F$120,4,0),""))&amp;""</f>
        <v/>
      </c>
      <c r="M43" s="216" t="str">
        <f>IFERROR(VLOOKUP($I43,'Institution Evaluation'!$A$55:$F$346,6,0),IFERROR(VLOOKUP($I43,'Privacy Analyst Evaluation'!$A$46:$F$120,6,0),""))&amp;""</f>
        <v/>
      </c>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row>
    <row r="44" spans="1:338" ht="75" x14ac:dyDescent="0.2">
      <c r="A44" s="216">
        <f>IFERROR(IF($A43+1&gt;'(backend scoring)'!$T$335,"",$A43+1),"")</f>
        <v>20</v>
      </c>
      <c r="B44" s="216" t="str">
        <f>_xlfn.XLOOKUP($A44,'(backend scoring)'!$V$2:$V$333,'(backend scoring)'!$A$2:$A$333,"")</f>
        <v>APPL-05</v>
      </c>
      <c r="C44" s="216" t="str">
        <f>IFERROR(VLOOKUP($B44,'Institution Evaluation'!$A$55:$F$346,2,0),IFERROR(VLOOKUP($B44,'Privacy Analyst Evaluation'!$A$46:$F$120,2,0),""))&amp;""</f>
        <v>Does your application provide separation of duties between security administration, system administration, and standard user functions?*</v>
      </c>
      <c r="D44" s="216" t="str">
        <f>IFERROR(VLOOKUP($B44,'Institution Evaluation'!$A$55:$F$346,3,0),IFERROR(VLOOKUP($B44,'Privacy Analyst Evaluation'!$A$46:$F$120,3,0),""))&amp;""</f>
        <v/>
      </c>
      <c r="E44" s="216" t="str">
        <f>IFERROR(VLOOKUP($B44,'Institution Evaluation'!$A$55:$F$346,4,0),IFERROR(VLOOKUP($B44,'Privacy Analyst Evaluation'!$A$46:$F$120,4,0),""))&amp;""</f>
        <v/>
      </c>
      <c r="F44" s="216" t="str">
        <f>IFERROR(VLOOKUP($B44,'Institution Evaluation'!$A$55:$F$346,6,0),IFERROR(VLOOKUP($B44,'Privacy Analyst Evaluation'!$A$46:$F$120,6,0),""))&amp;""</f>
        <v/>
      </c>
      <c r="G44" s="217"/>
      <c r="H44" s="216" t="str">
        <f>IFERROR(IF($H43+1&gt;'(backend scoring)'!$Q$335,"",$H43+1),"")</f>
        <v/>
      </c>
      <c r="I44" s="216" t="str">
        <f>_xlfn.XLOOKUP($H44,'(backend scoring)'!$S$2:$S$333,'(backend scoring)'!$A$2:$A$333,"")</f>
        <v/>
      </c>
      <c r="J44" s="216" t="str">
        <f>IFERROR(VLOOKUP($I44,'Institution Evaluation'!$A$55:$F$346,2,0),IFERROR(VLOOKUP($I44,'Privacy Analyst Evaluation'!$A$46:$F$120,2,0),""))</f>
        <v/>
      </c>
      <c r="K44" s="216" t="str">
        <f>IFERROR(VLOOKUP($I44,'Institution Evaluation'!$A$55:$F$346,3,0),IFERROR(VLOOKUP($I44,'Privacy Analyst Evaluation'!$A$46:$F$120,3,0),""))&amp;""</f>
        <v/>
      </c>
      <c r="L44" s="216" t="str">
        <f>IFERROR(VLOOKUP($I44,'Institution Evaluation'!$A$55:$F$346,4,0),IFERROR(VLOOKUP($I44,'Privacy Analyst Evaluation'!$A$46:$F$120,4,0),""))&amp;""</f>
        <v/>
      </c>
      <c r="M44" s="216" t="str">
        <f>IFERROR(VLOOKUP($I44,'Institution Evaluation'!$A$55:$F$346,6,0),IFERROR(VLOOKUP($I44,'Privacy Analyst Evaluation'!$A$46:$F$120,6,0),""))&amp;""</f>
        <v/>
      </c>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row>
    <row r="45" spans="1:338" ht="60" x14ac:dyDescent="0.2">
      <c r="A45" s="216">
        <f>IFERROR(IF($A44+1&gt;'(backend scoring)'!$T$335,"",$A44+1),"")</f>
        <v>21</v>
      </c>
      <c r="B45" s="216" t="str">
        <f>_xlfn.XLOOKUP($A45,'(backend scoring)'!$V$2:$V$333,'(backend scoring)'!$A$2:$A$333,"")</f>
        <v>APPL-06</v>
      </c>
      <c r="C45" s="216" t="str">
        <f>IFERROR(VLOOKUP($B45,'Institution Evaluation'!$A$55:$F$346,2,0),IFERROR(VLOOKUP($B45,'Privacy Analyst Evaluation'!$A$46:$F$120,2,0),""))&amp;""</f>
        <v>Do you subject your code to static code analysis and/or static application security testing prior to release?*</v>
      </c>
      <c r="D45" s="216" t="str">
        <f>IFERROR(VLOOKUP($B45,'Institution Evaluation'!$A$55:$F$346,3,0),IFERROR(VLOOKUP($B45,'Privacy Analyst Evaluation'!$A$46:$F$120,3,0),""))&amp;""</f>
        <v/>
      </c>
      <c r="E45" s="216" t="str">
        <f>IFERROR(VLOOKUP($B45,'Institution Evaluation'!$A$55:$F$346,4,0),IFERROR(VLOOKUP($B45,'Privacy Analyst Evaluation'!$A$46:$F$120,4,0),""))&amp;""</f>
        <v/>
      </c>
      <c r="F45" s="216" t="str">
        <f>IFERROR(VLOOKUP($B45,'Institution Evaluation'!$A$55:$F$346,6,0),IFERROR(VLOOKUP($B45,'Privacy Analyst Evaluation'!$A$46:$F$120,6,0),""))&amp;""</f>
        <v/>
      </c>
      <c r="G45" s="217"/>
      <c r="H45" s="216" t="str">
        <f>IFERROR(IF($H44+1&gt;'(backend scoring)'!$Q$335,"",$H44+1),"")</f>
        <v/>
      </c>
      <c r="I45" s="216" t="str">
        <f>_xlfn.XLOOKUP($H45,'(backend scoring)'!$S$2:$S$333,'(backend scoring)'!$A$2:$A$333,"")</f>
        <v/>
      </c>
      <c r="J45" s="216" t="str">
        <f>IFERROR(VLOOKUP($I45,'Institution Evaluation'!$A$55:$F$346,2,0),IFERROR(VLOOKUP($I45,'Privacy Analyst Evaluation'!$A$46:$F$120,2,0),""))</f>
        <v/>
      </c>
      <c r="K45" s="216" t="str">
        <f>IFERROR(VLOOKUP($I45,'Institution Evaluation'!$A$55:$F$346,3,0),IFERROR(VLOOKUP($I45,'Privacy Analyst Evaluation'!$A$46:$F$120,3,0),""))&amp;""</f>
        <v/>
      </c>
      <c r="L45" s="216" t="str">
        <f>IFERROR(VLOOKUP($I45,'Institution Evaluation'!$A$55:$F$346,4,0),IFERROR(VLOOKUP($I45,'Privacy Analyst Evaluation'!$A$46:$F$120,4,0),""))&amp;""</f>
        <v/>
      </c>
      <c r="M45" s="216" t="str">
        <f>IFERROR(VLOOKUP($I45,'Institution Evaluation'!$A$55:$F$346,6,0),IFERROR(VLOOKUP($I45,'Privacy Analyst Evaluation'!$A$46:$F$120,6,0),""))&amp;""</f>
        <v/>
      </c>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row>
    <row r="46" spans="1:338" ht="60" x14ac:dyDescent="0.2">
      <c r="A46" s="216">
        <f>IFERROR(IF($A45+1&gt;'(backend scoring)'!$T$335,"",$A45+1),"")</f>
        <v>22</v>
      </c>
      <c r="B46" s="216" t="str">
        <f>_xlfn.XLOOKUP($A46,'(backend scoring)'!$V$2:$V$333,'(backend scoring)'!$A$2:$A$333,"")</f>
        <v>APPL-07</v>
      </c>
      <c r="C46" s="216" t="str">
        <f>IFERROR(VLOOKUP($B46,'Institution Evaluation'!$A$55:$F$346,2,0),IFERROR(VLOOKUP($B46,'Privacy Analyst Evaluation'!$A$46:$F$120,2,0),""))&amp;""</f>
        <v>Do you have software testing processes (dynamic or static) that are established and followed?*</v>
      </c>
      <c r="D46" s="216" t="str">
        <f>IFERROR(VLOOKUP($B46,'Institution Evaluation'!$A$55:$F$346,3,0),IFERROR(VLOOKUP($B46,'Privacy Analyst Evaluation'!$A$46:$F$120,3,0),""))&amp;""</f>
        <v/>
      </c>
      <c r="E46" s="216" t="str">
        <f>IFERROR(VLOOKUP($B46,'Institution Evaluation'!$A$55:$F$346,4,0),IFERROR(VLOOKUP($B46,'Privacy Analyst Evaluation'!$A$46:$F$120,4,0),""))&amp;""</f>
        <v/>
      </c>
      <c r="F46" s="216" t="str">
        <f>IFERROR(VLOOKUP($B46,'Institution Evaluation'!$A$55:$F$346,6,0),IFERROR(VLOOKUP($B46,'Privacy Analyst Evaluation'!$A$46:$F$120,6,0),""))&amp;""</f>
        <v/>
      </c>
      <c r="G46" s="217"/>
      <c r="H46" s="216" t="str">
        <f>IFERROR(IF($H45+1&gt;'(backend scoring)'!$Q$335,"",$H45+1),"")</f>
        <v/>
      </c>
      <c r="I46" s="216" t="str">
        <f>_xlfn.XLOOKUP($H46,'(backend scoring)'!$S$2:$S$333,'(backend scoring)'!$A$2:$A$333,"")</f>
        <v/>
      </c>
      <c r="J46" s="216" t="str">
        <f>IFERROR(VLOOKUP($I46,'Institution Evaluation'!$A$55:$F$346,2,0),IFERROR(VLOOKUP($I46,'Privacy Analyst Evaluation'!$A$46:$F$120,2,0),""))</f>
        <v/>
      </c>
      <c r="K46" s="216" t="str">
        <f>IFERROR(VLOOKUP($I46,'Institution Evaluation'!$A$55:$F$346,3,0),IFERROR(VLOOKUP($I46,'Privacy Analyst Evaluation'!$A$46:$F$120,3,0),""))&amp;""</f>
        <v/>
      </c>
      <c r="L46" s="216" t="str">
        <f>IFERROR(VLOOKUP($I46,'Institution Evaluation'!$A$55:$F$346,4,0),IFERROR(VLOOKUP($I46,'Privacy Analyst Evaluation'!$A$46:$F$120,4,0),""))&amp;""</f>
        <v/>
      </c>
      <c r="M46" s="216" t="str">
        <f>IFERROR(VLOOKUP($I46,'Institution Evaluation'!$A$55:$F$346,6,0),IFERROR(VLOOKUP($I46,'Privacy Analyst Evaluation'!$A$46:$F$120,6,0),""))&amp;""</f>
        <v/>
      </c>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row>
    <row r="47" spans="1:338" ht="60" x14ac:dyDescent="0.2">
      <c r="A47" s="216">
        <f>IFERROR(IF($A46+1&gt;'(backend scoring)'!$T$335,"",$A46+1),"")</f>
        <v>23</v>
      </c>
      <c r="B47" s="216" t="str">
        <f>_xlfn.XLOOKUP($A47,'(backend scoring)'!$V$2:$V$333,'(backend scoring)'!$A$2:$A$333,"")</f>
        <v>AAAI-01</v>
      </c>
      <c r="C47" s="216" t="str">
        <f>IFERROR(VLOOKUP($B47,'Institution Evaluation'!$A$55:$F$346,2,0),IFERROR(VLOOKUP($B47,'Privacy Analyst Evaluation'!$A$46:$F$120,2,0),""))&amp;""</f>
        <v>Does your solution support single sign-on (SSO) protocols for user and administrator authentication?*</v>
      </c>
      <c r="D47" s="216" t="str">
        <f>IFERROR(VLOOKUP($B47,'Institution Evaluation'!$A$55:$F$346,3,0),IFERROR(VLOOKUP($B47,'Privacy Analyst Evaluation'!$A$46:$F$120,3,0),""))&amp;""</f>
        <v/>
      </c>
      <c r="E47" s="216" t="str">
        <f>IFERROR(VLOOKUP($B47,'Institution Evaluation'!$A$55:$F$346,4,0),IFERROR(VLOOKUP($B47,'Privacy Analyst Evaluation'!$A$46:$F$120,4,0),""))&amp;""</f>
        <v/>
      </c>
      <c r="F47" s="216" t="str">
        <f>IFERROR(VLOOKUP($B47,'Institution Evaluation'!$A$55:$F$346,6,0),IFERROR(VLOOKUP($B47,'Privacy Analyst Evaluation'!$A$46:$F$120,6,0),""))&amp;""</f>
        <v/>
      </c>
      <c r="G47" s="217"/>
      <c r="H47" s="216" t="str">
        <f>IFERROR(IF($H46+1&gt;'(backend scoring)'!$Q$335,"",$H46+1),"")</f>
        <v/>
      </c>
      <c r="I47" s="216" t="str">
        <f>_xlfn.XLOOKUP($H47,'(backend scoring)'!$S$2:$S$333,'(backend scoring)'!$A$2:$A$333,"")</f>
        <v/>
      </c>
      <c r="J47" s="216" t="str">
        <f>IFERROR(VLOOKUP($I47,'Institution Evaluation'!$A$55:$F$346,2,0),IFERROR(VLOOKUP($I47,'Privacy Analyst Evaluation'!$A$46:$F$120,2,0),""))</f>
        <v/>
      </c>
      <c r="K47" s="216" t="str">
        <f>IFERROR(VLOOKUP($I47,'Institution Evaluation'!$A$55:$F$346,3,0),IFERROR(VLOOKUP($I47,'Privacy Analyst Evaluation'!$A$46:$F$120,3,0),""))&amp;""</f>
        <v/>
      </c>
      <c r="L47" s="216" t="str">
        <f>IFERROR(VLOOKUP($I47,'Institution Evaluation'!$A$55:$F$346,4,0),IFERROR(VLOOKUP($I47,'Privacy Analyst Evaluation'!$A$46:$F$120,4,0),""))&amp;""</f>
        <v/>
      </c>
      <c r="M47" s="216" t="str">
        <f>IFERROR(VLOOKUP($I47,'Institution Evaluation'!$A$55:$F$346,6,0),IFERROR(VLOOKUP($I47,'Privacy Analyst Evaluation'!$A$46:$F$120,6,0),""))&amp;""</f>
        <v/>
      </c>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row>
    <row r="48" spans="1:338" ht="60" x14ac:dyDescent="0.2">
      <c r="A48" s="216">
        <f>IFERROR(IF($A47+1&gt;'(backend scoring)'!$T$335,"",$A47+1),"")</f>
        <v>24</v>
      </c>
      <c r="B48" s="216" t="str">
        <f>_xlfn.XLOOKUP($A48,'(backend scoring)'!$V$2:$V$333,'(backend scoring)'!$A$2:$A$333,"")</f>
        <v>AAAI-02</v>
      </c>
      <c r="C48" s="216" t="str">
        <f>IFERROR(VLOOKUP($B48,'Institution Evaluation'!$A$55:$F$346,2,0),IFERROR(VLOOKUP($B48,'Privacy Analyst Evaluation'!$A$46:$F$120,2,0),""))&amp;""</f>
        <v>Does your solution support local authentication protocols for user and administrator authentication?*</v>
      </c>
      <c r="D48" s="216" t="str">
        <f>IFERROR(VLOOKUP($B48,'Institution Evaluation'!$A$55:$F$346,3,0),IFERROR(VLOOKUP($B48,'Privacy Analyst Evaluation'!$A$46:$F$120,3,0),""))&amp;""</f>
        <v/>
      </c>
      <c r="E48" s="216" t="str">
        <f>IFERROR(VLOOKUP($B48,'Institution Evaluation'!$A$55:$F$346,4,0),IFERROR(VLOOKUP($B48,'Privacy Analyst Evaluation'!$A$46:$F$120,4,0),""))&amp;""</f>
        <v/>
      </c>
      <c r="F48" s="216" t="str">
        <f>IFERROR(VLOOKUP($B48,'Institution Evaluation'!$A$55:$F$346,6,0),IFERROR(VLOOKUP($B48,'Privacy Analyst Evaluation'!$A$46:$F$120,6,0),""))&amp;""</f>
        <v/>
      </c>
      <c r="G48" s="217"/>
      <c r="H48" s="216" t="str">
        <f>IFERROR(IF($H47+1&gt;'(backend scoring)'!$Q$335,"",$H47+1),"")</f>
        <v/>
      </c>
      <c r="I48" s="216" t="str">
        <f>_xlfn.XLOOKUP($H48,'(backend scoring)'!$S$2:$S$333,'(backend scoring)'!$A$2:$A$333,"")</f>
        <v/>
      </c>
      <c r="J48" s="216" t="str">
        <f>IFERROR(VLOOKUP($I48,'Institution Evaluation'!$A$55:$F$346,2,0),IFERROR(VLOOKUP($I48,'Privacy Analyst Evaluation'!$A$46:$F$120,2,0),""))</f>
        <v/>
      </c>
      <c r="K48" s="216" t="str">
        <f>IFERROR(VLOOKUP($I48,'Institution Evaluation'!$A$55:$F$346,3,0),IFERROR(VLOOKUP($I48,'Privacy Analyst Evaluation'!$A$46:$F$120,3,0),""))&amp;""</f>
        <v/>
      </c>
      <c r="L48" s="216" t="str">
        <f>IFERROR(VLOOKUP($I48,'Institution Evaluation'!$A$55:$F$346,4,0),IFERROR(VLOOKUP($I48,'Privacy Analyst Evaluation'!$A$46:$F$120,4,0),""))&amp;""</f>
        <v/>
      </c>
      <c r="M48" s="216" t="str">
        <f>IFERROR(VLOOKUP($I48,'Institution Evaluation'!$A$55:$F$346,6,0),IFERROR(VLOOKUP($I48,'Privacy Analyst Evaluation'!$A$46:$F$120,6,0),""))&amp;""</f>
        <v/>
      </c>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row>
    <row r="49" spans="1:338" ht="60" x14ac:dyDescent="0.2">
      <c r="A49" s="216">
        <f>IFERROR(IF($A48+1&gt;'(backend scoring)'!$T$335,"",$A48+1),"")</f>
        <v>25</v>
      </c>
      <c r="B49" s="216" t="str">
        <f>_xlfn.XLOOKUP($A49,'(backend scoring)'!$V$2:$V$333,'(backend scoring)'!$A$2:$A$333,"")</f>
        <v>AAAI-03</v>
      </c>
      <c r="C49" s="216" t="str">
        <f>IFERROR(VLOOKUP($B49,'Institution Evaluation'!$A$55:$F$346,2,0),IFERROR(VLOOKUP($B49,'Privacy Analyst Evaluation'!$A$46:$F$120,2,0),""))&amp;""</f>
        <v>Can you enforce password/passphrase complexity requirements (provided by the institution)?*</v>
      </c>
      <c r="D49" s="216" t="str">
        <f>IFERROR(VLOOKUP($B49,'Institution Evaluation'!$A$55:$F$346,3,0),IFERROR(VLOOKUP($B49,'Privacy Analyst Evaluation'!$A$46:$F$120,3,0),""))&amp;""</f>
        <v/>
      </c>
      <c r="E49" s="216" t="str">
        <f>IFERROR(VLOOKUP($B49,'Institution Evaluation'!$A$55:$F$346,4,0),IFERROR(VLOOKUP($B49,'Privacy Analyst Evaluation'!$A$46:$F$120,4,0),""))&amp;""</f>
        <v/>
      </c>
      <c r="F49" s="216" t="str">
        <f>IFERROR(VLOOKUP($B49,'Institution Evaluation'!$A$55:$F$346,6,0),IFERROR(VLOOKUP($B49,'Privacy Analyst Evaluation'!$A$46:$F$120,6,0),""))&amp;""</f>
        <v/>
      </c>
      <c r="G49" s="217"/>
      <c r="H49" s="216" t="str">
        <f>IFERROR(IF($H48+1&gt;'(backend scoring)'!$Q$335,"",$H48+1),"")</f>
        <v/>
      </c>
      <c r="I49" s="216" t="str">
        <f>_xlfn.XLOOKUP($H49,'(backend scoring)'!$S$2:$S$333,'(backend scoring)'!$A$2:$A$333,"")</f>
        <v/>
      </c>
      <c r="J49" s="216" t="str">
        <f>IFERROR(VLOOKUP($I49,'Institution Evaluation'!$A$55:$F$346,2,0),IFERROR(VLOOKUP($I49,'Privacy Analyst Evaluation'!$A$46:$F$120,2,0),""))</f>
        <v/>
      </c>
      <c r="K49" s="216" t="str">
        <f>IFERROR(VLOOKUP($I49,'Institution Evaluation'!$A$55:$F$346,3,0),IFERROR(VLOOKUP($I49,'Privacy Analyst Evaluation'!$A$46:$F$120,3,0),""))&amp;""</f>
        <v/>
      </c>
      <c r="L49" s="216" t="str">
        <f>IFERROR(VLOOKUP($I49,'Institution Evaluation'!$A$55:$F$346,4,0),IFERROR(VLOOKUP($I49,'Privacy Analyst Evaluation'!$A$46:$F$120,4,0),""))&amp;""</f>
        <v/>
      </c>
      <c r="M49" s="216" t="str">
        <f>IFERROR(VLOOKUP($I49,'Institution Evaluation'!$A$55:$F$346,6,0),IFERROR(VLOOKUP($I49,'Privacy Analyst Evaluation'!$A$46:$F$120,6,0),""))&amp;""</f>
        <v/>
      </c>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row>
    <row r="50" spans="1:338" ht="45" x14ac:dyDescent="0.2">
      <c r="A50" s="216">
        <f>IFERROR(IF($A49+1&gt;'(backend scoring)'!$T$335,"",$A49+1),"")</f>
        <v>26</v>
      </c>
      <c r="B50" s="216" t="str">
        <f>_xlfn.XLOOKUP($A50,'(backend scoring)'!$V$2:$V$333,'(backend scoring)'!$A$2:$A$333,"")</f>
        <v>AAAI-04</v>
      </c>
      <c r="C50" s="216" t="str">
        <f>IFERROR(VLOOKUP($B50,'Institution Evaluation'!$A$55:$F$346,2,0),IFERROR(VLOOKUP($B50,'Privacy Analyst Evaluation'!$A$46:$F$120,2,0),""))&amp;""</f>
        <v>Does the system have password complexity or length limitations and/or restrictions?*</v>
      </c>
      <c r="D50" s="216" t="str">
        <f>IFERROR(VLOOKUP($B50,'Institution Evaluation'!$A$55:$F$346,3,0),IFERROR(VLOOKUP($B50,'Privacy Analyst Evaluation'!$A$46:$F$120,3,0),""))&amp;""</f>
        <v/>
      </c>
      <c r="E50" s="216" t="str">
        <f>IFERROR(VLOOKUP($B50,'Institution Evaluation'!$A$55:$F$346,4,0),IFERROR(VLOOKUP($B50,'Privacy Analyst Evaluation'!$A$46:$F$120,4,0),""))&amp;""</f>
        <v/>
      </c>
      <c r="F50" s="216" t="str">
        <f>IFERROR(VLOOKUP($B50,'Institution Evaluation'!$A$55:$F$346,6,0),IFERROR(VLOOKUP($B50,'Privacy Analyst Evaluation'!$A$46:$F$120,6,0),""))&amp;""</f>
        <v/>
      </c>
      <c r="G50" s="217"/>
      <c r="H50" s="216" t="str">
        <f>IFERROR(IF($H49+1&gt;'(backend scoring)'!$Q$335,"",$H49+1),"")</f>
        <v/>
      </c>
      <c r="I50" s="216" t="str">
        <f>_xlfn.XLOOKUP($H50,'(backend scoring)'!$S$2:$S$333,'(backend scoring)'!$A$2:$A$333,"")</f>
        <v/>
      </c>
      <c r="J50" s="216" t="str">
        <f>IFERROR(VLOOKUP($I50,'Institution Evaluation'!$A$55:$F$346,2,0),IFERROR(VLOOKUP($I50,'Privacy Analyst Evaluation'!$A$46:$F$120,2,0),""))</f>
        <v/>
      </c>
      <c r="K50" s="216" t="str">
        <f>IFERROR(VLOOKUP($I50,'Institution Evaluation'!$A$55:$F$346,3,0),IFERROR(VLOOKUP($I50,'Privacy Analyst Evaluation'!$A$46:$F$120,3,0),""))&amp;""</f>
        <v/>
      </c>
      <c r="L50" s="216" t="str">
        <f>IFERROR(VLOOKUP($I50,'Institution Evaluation'!$A$55:$F$346,4,0),IFERROR(VLOOKUP($I50,'Privacy Analyst Evaluation'!$A$46:$F$120,4,0),""))&amp;""</f>
        <v/>
      </c>
      <c r="M50" s="216" t="str">
        <f>IFERROR(VLOOKUP($I50,'Institution Evaluation'!$A$55:$F$346,6,0),IFERROR(VLOOKUP($I50,'Privacy Analyst Evaluation'!$A$46:$F$120,6,0),""))&amp;""</f>
        <v/>
      </c>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row>
    <row r="51" spans="1:338" ht="75" x14ac:dyDescent="0.2">
      <c r="A51" s="216">
        <f>IFERROR(IF($A50+1&gt;'(backend scoring)'!$T$335,"",$A50+1),"")</f>
        <v>27</v>
      </c>
      <c r="B51" s="216" t="str">
        <f>_xlfn.XLOOKUP($A51,'(backend scoring)'!$V$2:$V$333,'(backend scoring)'!$A$2:$A$333,"")</f>
        <v>AAAI-05</v>
      </c>
      <c r="C51" s="216" t="str">
        <f>IFERROR(VLOOKUP($B51,'Institution Evaluation'!$A$55:$F$346,2,0),IFERROR(VLOOKUP($B51,'Privacy Analyst Evaluation'!$A$46:$F$120,2,0),""))&amp;""</f>
        <v>Do you have documented password/passphrase reset procedures that are currently implemented in the system and/or customer support?*</v>
      </c>
      <c r="D51" s="216" t="str">
        <f>IFERROR(VLOOKUP($B51,'Institution Evaluation'!$A$55:$F$346,3,0),IFERROR(VLOOKUP($B51,'Privacy Analyst Evaluation'!$A$46:$F$120,3,0),""))&amp;""</f>
        <v/>
      </c>
      <c r="E51" s="216" t="str">
        <f>IFERROR(VLOOKUP($B51,'Institution Evaluation'!$A$55:$F$346,4,0),IFERROR(VLOOKUP($B51,'Privacy Analyst Evaluation'!$A$46:$F$120,4,0),""))&amp;""</f>
        <v/>
      </c>
      <c r="F51" s="216" t="str">
        <f>IFERROR(VLOOKUP($B51,'Institution Evaluation'!$A$55:$F$346,6,0),IFERROR(VLOOKUP($B51,'Privacy Analyst Evaluation'!$A$46:$F$120,6,0),""))&amp;""</f>
        <v/>
      </c>
      <c r="G51" s="217"/>
      <c r="H51" s="216" t="str">
        <f>IFERROR(IF($H50+1&gt;'(backend scoring)'!$Q$335,"",$H50+1),"")</f>
        <v/>
      </c>
      <c r="I51" s="216" t="str">
        <f>_xlfn.XLOOKUP($H51,'(backend scoring)'!$S$2:$S$333,'(backend scoring)'!$A$2:$A$333,"")</f>
        <v/>
      </c>
      <c r="J51" s="216" t="str">
        <f>IFERROR(VLOOKUP($I51,'Institution Evaluation'!$A$55:$F$346,2,0),IFERROR(VLOOKUP($I51,'Privacy Analyst Evaluation'!$A$46:$F$120,2,0),""))</f>
        <v/>
      </c>
      <c r="K51" s="216" t="str">
        <f>IFERROR(VLOOKUP($I51,'Institution Evaluation'!$A$55:$F$346,3,0),IFERROR(VLOOKUP($I51,'Privacy Analyst Evaluation'!$A$46:$F$120,3,0),""))&amp;""</f>
        <v/>
      </c>
      <c r="L51" s="216" t="str">
        <f>IFERROR(VLOOKUP($I51,'Institution Evaluation'!$A$55:$F$346,4,0),IFERROR(VLOOKUP($I51,'Privacy Analyst Evaluation'!$A$46:$F$120,4,0),""))&amp;""</f>
        <v/>
      </c>
      <c r="M51" s="216" t="str">
        <f>IFERROR(VLOOKUP($I51,'Institution Evaluation'!$A$55:$F$346,6,0),IFERROR(VLOOKUP($I51,'Privacy Analyst Evaluation'!$A$46:$F$120,6,0),""))&amp;""</f>
        <v/>
      </c>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row>
    <row r="52" spans="1:338" ht="60" x14ac:dyDescent="0.2">
      <c r="A52" s="216">
        <f>IFERROR(IF($A51+1&gt;'(backend scoring)'!$T$335,"",$A51+1),"")</f>
        <v>28</v>
      </c>
      <c r="B52" s="216" t="str">
        <f>_xlfn.XLOOKUP($A52,'(backend scoring)'!$V$2:$V$333,'(backend scoring)'!$A$2:$A$333,"")</f>
        <v>AAAI-06</v>
      </c>
      <c r="C52" s="216" t="str">
        <f>IFERROR(VLOOKUP($B52,'Institution Evaluation'!$A$55:$F$346,2,0),IFERROR(VLOOKUP($B52,'Privacy Analyst Evaluation'!$A$46:$F$120,2,0),""))&amp;""</f>
        <v>Does your organization participate in InCommon or another eduGAIN-affiliated trust federation?*</v>
      </c>
      <c r="D52" s="216" t="str">
        <f>IFERROR(VLOOKUP($B52,'Institution Evaluation'!$A$55:$F$346,3,0),IFERROR(VLOOKUP($B52,'Privacy Analyst Evaluation'!$A$46:$F$120,3,0),""))&amp;""</f>
        <v/>
      </c>
      <c r="E52" s="216" t="str">
        <f>IFERROR(VLOOKUP($B52,'Institution Evaluation'!$A$55:$F$346,4,0),IFERROR(VLOOKUP($B52,'Privacy Analyst Evaluation'!$A$46:$F$120,4,0),""))&amp;""</f>
        <v/>
      </c>
      <c r="F52" s="216" t="str">
        <f>IFERROR(VLOOKUP($B52,'Institution Evaluation'!$A$55:$F$346,6,0),IFERROR(VLOOKUP($B52,'Privacy Analyst Evaluation'!$A$46:$F$120,6,0),""))&amp;""</f>
        <v/>
      </c>
      <c r="G52" s="217"/>
      <c r="H52" s="216" t="str">
        <f>IFERROR(IF($H51+1&gt;'(backend scoring)'!$Q$335,"",$H51+1),"")</f>
        <v/>
      </c>
      <c r="I52" s="216" t="str">
        <f>_xlfn.XLOOKUP($H52,'(backend scoring)'!$S$2:$S$333,'(backend scoring)'!$A$2:$A$333,"")</f>
        <v/>
      </c>
      <c r="J52" s="216" t="str">
        <f>IFERROR(VLOOKUP($I52,'Institution Evaluation'!$A$55:$F$346,2,0),IFERROR(VLOOKUP($I52,'Privacy Analyst Evaluation'!$A$46:$F$120,2,0),""))</f>
        <v/>
      </c>
      <c r="K52" s="216" t="str">
        <f>IFERROR(VLOOKUP($I52,'Institution Evaluation'!$A$55:$F$346,3,0),IFERROR(VLOOKUP($I52,'Privacy Analyst Evaluation'!$A$46:$F$120,3,0),""))&amp;""</f>
        <v/>
      </c>
      <c r="L52" s="216" t="str">
        <f>IFERROR(VLOOKUP($I52,'Institution Evaluation'!$A$55:$F$346,4,0),IFERROR(VLOOKUP($I52,'Privacy Analyst Evaluation'!$A$46:$F$120,4,0),""))&amp;""</f>
        <v/>
      </c>
      <c r="M52" s="216" t="str">
        <f>IFERROR(VLOOKUP($I52,'Institution Evaluation'!$A$55:$F$346,6,0),IFERROR(VLOOKUP($I52,'Privacy Analyst Evaluation'!$A$46:$F$120,6,0),""))&amp;""</f>
        <v/>
      </c>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row>
    <row r="53" spans="1:338" ht="60" x14ac:dyDescent="0.2">
      <c r="A53" s="216">
        <f>IFERROR(IF($A52+1&gt;'(backend scoring)'!$T$335,"",$A52+1),"")</f>
        <v>29</v>
      </c>
      <c r="B53" s="216" t="str">
        <f>_xlfn.XLOOKUP($A53,'(backend scoring)'!$V$2:$V$333,'(backend scoring)'!$A$2:$A$333,"")</f>
        <v>AAAI-07</v>
      </c>
      <c r="C53" s="216" t="str">
        <f>IFERROR(VLOOKUP($B53,'Institution Evaluation'!$A$55:$F$346,2,0),IFERROR(VLOOKUP($B53,'Privacy Analyst Evaluation'!$A$46:$F$120,2,0),""))&amp;""</f>
        <v>Are there any passwords/passphrases hard-coded into your systems or solutions?*</v>
      </c>
      <c r="D53" s="216" t="str">
        <f>IFERROR(VLOOKUP($B53,'Institution Evaluation'!$A$55:$F$346,3,0),IFERROR(VLOOKUP($B53,'Privacy Analyst Evaluation'!$A$46:$F$120,3,0),""))&amp;""</f>
        <v/>
      </c>
      <c r="E53" s="216" t="str">
        <f>IFERROR(VLOOKUP($B53,'Institution Evaluation'!$A$55:$F$346,4,0),IFERROR(VLOOKUP($B53,'Privacy Analyst Evaluation'!$A$46:$F$120,4,0),""))&amp;""</f>
        <v/>
      </c>
      <c r="F53" s="216" t="str">
        <f>IFERROR(VLOOKUP($B53,'Institution Evaluation'!$A$55:$F$346,6,0),IFERROR(VLOOKUP($B53,'Privacy Analyst Evaluation'!$A$46:$F$120,6,0),""))&amp;""</f>
        <v/>
      </c>
      <c r="G53" s="217"/>
      <c r="H53" s="216" t="str">
        <f>IFERROR(IF($H52+1&gt;'(backend scoring)'!$Q$335,"",$H52+1),"")</f>
        <v/>
      </c>
      <c r="I53" s="216" t="str">
        <f>_xlfn.XLOOKUP($H53,'(backend scoring)'!$S$2:$S$333,'(backend scoring)'!$A$2:$A$333,"")</f>
        <v/>
      </c>
      <c r="J53" s="216" t="str">
        <f>IFERROR(VLOOKUP($I53,'Institution Evaluation'!$A$55:$F$346,2,0),IFERROR(VLOOKUP($I53,'Privacy Analyst Evaluation'!$A$46:$F$120,2,0),""))</f>
        <v/>
      </c>
      <c r="K53" s="216" t="str">
        <f>IFERROR(VLOOKUP($I53,'Institution Evaluation'!$A$55:$F$346,3,0),IFERROR(VLOOKUP($I53,'Privacy Analyst Evaluation'!$A$46:$F$120,3,0),""))&amp;""</f>
        <v/>
      </c>
      <c r="L53" s="216" t="str">
        <f>IFERROR(VLOOKUP($I53,'Institution Evaluation'!$A$55:$F$346,4,0),IFERROR(VLOOKUP($I53,'Privacy Analyst Evaluation'!$A$46:$F$120,4,0),""))&amp;""</f>
        <v/>
      </c>
      <c r="M53" s="216" t="str">
        <f>IFERROR(VLOOKUP($I53,'Institution Evaluation'!$A$55:$F$346,6,0),IFERROR(VLOOKUP($I53,'Privacy Analyst Evaluation'!$A$46:$F$120,6,0),""))&amp;""</f>
        <v/>
      </c>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row>
    <row r="54" spans="1:338" ht="30" x14ac:dyDescent="0.2">
      <c r="A54" s="216">
        <f>IFERROR(IF($A53+1&gt;'(backend scoring)'!$T$335,"",$A53+1),"")</f>
        <v>30</v>
      </c>
      <c r="B54" s="216" t="str">
        <f>_xlfn.XLOOKUP($A54,'(backend scoring)'!$V$2:$V$333,'(backend scoring)'!$A$2:$A$333,"")</f>
        <v>AAAI-08</v>
      </c>
      <c r="C54" s="216" t="str">
        <f>IFERROR(VLOOKUP($B54,'Institution Evaluation'!$A$55:$F$346,2,0),IFERROR(VLOOKUP($B54,'Privacy Analyst Evaluation'!$A$46:$F$120,2,0),""))&amp;""</f>
        <v>Are you storing any passwords in plaintext?*</v>
      </c>
      <c r="D54" s="216" t="str">
        <f>IFERROR(VLOOKUP($B54,'Institution Evaluation'!$A$55:$F$346,3,0),IFERROR(VLOOKUP($B54,'Privacy Analyst Evaluation'!$A$46:$F$120,3,0),""))&amp;""</f>
        <v/>
      </c>
      <c r="E54" s="216" t="str">
        <f>IFERROR(VLOOKUP($B54,'Institution Evaluation'!$A$55:$F$346,4,0),IFERROR(VLOOKUP($B54,'Privacy Analyst Evaluation'!$A$46:$F$120,4,0),""))&amp;""</f>
        <v/>
      </c>
      <c r="F54" s="216" t="str">
        <f>IFERROR(VLOOKUP($B54,'Institution Evaluation'!$A$55:$F$346,6,0),IFERROR(VLOOKUP($B54,'Privacy Analyst Evaluation'!$A$46:$F$120,6,0),""))&amp;""</f>
        <v/>
      </c>
      <c r="G54" s="217"/>
      <c r="H54" s="216" t="str">
        <f>IFERROR(IF($H53+1&gt;'(backend scoring)'!$Q$335,"",$H53+1),"")</f>
        <v/>
      </c>
      <c r="I54" s="216" t="str">
        <f>_xlfn.XLOOKUP($H54,'(backend scoring)'!$S$2:$S$333,'(backend scoring)'!$A$2:$A$333,"")</f>
        <v/>
      </c>
      <c r="J54" s="216" t="str">
        <f>IFERROR(VLOOKUP($I54,'Institution Evaluation'!$A$55:$F$346,2,0),IFERROR(VLOOKUP($I54,'Privacy Analyst Evaluation'!$A$46:$F$120,2,0),""))</f>
        <v/>
      </c>
      <c r="K54" s="216" t="str">
        <f>IFERROR(VLOOKUP($I54,'Institution Evaluation'!$A$55:$F$346,3,0),IFERROR(VLOOKUP($I54,'Privacy Analyst Evaluation'!$A$46:$F$120,3,0),""))&amp;""</f>
        <v/>
      </c>
      <c r="L54" s="216" t="str">
        <f>IFERROR(VLOOKUP($I54,'Institution Evaluation'!$A$55:$F$346,4,0),IFERROR(VLOOKUP($I54,'Privacy Analyst Evaluation'!$A$46:$F$120,4,0),""))&amp;""</f>
        <v/>
      </c>
      <c r="M54" s="216" t="str">
        <f>IFERROR(VLOOKUP($I54,'Institution Evaluation'!$A$55:$F$346,6,0),IFERROR(VLOOKUP($I54,'Privacy Analyst Evaluation'!$A$46:$F$120,6,0),""))&amp;""</f>
        <v/>
      </c>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row>
    <row r="55" spans="1:338" ht="75" x14ac:dyDescent="0.2">
      <c r="A55" s="216">
        <f>IFERROR(IF($A54+1&gt;'(backend scoring)'!$T$335,"",$A54+1),"")</f>
        <v>31</v>
      </c>
      <c r="B55" s="216" t="str">
        <f>_xlfn.XLOOKUP($A55,'(backend scoring)'!$V$2:$V$333,'(backend scoring)'!$A$2:$A$333,"")</f>
        <v>AAAI-09</v>
      </c>
      <c r="C55" s="216" t="str">
        <f>IFERROR(VLOOKUP($B55,'Institution Evaluation'!$A$55:$F$346,2,0),IFERROR(VLOOKUP($B55,'Privacy Analyst Evaluation'!$A$46:$F$120,2,0),""))&amp;""</f>
        <v>Are audit logs available that include AT LEAST all of the following: login, logout, actions performed, and source IP address?*</v>
      </c>
      <c r="D55" s="216" t="str">
        <f>IFERROR(VLOOKUP($B55,'Institution Evaluation'!$A$55:$F$346,3,0),IFERROR(VLOOKUP($B55,'Privacy Analyst Evaluation'!$A$46:$F$120,3,0),""))&amp;""</f>
        <v/>
      </c>
      <c r="E55" s="216" t="str">
        <f>IFERROR(VLOOKUP($B55,'Institution Evaluation'!$A$55:$F$346,4,0),IFERROR(VLOOKUP($B55,'Privacy Analyst Evaluation'!$A$46:$F$120,4,0),""))&amp;""</f>
        <v/>
      </c>
      <c r="F55" s="216" t="str">
        <f>IFERROR(VLOOKUP($B55,'Institution Evaluation'!$A$55:$F$346,6,0),IFERROR(VLOOKUP($B55,'Privacy Analyst Evaluation'!$A$46:$F$120,6,0),""))&amp;""</f>
        <v/>
      </c>
      <c r="G55" s="217"/>
      <c r="H55" s="216" t="str">
        <f>IFERROR(IF($H54+1&gt;'(backend scoring)'!$Q$335,"",$H54+1),"")</f>
        <v/>
      </c>
      <c r="I55" s="216" t="str">
        <f>_xlfn.XLOOKUP($H55,'(backend scoring)'!$S$2:$S$333,'(backend scoring)'!$A$2:$A$333,"")</f>
        <v/>
      </c>
      <c r="J55" s="216" t="str">
        <f>IFERROR(VLOOKUP($I55,'Institution Evaluation'!$A$55:$F$346,2,0),IFERROR(VLOOKUP($I55,'Privacy Analyst Evaluation'!$A$46:$F$120,2,0),""))</f>
        <v/>
      </c>
      <c r="K55" s="216" t="str">
        <f>IFERROR(VLOOKUP($I55,'Institution Evaluation'!$A$55:$F$346,3,0),IFERROR(VLOOKUP($I55,'Privacy Analyst Evaluation'!$A$46:$F$120,3,0),""))&amp;""</f>
        <v/>
      </c>
      <c r="L55" s="216" t="str">
        <f>IFERROR(VLOOKUP($I55,'Institution Evaluation'!$A$55:$F$346,4,0),IFERROR(VLOOKUP($I55,'Privacy Analyst Evaluation'!$A$46:$F$120,4,0),""))&amp;""</f>
        <v/>
      </c>
      <c r="M55" s="216" t="str">
        <f>IFERROR(VLOOKUP($I55,'Institution Evaluation'!$A$55:$F$346,6,0),IFERROR(VLOOKUP($I55,'Privacy Analyst Evaluation'!$A$46:$F$120,6,0),""))&amp;""</f>
        <v/>
      </c>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row>
    <row r="56" spans="1:338" ht="195" x14ac:dyDescent="0.2">
      <c r="A56" s="216">
        <f>IFERROR(IF($A55+1&gt;'(backend scoring)'!$T$335,"",$A55+1),"")</f>
        <v>32</v>
      </c>
      <c r="B56" s="216" t="str">
        <f>_xlfn.XLOOKUP($A56,'(backend scoring)'!$V$2:$V$333,'(backend scoring)'!$A$2:$A$333,"")</f>
        <v>AAAI-10</v>
      </c>
      <c r="C56" s="216" t="str">
        <f>IFERROR(VLOOKUP($B56,'Institution Evaluation'!$A$55:$F$346,2,0),IFERROR(VLOOKUP($B56,'Privacy Analyst Evaluation'!$A$46:$F$120,2,0),""))&amp;""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D56" s="216" t="str">
        <f>IFERROR(VLOOKUP($B56,'Institution Evaluation'!$A$55:$F$346,3,0),IFERROR(VLOOKUP($B56,'Privacy Analyst Evaluation'!$A$46:$F$120,3,0),""))&amp;""</f>
        <v/>
      </c>
      <c r="E56" s="216" t="str">
        <f>IFERROR(VLOOKUP($B56,'Institution Evaluation'!$A$55:$F$346,4,0),IFERROR(VLOOKUP($B56,'Privacy Analyst Evaluation'!$A$46:$F$120,4,0),""))&amp;""</f>
        <v/>
      </c>
      <c r="F56" s="216" t="str">
        <f>IFERROR(VLOOKUP($B56,'Institution Evaluation'!$A$55:$F$346,6,0),IFERROR(VLOOKUP($B56,'Privacy Analyst Evaluation'!$A$46:$F$120,6,0),""))&amp;""</f>
        <v/>
      </c>
      <c r="G56" s="217"/>
      <c r="H56" s="216" t="str">
        <f>IFERROR(IF($H55+1&gt;'(backend scoring)'!$Q$335,"",$H55+1),"")</f>
        <v/>
      </c>
      <c r="I56" s="216" t="str">
        <f>_xlfn.XLOOKUP($H56,'(backend scoring)'!$S$2:$S$333,'(backend scoring)'!$A$2:$A$333,"")</f>
        <v/>
      </c>
      <c r="J56" s="216" t="str">
        <f>IFERROR(VLOOKUP($I56,'Institution Evaluation'!$A$55:$F$346,2,0),IFERROR(VLOOKUP($I56,'Privacy Analyst Evaluation'!$A$46:$F$120,2,0),""))</f>
        <v/>
      </c>
      <c r="K56" s="216" t="str">
        <f>IFERROR(VLOOKUP($I56,'Institution Evaluation'!$A$55:$F$346,3,0),IFERROR(VLOOKUP($I56,'Privacy Analyst Evaluation'!$A$46:$F$120,3,0),""))&amp;""</f>
        <v/>
      </c>
      <c r="L56" s="216" t="str">
        <f>IFERROR(VLOOKUP($I56,'Institution Evaluation'!$A$55:$F$346,4,0),IFERROR(VLOOKUP($I56,'Privacy Analyst Evaluation'!$A$46:$F$120,4,0),""))&amp;""</f>
        <v/>
      </c>
      <c r="M56" s="216" t="str">
        <f>IFERROR(VLOOKUP($I56,'Institution Evaluation'!$A$55:$F$346,6,0),IFERROR(VLOOKUP($I56,'Privacy Analyst Evaluation'!$A$46:$F$120,6,0),""))&amp;""</f>
        <v/>
      </c>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row>
    <row r="57" spans="1:338" ht="90" x14ac:dyDescent="0.2">
      <c r="A57" s="216">
        <f>IFERROR(IF($A56+1&gt;'(backend scoring)'!$T$335,"",$A56+1),"")</f>
        <v>33</v>
      </c>
      <c r="B57" s="216" t="str">
        <f>_xlfn.XLOOKUP($A57,'(backend scoring)'!$V$2:$V$333,'(backend scoring)'!$A$2:$A$333,"")</f>
        <v>AAAI-11</v>
      </c>
      <c r="C57" s="216" t="str">
        <f>IFERROR(VLOOKUP($B57,'Institution Evaluation'!$A$55:$F$346,2,0),IFERROR(VLOOKUP($B57,'Privacy Analyst Evaluation'!$A$46:$F$120,2,0),""))&amp;""</f>
        <v>Can you provide the institution documentation regarding the retention period for those logs, how logs are protected, and whether they are accessible to the customer (and if so, how)?*</v>
      </c>
      <c r="D57" s="216" t="str">
        <f>IFERROR(VLOOKUP($B57,'Institution Evaluation'!$A$55:$F$346,3,0),IFERROR(VLOOKUP($B57,'Privacy Analyst Evaluation'!$A$46:$F$120,3,0),""))&amp;""</f>
        <v/>
      </c>
      <c r="E57" s="216" t="str">
        <f>IFERROR(VLOOKUP($B57,'Institution Evaluation'!$A$55:$F$346,4,0),IFERROR(VLOOKUP($B57,'Privacy Analyst Evaluation'!$A$46:$F$120,4,0),""))&amp;""</f>
        <v/>
      </c>
      <c r="F57" s="216" t="str">
        <f>IFERROR(VLOOKUP($B57,'Institution Evaluation'!$A$55:$F$346,6,0),IFERROR(VLOOKUP($B57,'Privacy Analyst Evaluation'!$A$46:$F$120,6,0),""))&amp;""</f>
        <v/>
      </c>
      <c r="G57" s="217"/>
      <c r="H57" s="216" t="str">
        <f>IFERROR(IF($H56+1&gt;'(backend scoring)'!$Q$335,"",$H56+1),"")</f>
        <v/>
      </c>
      <c r="I57" s="216" t="str">
        <f>_xlfn.XLOOKUP($H57,'(backend scoring)'!$S$2:$S$333,'(backend scoring)'!$A$2:$A$333,"")</f>
        <v/>
      </c>
      <c r="J57" s="216" t="str">
        <f>IFERROR(VLOOKUP($I57,'Institution Evaluation'!$A$55:$F$346,2,0),IFERROR(VLOOKUP($I57,'Privacy Analyst Evaluation'!$A$46:$F$120,2,0),""))</f>
        <v/>
      </c>
      <c r="K57" s="216" t="str">
        <f>IFERROR(VLOOKUP($I57,'Institution Evaluation'!$A$55:$F$346,3,0),IFERROR(VLOOKUP($I57,'Privacy Analyst Evaluation'!$A$46:$F$120,3,0),""))&amp;""</f>
        <v/>
      </c>
      <c r="L57" s="216" t="str">
        <f>IFERROR(VLOOKUP($I57,'Institution Evaluation'!$A$55:$F$346,4,0),IFERROR(VLOOKUP($I57,'Privacy Analyst Evaluation'!$A$46:$F$120,4,0),""))&amp;""</f>
        <v/>
      </c>
      <c r="M57" s="216" t="str">
        <f>IFERROR(VLOOKUP($I57,'Institution Evaluation'!$A$55:$F$346,6,0),IFERROR(VLOOKUP($I57,'Privacy Analyst Evaluation'!$A$46:$F$120,6,0),""))&amp;""</f>
        <v/>
      </c>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row>
    <row r="58" spans="1:338" ht="75" x14ac:dyDescent="0.2">
      <c r="A58" s="216">
        <f>IFERROR(IF($A57+1&gt;'(backend scoring)'!$T$335,"",$A57+1),"")</f>
        <v>34</v>
      </c>
      <c r="B58" s="216" t="str">
        <f>_xlfn.XLOOKUP($A58,'(backend scoring)'!$V$2:$V$333,'(backend scoring)'!$A$2:$A$333,"")</f>
        <v>CHNG-01</v>
      </c>
      <c r="C58" s="216" t="str">
        <f>IFERROR(VLOOKUP($B58,'Institution Evaluation'!$A$55:$F$346,2,0),IFERROR(VLOOKUP($B58,'Privacy Analyst Evaluation'!$A$46:$F$120,2,0),""))&amp;""</f>
        <v>Will the institution be notified of major changes to your environment that could impact the institution's security posture?*</v>
      </c>
      <c r="D58" s="216" t="str">
        <f>IFERROR(VLOOKUP($B58,'Institution Evaluation'!$A$55:$F$346,3,0),IFERROR(VLOOKUP($B58,'Privacy Analyst Evaluation'!$A$46:$F$120,3,0),""))&amp;""</f>
        <v/>
      </c>
      <c r="E58" s="216" t="str">
        <f>IFERROR(VLOOKUP($B58,'Institution Evaluation'!$A$55:$F$346,4,0),IFERROR(VLOOKUP($B58,'Privacy Analyst Evaluation'!$A$46:$F$120,4,0),""))&amp;""</f>
        <v/>
      </c>
      <c r="F58" s="216" t="str">
        <f>IFERROR(VLOOKUP($B58,'Institution Evaluation'!$A$55:$F$346,6,0),IFERROR(VLOOKUP($B58,'Privacy Analyst Evaluation'!$A$46:$F$120,6,0),""))&amp;""</f>
        <v/>
      </c>
      <c r="G58" s="217"/>
      <c r="H58" s="216" t="str">
        <f>IFERROR(IF($H57+1&gt;'(backend scoring)'!$Q$335,"",$H57+1),"")</f>
        <v/>
      </c>
      <c r="I58" s="216" t="str">
        <f>_xlfn.XLOOKUP($H58,'(backend scoring)'!$S$2:$S$333,'(backend scoring)'!$A$2:$A$333,"")</f>
        <v/>
      </c>
      <c r="J58" s="216" t="str">
        <f>IFERROR(VLOOKUP($I58,'Institution Evaluation'!$A$55:$F$346,2,0),IFERROR(VLOOKUP($I58,'Privacy Analyst Evaluation'!$A$46:$F$120,2,0),""))</f>
        <v/>
      </c>
      <c r="K58" s="216" t="str">
        <f>IFERROR(VLOOKUP($I58,'Institution Evaluation'!$A$55:$F$346,3,0),IFERROR(VLOOKUP($I58,'Privacy Analyst Evaluation'!$A$46:$F$120,3,0),""))&amp;""</f>
        <v/>
      </c>
      <c r="L58" s="216" t="str">
        <f>IFERROR(VLOOKUP($I58,'Institution Evaluation'!$A$55:$F$346,4,0),IFERROR(VLOOKUP($I58,'Privacy Analyst Evaluation'!$A$46:$F$120,4,0),""))&amp;""</f>
        <v/>
      </c>
      <c r="M58" s="216" t="str">
        <f>IFERROR(VLOOKUP($I58,'Institution Evaluation'!$A$55:$F$346,6,0),IFERROR(VLOOKUP($I58,'Privacy Analyst Evaluation'!$A$46:$F$120,6,0),""))&amp;""</f>
        <v/>
      </c>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row>
    <row r="59" spans="1:338" ht="45" x14ac:dyDescent="0.2">
      <c r="A59" s="216">
        <f>IFERROR(IF($A58+1&gt;'(backend scoring)'!$T$335,"",$A58+1),"")</f>
        <v>35</v>
      </c>
      <c r="B59" s="216" t="str">
        <f>_xlfn.XLOOKUP($A59,'(backend scoring)'!$V$2:$V$333,'(backend scoring)'!$A$2:$A$333,"")</f>
        <v>CHNG-02</v>
      </c>
      <c r="C59" s="216" t="str">
        <f>IFERROR(VLOOKUP($B59,'Institution Evaluation'!$A$55:$F$346,2,0),IFERROR(VLOOKUP($B59,'Privacy Analyst Evaluation'!$A$46:$F$120,2,0),""))&amp;""</f>
        <v>Does the system support client customizations from one release to another?*</v>
      </c>
      <c r="D59" s="216" t="str">
        <f>IFERROR(VLOOKUP($B59,'Institution Evaluation'!$A$55:$F$346,3,0),IFERROR(VLOOKUP($B59,'Privacy Analyst Evaluation'!$A$46:$F$120,3,0),""))&amp;""</f>
        <v/>
      </c>
      <c r="E59" s="216" t="str">
        <f>IFERROR(VLOOKUP($B59,'Institution Evaluation'!$A$55:$F$346,4,0),IFERROR(VLOOKUP($B59,'Privacy Analyst Evaluation'!$A$46:$F$120,4,0),""))&amp;""</f>
        <v/>
      </c>
      <c r="F59" s="216" t="str">
        <f>IFERROR(VLOOKUP($B59,'Institution Evaluation'!$A$55:$F$346,6,0),IFERROR(VLOOKUP($B59,'Privacy Analyst Evaluation'!$A$46:$F$120,6,0),""))&amp;""</f>
        <v/>
      </c>
      <c r="G59" s="217"/>
      <c r="H59" s="216" t="str">
        <f>IFERROR(IF($H58+1&gt;'(backend scoring)'!$Q$335,"",$H58+1),"")</f>
        <v/>
      </c>
      <c r="I59" s="216" t="str">
        <f>_xlfn.XLOOKUP($H59,'(backend scoring)'!$S$2:$S$333,'(backend scoring)'!$A$2:$A$333,"")</f>
        <v/>
      </c>
      <c r="J59" s="216" t="str">
        <f>IFERROR(VLOOKUP($I59,'Institution Evaluation'!$A$55:$F$346,2,0),IFERROR(VLOOKUP($I59,'Privacy Analyst Evaluation'!$A$46:$F$120,2,0),""))</f>
        <v/>
      </c>
      <c r="K59" s="216" t="str">
        <f>IFERROR(VLOOKUP($I59,'Institution Evaluation'!$A$55:$F$346,3,0),IFERROR(VLOOKUP($I59,'Privacy Analyst Evaluation'!$A$46:$F$120,3,0),""))&amp;""</f>
        <v/>
      </c>
      <c r="L59" s="216" t="str">
        <f>IFERROR(VLOOKUP($I59,'Institution Evaluation'!$A$55:$F$346,4,0),IFERROR(VLOOKUP($I59,'Privacy Analyst Evaluation'!$A$46:$F$120,4,0),""))&amp;""</f>
        <v/>
      </c>
      <c r="M59" s="216" t="str">
        <f>IFERROR(VLOOKUP($I59,'Institution Evaluation'!$A$55:$F$346,6,0),IFERROR(VLOOKUP($I59,'Privacy Analyst Evaluation'!$A$46:$F$120,6,0),""))&amp;""</f>
        <v/>
      </c>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row>
    <row r="60" spans="1:338" ht="75" x14ac:dyDescent="0.2">
      <c r="A60" s="216">
        <f>IFERROR(IF($A59+1&gt;'(backend scoring)'!$T$335,"",$A59+1),"")</f>
        <v>36</v>
      </c>
      <c r="B60" s="216" t="str">
        <f>_xlfn.XLOOKUP($A60,'(backend scoring)'!$V$2:$V$333,'(backend scoring)'!$A$2:$A$333,"")</f>
        <v>CHNG-03</v>
      </c>
      <c r="C60" s="216" t="str">
        <f>IFERROR(VLOOKUP($B60,'Institution Evaluation'!$A$55:$F$346,2,0),IFERROR(VLOOKUP($B60,'Privacy Analyst Evaluation'!$A$46:$F$120,2,0),""))&amp;""</f>
        <v>Do you have an implemented system configuration management process (e.g.,secure "gold" images, etc.)?*</v>
      </c>
      <c r="D60" s="216" t="str">
        <f>IFERROR(VLOOKUP($B60,'Institution Evaluation'!$A$55:$F$346,3,0),IFERROR(VLOOKUP($B60,'Privacy Analyst Evaluation'!$A$46:$F$120,3,0),""))&amp;""</f>
        <v/>
      </c>
      <c r="E60" s="216" t="str">
        <f>IFERROR(VLOOKUP($B60,'Institution Evaluation'!$A$55:$F$346,4,0),IFERROR(VLOOKUP($B60,'Privacy Analyst Evaluation'!$A$46:$F$120,4,0),""))&amp;""</f>
        <v/>
      </c>
      <c r="F60" s="216" t="str">
        <f>IFERROR(VLOOKUP($B60,'Institution Evaluation'!$A$55:$F$346,6,0),IFERROR(VLOOKUP($B60,'Privacy Analyst Evaluation'!$A$46:$F$120,6,0),""))&amp;""</f>
        <v/>
      </c>
      <c r="G60" s="217"/>
      <c r="H60" s="216" t="str">
        <f>IFERROR(IF($H59+1&gt;'(backend scoring)'!$Q$335,"",$H59+1),"")</f>
        <v/>
      </c>
      <c r="I60" s="216" t="str">
        <f>_xlfn.XLOOKUP($H60,'(backend scoring)'!$S$2:$S$333,'(backend scoring)'!$A$2:$A$333,"")</f>
        <v/>
      </c>
      <c r="J60" s="216" t="str">
        <f>IFERROR(VLOOKUP($I60,'Institution Evaluation'!$A$55:$F$346,2,0),IFERROR(VLOOKUP($I60,'Privacy Analyst Evaluation'!$A$46:$F$120,2,0),""))</f>
        <v/>
      </c>
      <c r="K60" s="216" t="str">
        <f>IFERROR(VLOOKUP($I60,'Institution Evaluation'!$A$55:$F$346,3,0),IFERROR(VLOOKUP($I60,'Privacy Analyst Evaluation'!$A$46:$F$120,3,0),""))&amp;""</f>
        <v/>
      </c>
      <c r="L60" s="216" t="str">
        <f>IFERROR(VLOOKUP($I60,'Institution Evaluation'!$A$55:$F$346,4,0),IFERROR(VLOOKUP($I60,'Privacy Analyst Evaluation'!$A$46:$F$120,4,0),""))&amp;""</f>
        <v/>
      </c>
      <c r="M60" s="216" t="str">
        <f>IFERROR(VLOOKUP($I60,'Institution Evaluation'!$A$55:$F$346,6,0),IFERROR(VLOOKUP($I60,'Privacy Analyst Evaluation'!$A$46:$F$120,6,0),""))&amp;""</f>
        <v/>
      </c>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row>
    <row r="61" spans="1:338" ht="105" x14ac:dyDescent="0.2">
      <c r="A61" s="216">
        <f>IFERROR(IF($A60+1&gt;'(backend scoring)'!$T$335,"",$A60+1),"")</f>
        <v>37</v>
      </c>
      <c r="B61" s="216" t="str">
        <f>_xlfn.XLOOKUP($A61,'(backend scoring)'!$V$2:$V$333,'(backend scoring)'!$A$2:$A$333,"")</f>
        <v>DATA-01</v>
      </c>
      <c r="C61" s="216" t="str">
        <f>IFERROR(VLOOKUP($B61,'Institution Evaluation'!$A$55:$F$346,2,0),IFERROR(VLOOKUP($B61,'Privacy Analyst Evaluation'!$A$46:$F$120,2,0),""))&amp;""</f>
        <v>Will the institution's data be stored on any devices (database servers, file servers, SAN, NAS, etc.) configured with non-RFC 1918/4193 (i.e., publicly routable) IP addresses?*</v>
      </c>
      <c r="D61" s="216" t="str">
        <f>IFERROR(VLOOKUP($B61,'Institution Evaluation'!$A$55:$F$346,3,0),IFERROR(VLOOKUP($B61,'Privacy Analyst Evaluation'!$A$46:$F$120,3,0),""))&amp;""</f>
        <v/>
      </c>
      <c r="E61" s="216" t="str">
        <f>IFERROR(VLOOKUP($B61,'Institution Evaluation'!$A$55:$F$346,4,0),IFERROR(VLOOKUP($B61,'Privacy Analyst Evaluation'!$A$46:$F$120,4,0),""))&amp;""</f>
        <v/>
      </c>
      <c r="F61" s="216" t="str">
        <f>IFERROR(VLOOKUP($B61,'Institution Evaluation'!$A$55:$F$346,6,0),IFERROR(VLOOKUP($B61,'Privacy Analyst Evaluation'!$A$46:$F$120,6,0),""))&amp;""</f>
        <v/>
      </c>
      <c r="G61" s="217"/>
      <c r="H61" s="216" t="str">
        <f>IFERROR(IF($H60+1&gt;'(backend scoring)'!$Q$335,"",$H60+1),"")</f>
        <v/>
      </c>
      <c r="I61" s="216" t="str">
        <f>_xlfn.XLOOKUP($H61,'(backend scoring)'!$S$2:$S$333,'(backend scoring)'!$A$2:$A$333,"")</f>
        <v/>
      </c>
      <c r="J61" s="216" t="str">
        <f>IFERROR(VLOOKUP($I61,'Institution Evaluation'!$A$55:$F$346,2,0),IFERROR(VLOOKUP($I61,'Privacy Analyst Evaluation'!$A$46:$F$120,2,0),""))</f>
        <v/>
      </c>
      <c r="K61" s="216" t="str">
        <f>IFERROR(VLOOKUP($I61,'Institution Evaluation'!$A$55:$F$346,3,0),IFERROR(VLOOKUP($I61,'Privacy Analyst Evaluation'!$A$46:$F$120,3,0),""))&amp;""</f>
        <v/>
      </c>
      <c r="L61" s="216" t="str">
        <f>IFERROR(VLOOKUP($I61,'Institution Evaluation'!$A$55:$F$346,4,0),IFERROR(VLOOKUP($I61,'Privacy Analyst Evaluation'!$A$46:$F$120,4,0),""))&amp;""</f>
        <v/>
      </c>
      <c r="M61" s="216" t="str">
        <f>IFERROR(VLOOKUP($I61,'Institution Evaluation'!$A$55:$F$346,6,0),IFERROR(VLOOKUP($I61,'Privacy Analyst Evaluation'!$A$46:$F$120,6,0),""))&amp;""</f>
        <v/>
      </c>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row>
    <row r="62" spans="1:338" ht="60" x14ac:dyDescent="0.2">
      <c r="A62" s="216">
        <f>IFERROR(IF($A61+1&gt;'(backend scoring)'!$T$335,"",$A61+1),"")</f>
        <v>38</v>
      </c>
      <c r="B62" s="216" t="str">
        <f>_xlfn.XLOOKUP($A62,'(backend scoring)'!$V$2:$V$333,'(backend scoring)'!$A$2:$A$333,"")</f>
        <v>DATA-02</v>
      </c>
      <c r="C62" s="216" t="str">
        <f>IFERROR(VLOOKUP($B62,'Institution Evaluation'!$A$55:$F$346,2,0),IFERROR(VLOOKUP($B62,'Privacy Analyst Evaluation'!$A$46:$F$120,2,0),""))&amp;""</f>
        <v>Is the transport of sensitive data encrypted using security protocols/algorithms (e.g., system-to-client)?*</v>
      </c>
      <c r="D62" s="216" t="str">
        <f>IFERROR(VLOOKUP($B62,'Institution Evaluation'!$A$55:$F$346,3,0),IFERROR(VLOOKUP($B62,'Privacy Analyst Evaluation'!$A$46:$F$120,3,0),""))&amp;""</f>
        <v/>
      </c>
      <c r="E62" s="216" t="str">
        <f>IFERROR(VLOOKUP($B62,'Institution Evaluation'!$A$55:$F$346,4,0),IFERROR(VLOOKUP($B62,'Privacy Analyst Evaluation'!$A$46:$F$120,4,0),""))&amp;""</f>
        <v/>
      </c>
      <c r="F62" s="216" t="str">
        <f>IFERROR(VLOOKUP($B62,'Institution Evaluation'!$A$55:$F$346,6,0),IFERROR(VLOOKUP($B62,'Privacy Analyst Evaluation'!$A$46:$F$120,6,0),""))&amp;""</f>
        <v/>
      </c>
      <c r="G62" s="217"/>
      <c r="H62" s="216" t="str">
        <f>IFERROR(IF($H61+1&gt;'(backend scoring)'!$Q$335,"",$H61+1),"")</f>
        <v/>
      </c>
      <c r="I62" s="216" t="str">
        <f>_xlfn.XLOOKUP($H62,'(backend scoring)'!$S$2:$S$333,'(backend scoring)'!$A$2:$A$333,"")</f>
        <v/>
      </c>
      <c r="J62" s="216" t="str">
        <f>IFERROR(VLOOKUP($I62,'Institution Evaluation'!$A$55:$F$346,2,0),IFERROR(VLOOKUP($I62,'Privacy Analyst Evaluation'!$A$46:$F$120,2,0),""))</f>
        <v/>
      </c>
      <c r="K62" s="216" t="str">
        <f>IFERROR(VLOOKUP($I62,'Institution Evaluation'!$A$55:$F$346,3,0),IFERROR(VLOOKUP($I62,'Privacy Analyst Evaluation'!$A$46:$F$120,3,0),""))&amp;""</f>
        <v/>
      </c>
      <c r="L62" s="216" t="str">
        <f>IFERROR(VLOOKUP($I62,'Institution Evaluation'!$A$55:$F$346,4,0),IFERROR(VLOOKUP($I62,'Privacy Analyst Evaluation'!$A$46:$F$120,4,0),""))&amp;""</f>
        <v/>
      </c>
      <c r="M62" s="216" t="str">
        <f>IFERROR(VLOOKUP($I62,'Institution Evaluation'!$A$55:$F$346,6,0),IFERROR(VLOOKUP($I62,'Privacy Analyst Evaluation'!$A$46:$F$120,6,0),""))&amp;""</f>
        <v/>
      </c>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row>
    <row r="63" spans="1:338" ht="75" x14ac:dyDescent="0.2">
      <c r="A63" s="216">
        <f>IFERROR(IF($A62+1&gt;'(backend scoring)'!$T$335,"",$A62+1),"")</f>
        <v>39</v>
      </c>
      <c r="B63" s="216" t="str">
        <f>_xlfn.XLOOKUP($A63,'(backend scoring)'!$V$2:$V$333,'(backend scoring)'!$A$2:$A$333,"")</f>
        <v>DATA-03</v>
      </c>
      <c r="C63" s="216" t="str">
        <f>IFERROR(VLOOKUP($B63,'Institution Evaluation'!$A$55:$F$346,2,0),IFERROR(VLOOKUP($B63,'Privacy Analyst Evaluation'!$A$46:$F$120,2,0),""))&amp;""</f>
        <v>Is the storage of sensitive data encrypted using security protocols/algorithms (e.g., disk encryption, at-rest, files, and within a running database)?*</v>
      </c>
      <c r="D63" s="216" t="str">
        <f>IFERROR(VLOOKUP($B63,'Institution Evaluation'!$A$55:$F$346,3,0),IFERROR(VLOOKUP($B63,'Privacy Analyst Evaluation'!$A$46:$F$120,3,0),""))&amp;""</f>
        <v/>
      </c>
      <c r="E63" s="216" t="str">
        <f>IFERROR(VLOOKUP($B63,'Institution Evaluation'!$A$55:$F$346,4,0),IFERROR(VLOOKUP($B63,'Privacy Analyst Evaluation'!$A$46:$F$120,4,0),""))&amp;""</f>
        <v/>
      </c>
      <c r="F63" s="216" t="str">
        <f>IFERROR(VLOOKUP($B63,'Institution Evaluation'!$A$55:$F$346,6,0),IFERROR(VLOOKUP($B63,'Privacy Analyst Evaluation'!$A$46:$F$120,6,0),""))&amp;""</f>
        <v/>
      </c>
      <c r="G63" s="217"/>
      <c r="H63" s="216" t="str">
        <f>IFERROR(IF($H62+1&gt;'(backend scoring)'!$Q$335,"",$H62+1),"")</f>
        <v/>
      </c>
      <c r="I63" s="216" t="str">
        <f>_xlfn.XLOOKUP($H63,'(backend scoring)'!$S$2:$S$333,'(backend scoring)'!$A$2:$A$333,"")</f>
        <v/>
      </c>
      <c r="J63" s="216" t="str">
        <f>IFERROR(VLOOKUP($I63,'Institution Evaluation'!$A$55:$F$346,2,0),IFERROR(VLOOKUP($I63,'Privacy Analyst Evaluation'!$A$46:$F$120,2,0),""))</f>
        <v/>
      </c>
      <c r="K63" s="216" t="str">
        <f>IFERROR(VLOOKUP($I63,'Institution Evaluation'!$A$55:$F$346,3,0),IFERROR(VLOOKUP($I63,'Privacy Analyst Evaluation'!$A$46:$F$120,3,0),""))&amp;""</f>
        <v/>
      </c>
      <c r="L63" s="216" t="str">
        <f>IFERROR(VLOOKUP($I63,'Institution Evaluation'!$A$55:$F$346,4,0),IFERROR(VLOOKUP($I63,'Privacy Analyst Evaluation'!$A$46:$F$120,4,0),""))&amp;""</f>
        <v/>
      </c>
      <c r="M63" s="216" t="str">
        <f>IFERROR(VLOOKUP($I63,'Institution Evaluation'!$A$55:$F$346,6,0),IFERROR(VLOOKUP($I63,'Privacy Analyst Evaluation'!$A$46:$F$120,6,0),""))&amp;""</f>
        <v/>
      </c>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row>
    <row r="64" spans="1:338" ht="75" x14ac:dyDescent="0.2">
      <c r="A64" s="216">
        <f>IFERROR(IF($A63+1&gt;'(backend scoring)'!$T$335,"",$A63+1),"")</f>
        <v>40</v>
      </c>
      <c r="B64" s="216" t="str">
        <f>_xlfn.XLOOKUP($A64,'(backend scoring)'!$V$2:$V$333,'(backend scoring)'!$A$2:$A$333,"")</f>
        <v>DATA-04</v>
      </c>
      <c r="C64" s="216" t="str">
        <f>IFERROR(VLOOKUP($B64,'Institution Evaluation'!$A$55:$F$346,2,0),IFERROR(VLOOKUP($B64,'Privacy Analyst Evaluation'!$A$46:$F$120,2,0),""))&amp;""</f>
        <v>Do all cryptographic modules in use in your solution conform to the Federal Information Processing Standards (FIPS PUB 140-2 or 140-3)?*</v>
      </c>
      <c r="D64" s="216" t="str">
        <f>IFERROR(VLOOKUP($B64,'Institution Evaluation'!$A$55:$F$346,3,0),IFERROR(VLOOKUP($B64,'Privacy Analyst Evaluation'!$A$46:$F$120,3,0),""))&amp;""</f>
        <v/>
      </c>
      <c r="E64" s="216" t="str">
        <f>IFERROR(VLOOKUP($B64,'Institution Evaluation'!$A$55:$F$346,4,0),IFERROR(VLOOKUP($B64,'Privacy Analyst Evaluation'!$A$46:$F$120,4,0),""))&amp;""</f>
        <v/>
      </c>
      <c r="F64" s="216" t="str">
        <f>IFERROR(VLOOKUP($B64,'Institution Evaluation'!$A$55:$F$346,6,0),IFERROR(VLOOKUP($B64,'Privacy Analyst Evaluation'!$A$46:$F$120,6,0),""))&amp;""</f>
        <v/>
      </c>
      <c r="G64" s="217"/>
      <c r="H64" s="216" t="str">
        <f>IFERROR(IF($H63+1&gt;'(backend scoring)'!$Q$335,"",$H63+1),"")</f>
        <v/>
      </c>
      <c r="I64" s="216" t="str">
        <f>_xlfn.XLOOKUP($H64,'(backend scoring)'!$S$2:$S$333,'(backend scoring)'!$A$2:$A$333,"")</f>
        <v/>
      </c>
      <c r="J64" s="216" t="str">
        <f>IFERROR(VLOOKUP($I64,'Institution Evaluation'!$A$55:$F$346,2,0),IFERROR(VLOOKUP($I64,'Privacy Analyst Evaluation'!$A$46:$F$120,2,0),""))</f>
        <v/>
      </c>
      <c r="K64" s="216" t="str">
        <f>IFERROR(VLOOKUP($I64,'Institution Evaluation'!$A$55:$F$346,3,0),IFERROR(VLOOKUP($I64,'Privacy Analyst Evaluation'!$A$46:$F$120,3,0),""))&amp;""</f>
        <v/>
      </c>
      <c r="L64" s="216" t="str">
        <f>IFERROR(VLOOKUP($I64,'Institution Evaluation'!$A$55:$F$346,4,0),IFERROR(VLOOKUP($I64,'Privacy Analyst Evaluation'!$A$46:$F$120,4,0),""))&amp;""</f>
        <v/>
      </c>
      <c r="M64" s="216" t="str">
        <f>IFERROR(VLOOKUP($I64,'Institution Evaluation'!$A$55:$F$346,6,0),IFERROR(VLOOKUP($I64,'Privacy Analyst Evaluation'!$A$46:$F$120,6,0),""))&amp;""</f>
        <v/>
      </c>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row>
    <row r="65" spans="1:338" ht="60" x14ac:dyDescent="0.2">
      <c r="A65" s="216">
        <f>IFERROR(IF($A64+1&gt;'(backend scoring)'!$T$335,"",$A64+1),"")</f>
        <v>41</v>
      </c>
      <c r="B65" s="216" t="str">
        <f>_xlfn.XLOOKUP($A65,'(backend scoring)'!$V$2:$V$333,'(backend scoring)'!$A$2:$A$333,"")</f>
        <v>DATA-05</v>
      </c>
      <c r="C65" s="216" t="str">
        <f>IFERROR(VLOOKUP($B65,'Institution Evaluation'!$A$55:$F$346,2,0),IFERROR(VLOOKUP($B65,'Privacy Analyst Evaluation'!$A$46:$F$120,2,0),""))&amp;""</f>
        <v>Will the institution's data be available within the system for a period of time at the completion of this contract?*</v>
      </c>
      <c r="D65" s="216" t="str">
        <f>IFERROR(VLOOKUP($B65,'Institution Evaluation'!$A$55:$F$346,3,0),IFERROR(VLOOKUP($B65,'Privacy Analyst Evaluation'!$A$46:$F$120,3,0),""))&amp;""</f>
        <v/>
      </c>
      <c r="E65" s="216" t="str">
        <f>IFERROR(VLOOKUP($B65,'Institution Evaluation'!$A$55:$F$346,4,0),IFERROR(VLOOKUP($B65,'Privacy Analyst Evaluation'!$A$46:$F$120,4,0),""))&amp;""</f>
        <v/>
      </c>
      <c r="F65" s="216" t="str">
        <f>IFERROR(VLOOKUP($B65,'Institution Evaluation'!$A$55:$F$346,6,0),IFERROR(VLOOKUP($B65,'Privacy Analyst Evaluation'!$A$46:$F$120,6,0),""))&amp;""</f>
        <v/>
      </c>
      <c r="G65" s="217"/>
      <c r="H65" s="216" t="str">
        <f>IFERROR(IF($H64+1&gt;'(backend scoring)'!$Q$335,"",$H64+1),"")</f>
        <v/>
      </c>
      <c r="I65" s="216" t="str">
        <f>_xlfn.XLOOKUP($H65,'(backend scoring)'!$S$2:$S$333,'(backend scoring)'!$A$2:$A$333,"")</f>
        <v/>
      </c>
      <c r="J65" s="216" t="str">
        <f>IFERROR(VLOOKUP($I65,'Institution Evaluation'!$A$55:$F$346,2,0),IFERROR(VLOOKUP($I65,'Privacy Analyst Evaluation'!$A$46:$F$120,2,0),""))</f>
        <v/>
      </c>
      <c r="K65" s="216" t="str">
        <f>IFERROR(VLOOKUP($I65,'Institution Evaluation'!$A$55:$F$346,3,0),IFERROR(VLOOKUP($I65,'Privacy Analyst Evaluation'!$A$46:$F$120,3,0),""))&amp;""</f>
        <v/>
      </c>
      <c r="L65" s="216" t="str">
        <f>IFERROR(VLOOKUP($I65,'Institution Evaluation'!$A$55:$F$346,4,0),IFERROR(VLOOKUP($I65,'Privacy Analyst Evaluation'!$A$46:$F$120,4,0),""))&amp;""</f>
        <v/>
      </c>
      <c r="M65" s="216" t="str">
        <f>IFERROR(VLOOKUP($I65,'Institution Evaluation'!$A$55:$F$346,6,0),IFERROR(VLOOKUP($I65,'Privacy Analyst Evaluation'!$A$46:$F$120,6,0),""))&amp;""</f>
        <v/>
      </c>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c r="LJ65"/>
      <c r="LK65"/>
      <c r="LL65"/>
      <c r="LM65"/>
      <c r="LN65"/>
      <c r="LO65"/>
      <c r="LP65"/>
      <c r="LQ65"/>
      <c r="LR65"/>
      <c r="LS65"/>
      <c r="LT65"/>
      <c r="LU65"/>
      <c r="LV65"/>
      <c r="LW65"/>
      <c r="LX65"/>
      <c r="LY65"/>
      <c r="LZ65"/>
    </row>
    <row r="66" spans="1:338" ht="45" x14ac:dyDescent="0.2">
      <c r="A66" s="216">
        <f>IFERROR(IF($A65+1&gt;'(backend scoring)'!$T$335,"",$A65+1),"")</f>
        <v>42</v>
      </c>
      <c r="B66" s="216" t="str">
        <f>_xlfn.XLOOKUP($A66,'(backend scoring)'!$V$2:$V$333,'(backend scoring)'!$A$2:$A$333,"")</f>
        <v>DATA-06</v>
      </c>
      <c r="C66" s="216" t="str">
        <f>IFERROR(VLOOKUP($B66,'Institution Evaluation'!$A$55:$F$346,2,0),IFERROR(VLOOKUP($B66,'Privacy Analyst Evaluation'!$A$46:$F$120,2,0),""))&amp;""</f>
        <v>Are these rights retained even through a provider acquisition or bankruptcy event?*</v>
      </c>
      <c r="D66" s="216" t="str">
        <f>IFERROR(VLOOKUP($B66,'Institution Evaluation'!$A$55:$F$346,3,0),IFERROR(VLOOKUP($B66,'Privacy Analyst Evaluation'!$A$46:$F$120,3,0),""))&amp;""</f>
        <v/>
      </c>
      <c r="E66" s="216" t="str">
        <f>IFERROR(VLOOKUP($B66,'Institution Evaluation'!$A$55:$F$346,4,0),IFERROR(VLOOKUP($B66,'Privacy Analyst Evaluation'!$A$46:$F$120,4,0),""))&amp;""</f>
        <v/>
      </c>
      <c r="F66" s="216" t="str">
        <f>IFERROR(VLOOKUP($B66,'Institution Evaluation'!$A$55:$F$346,6,0),IFERROR(VLOOKUP($B66,'Privacy Analyst Evaluation'!$A$46:$F$120,6,0),""))&amp;""</f>
        <v/>
      </c>
      <c r="G66" s="217"/>
      <c r="H66" s="216" t="str">
        <f>IFERROR(IF($H65+1&gt;'(backend scoring)'!$Q$335,"",$H65+1),"")</f>
        <v/>
      </c>
      <c r="I66" s="216" t="str">
        <f>_xlfn.XLOOKUP($H66,'(backend scoring)'!$S$2:$S$333,'(backend scoring)'!$A$2:$A$333,"")</f>
        <v/>
      </c>
      <c r="J66" s="216" t="str">
        <f>IFERROR(VLOOKUP($I66,'Institution Evaluation'!$A$55:$F$346,2,0),IFERROR(VLOOKUP($I66,'Privacy Analyst Evaluation'!$A$46:$F$120,2,0),""))</f>
        <v/>
      </c>
      <c r="K66" s="216" t="str">
        <f>IFERROR(VLOOKUP($I66,'Institution Evaluation'!$A$55:$F$346,3,0),IFERROR(VLOOKUP($I66,'Privacy Analyst Evaluation'!$A$46:$F$120,3,0),""))&amp;""</f>
        <v/>
      </c>
      <c r="L66" s="216" t="str">
        <f>IFERROR(VLOOKUP($I66,'Institution Evaluation'!$A$55:$F$346,4,0),IFERROR(VLOOKUP($I66,'Privacy Analyst Evaluation'!$A$46:$F$120,4,0),""))&amp;""</f>
        <v/>
      </c>
      <c r="M66" s="216" t="str">
        <f>IFERROR(VLOOKUP($I66,'Institution Evaluation'!$A$55:$F$346,6,0),IFERROR(VLOOKUP($I66,'Privacy Analyst Evaluation'!$A$46:$F$120,6,0),""))&amp;""</f>
        <v/>
      </c>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c r="LI66"/>
      <c r="LJ66"/>
      <c r="LK66"/>
      <c r="LL66"/>
      <c r="LM66"/>
      <c r="LN66"/>
      <c r="LO66"/>
      <c r="LP66"/>
      <c r="LQ66"/>
      <c r="LR66"/>
      <c r="LS66"/>
      <c r="LT66"/>
      <c r="LU66"/>
      <c r="LV66"/>
      <c r="LW66"/>
      <c r="LX66"/>
      <c r="LY66"/>
      <c r="LZ66"/>
    </row>
    <row r="67" spans="1:338" ht="75" x14ac:dyDescent="0.2">
      <c r="A67" s="216">
        <f>IFERROR(IF($A66+1&gt;'(backend scoring)'!$T$335,"",$A66+1),"")</f>
        <v>43</v>
      </c>
      <c r="B67" s="216" t="str">
        <f>_xlfn.XLOOKUP($A67,'(backend scoring)'!$V$2:$V$333,'(backend scoring)'!$A$2:$A$333,"")</f>
        <v>DATA-07</v>
      </c>
      <c r="C67" s="216" t="str">
        <f>IFERROR(VLOOKUP($B67,'Institution Evaluation'!$A$55:$F$346,2,0),IFERROR(VLOOKUP($B67,'Privacy Analyst Evaluation'!$A$46:$F$120,2,0),""))&amp;""</f>
        <v>Do backups containing the institution's data ever leave the institution's data zone either physically or via network routing?*</v>
      </c>
      <c r="D67" s="216" t="str">
        <f>IFERROR(VLOOKUP($B67,'Institution Evaluation'!$A$55:$F$346,3,0),IFERROR(VLOOKUP($B67,'Privacy Analyst Evaluation'!$A$46:$F$120,3,0),""))&amp;""</f>
        <v/>
      </c>
      <c r="E67" s="216" t="str">
        <f>IFERROR(VLOOKUP($B67,'Institution Evaluation'!$A$55:$F$346,4,0),IFERROR(VLOOKUP($B67,'Privacy Analyst Evaluation'!$A$46:$F$120,4,0),""))&amp;""</f>
        <v/>
      </c>
      <c r="F67" s="216" t="str">
        <f>IFERROR(VLOOKUP($B67,'Institution Evaluation'!$A$55:$F$346,6,0),IFERROR(VLOOKUP($B67,'Privacy Analyst Evaluation'!$A$46:$F$120,6,0),""))&amp;""</f>
        <v/>
      </c>
      <c r="G67" s="217"/>
      <c r="H67" s="216" t="str">
        <f>IFERROR(IF($H66+1&gt;'(backend scoring)'!$Q$335,"",$H66+1),"")</f>
        <v/>
      </c>
      <c r="I67" s="216" t="str">
        <f>_xlfn.XLOOKUP($H67,'(backend scoring)'!$S$2:$S$333,'(backend scoring)'!$A$2:$A$333,"")</f>
        <v/>
      </c>
      <c r="J67" s="216" t="str">
        <f>IFERROR(VLOOKUP($I67,'Institution Evaluation'!$A$55:$F$346,2,0),IFERROR(VLOOKUP($I67,'Privacy Analyst Evaluation'!$A$46:$F$120,2,0),""))</f>
        <v/>
      </c>
      <c r="K67" s="216" t="str">
        <f>IFERROR(VLOOKUP($I67,'Institution Evaluation'!$A$55:$F$346,3,0),IFERROR(VLOOKUP($I67,'Privacy Analyst Evaluation'!$A$46:$F$120,3,0),""))&amp;""</f>
        <v/>
      </c>
      <c r="L67" s="216" t="str">
        <f>IFERROR(VLOOKUP($I67,'Institution Evaluation'!$A$55:$F$346,4,0),IFERROR(VLOOKUP($I67,'Privacy Analyst Evaluation'!$A$46:$F$120,4,0),""))&amp;""</f>
        <v/>
      </c>
      <c r="M67" s="216" t="str">
        <f>IFERROR(VLOOKUP($I67,'Institution Evaluation'!$A$55:$F$346,6,0),IFERROR(VLOOKUP($I67,'Privacy Analyst Evaluation'!$A$46:$F$120,6,0),""))&amp;""</f>
        <v/>
      </c>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row>
    <row r="68" spans="1:338" ht="75" x14ac:dyDescent="0.2">
      <c r="A68" s="216">
        <f>IFERROR(IF($A67+1&gt;'(backend scoring)'!$T$335,"",$A67+1),"")</f>
        <v>44</v>
      </c>
      <c r="B68" s="216" t="str">
        <f>_xlfn.XLOOKUP($A68,'(backend scoring)'!$V$2:$V$333,'(backend scoring)'!$A$2:$A$333,"")</f>
        <v>DATA-08</v>
      </c>
      <c r="C68" s="216" t="str">
        <f>IFERROR(VLOOKUP($B68,'Institution Evaluation'!$A$55:$F$346,2,0),IFERROR(VLOOKUP($B68,'Privacy Analyst Evaluation'!$A$46:$F$120,2,0),""))&amp;""</f>
        <v>Is media used for long-term retention of business data and archival purposes stored in a secure, environmentally protected area?*</v>
      </c>
      <c r="D68" s="216" t="str">
        <f>IFERROR(VLOOKUP($B68,'Institution Evaluation'!$A$55:$F$346,3,0),IFERROR(VLOOKUP($B68,'Privacy Analyst Evaluation'!$A$46:$F$120,3,0),""))&amp;""</f>
        <v/>
      </c>
      <c r="E68" s="216" t="str">
        <f>IFERROR(VLOOKUP($B68,'Institution Evaluation'!$A$55:$F$346,4,0),IFERROR(VLOOKUP($B68,'Privacy Analyst Evaluation'!$A$46:$F$120,4,0),""))&amp;""</f>
        <v/>
      </c>
      <c r="F68" s="216" t="str">
        <f>IFERROR(VLOOKUP($B68,'Institution Evaluation'!$A$55:$F$346,6,0),IFERROR(VLOOKUP($B68,'Privacy Analyst Evaluation'!$A$46:$F$120,6,0),""))&amp;""</f>
        <v/>
      </c>
      <c r="G68" s="217"/>
      <c r="H68" s="216" t="str">
        <f>IFERROR(IF($H67+1&gt;'(backend scoring)'!$Q$335,"",$H67+1),"")</f>
        <v/>
      </c>
      <c r="I68" s="216" t="str">
        <f>_xlfn.XLOOKUP($H68,'(backend scoring)'!$S$2:$S$333,'(backend scoring)'!$A$2:$A$333,"")</f>
        <v/>
      </c>
      <c r="J68" s="216" t="str">
        <f>IFERROR(VLOOKUP($I68,'Institution Evaluation'!$A$55:$F$346,2,0),IFERROR(VLOOKUP($I68,'Privacy Analyst Evaluation'!$A$46:$F$120,2,0),""))</f>
        <v/>
      </c>
      <c r="K68" s="216" t="str">
        <f>IFERROR(VLOOKUP($I68,'Institution Evaluation'!$A$55:$F$346,3,0),IFERROR(VLOOKUP($I68,'Privacy Analyst Evaluation'!$A$46:$F$120,3,0),""))&amp;""</f>
        <v/>
      </c>
      <c r="L68" s="216" t="str">
        <f>IFERROR(VLOOKUP($I68,'Institution Evaluation'!$A$55:$F$346,4,0),IFERROR(VLOOKUP($I68,'Privacy Analyst Evaluation'!$A$46:$F$120,4,0),""))&amp;""</f>
        <v/>
      </c>
      <c r="M68" s="216" t="str">
        <f>IFERROR(VLOOKUP($I68,'Institution Evaluation'!$A$55:$F$346,6,0),IFERROR(VLOOKUP($I68,'Privacy Analyst Evaluation'!$A$46:$F$120,6,0),""))&amp;""</f>
        <v/>
      </c>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row>
    <row r="69" spans="1:338" ht="75" x14ac:dyDescent="0.2">
      <c r="A69" s="216">
        <f>IFERROR(IF($A68+1&gt;'(backend scoring)'!$T$335,"",$A68+1),"")</f>
        <v>45</v>
      </c>
      <c r="B69" s="216" t="str">
        <f>_xlfn.XLOOKUP($A69,'(backend scoring)'!$V$2:$V$333,'(backend scoring)'!$A$2:$A$333,"")</f>
        <v>DCTR-06</v>
      </c>
      <c r="C69" s="216" t="str">
        <f>IFERROR(VLOOKUP($B69,'Institution Evaluation'!$A$55:$F$346,2,0),IFERROR(VLOOKUP($B69,'Privacy Analyst Evaluation'!$A$46:$F$120,2,0),""))&amp;""</f>
        <v>Does a physical barrier fully enclose the physical space, preventing unauthorized physical contact with any of your devices?*</v>
      </c>
      <c r="D69" s="216" t="str">
        <f>IFERROR(VLOOKUP($B69,'Institution Evaluation'!$A$55:$F$346,3,0),IFERROR(VLOOKUP($B69,'Privacy Analyst Evaluation'!$A$46:$F$120,3,0),""))&amp;""</f>
        <v/>
      </c>
      <c r="E69" s="216" t="str">
        <f>IFERROR(VLOOKUP($B69,'Institution Evaluation'!$A$55:$F$346,4,0),IFERROR(VLOOKUP($B69,'Privacy Analyst Evaluation'!$A$46:$F$120,4,0),""))&amp;""</f>
        <v/>
      </c>
      <c r="F69" s="216" t="str">
        <f>IFERROR(VLOOKUP($B69,'Institution Evaluation'!$A$55:$F$346,6,0),IFERROR(VLOOKUP($B69,'Privacy Analyst Evaluation'!$A$46:$F$120,6,0),""))&amp;""</f>
        <v/>
      </c>
      <c r="G69" s="217"/>
      <c r="H69" s="216" t="str">
        <f>IFERROR(IF($H68+1&gt;'(backend scoring)'!$Q$335,"",$H68+1),"")</f>
        <v/>
      </c>
      <c r="I69" s="216" t="str">
        <f>_xlfn.XLOOKUP($H69,'(backend scoring)'!$S$2:$S$333,'(backend scoring)'!$A$2:$A$333,"")</f>
        <v/>
      </c>
      <c r="J69" s="216" t="str">
        <f>IFERROR(VLOOKUP($I69,'Institution Evaluation'!$A$55:$F$346,2,0),IFERROR(VLOOKUP($I69,'Privacy Analyst Evaluation'!$A$46:$F$120,2,0),""))</f>
        <v/>
      </c>
      <c r="K69" s="216" t="str">
        <f>IFERROR(VLOOKUP($I69,'Institution Evaluation'!$A$55:$F$346,3,0),IFERROR(VLOOKUP($I69,'Privacy Analyst Evaluation'!$A$46:$F$120,3,0),""))&amp;""</f>
        <v/>
      </c>
      <c r="L69" s="216" t="str">
        <f>IFERROR(VLOOKUP($I69,'Institution Evaluation'!$A$55:$F$346,4,0),IFERROR(VLOOKUP($I69,'Privacy Analyst Evaluation'!$A$46:$F$120,4,0),""))&amp;""</f>
        <v/>
      </c>
      <c r="M69" s="216" t="str">
        <f>IFERROR(VLOOKUP($I69,'Institution Evaluation'!$A$55:$F$346,6,0),IFERROR(VLOOKUP($I69,'Privacy Analyst Evaluation'!$A$46:$F$120,6,0),""))&amp;""</f>
        <v/>
      </c>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c r="KL69"/>
      <c r="KM69"/>
      <c r="KN69"/>
      <c r="KO69"/>
      <c r="KP69"/>
      <c r="KQ69"/>
      <c r="KR69"/>
      <c r="KS69"/>
      <c r="KT69"/>
      <c r="KU69"/>
      <c r="KV69"/>
      <c r="KW69"/>
      <c r="KX69"/>
      <c r="KY69"/>
      <c r="KZ69"/>
      <c r="LA69"/>
      <c r="LB69"/>
      <c r="LC69"/>
      <c r="LD69"/>
      <c r="LE69"/>
      <c r="LF69"/>
      <c r="LG69"/>
      <c r="LH69"/>
      <c r="LI69"/>
      <c r="LJ69"/>
      <c r="LK69"/>
      <c r="LL69"/>
      <c r="LM69"/>
      <c r="LN69"/>
      <c r="LO69"/>
      <c r="LP69"/>
      <c r="LQ69"/>
      <c r="LR69"/>
      <c r="LS69"/>
      <c r="LT69"/>
      <c r="LU69"/>
      <c r="LV69"/>
      <c r="LW69"/>
      <c r="LX69"/>
      <c r="LY69"/>
      <c r="LZ69"/>
    </row>
    <row r="70" spans="1:338" ht="30" x14ac:dyDescent="0.2">
      <c r="A70" s="216">
        <f>IFERROR(IF($A69+1&gt;'(backend scoring)'!$T$335,"",$A69+1),"")</f>
        <v>46</v>
      </c>
      <c r="B70" s="216" t="str">
        <f>_xlfn.XLOOKUP($A70,'(backend scoring)'!$V$2:$V$333,'(backend scoring)'!$A$2:$A$333,"")</f>
        <v>DCTR-10</v>
      </c>
      <c r="C70" s="216" t="str">
        <f>IFERROR(VLOOKUP($B70,'Institution Evaluation'!$A$55:$F$346,2,0),IFERROR(VLOOKUP($B70,'Privacy Analyst Evaluation'!$A$46:$F$120,2,0),""))&amp;""</f>
        <v>Are redundant power strategies tested?*</v>
      </c>
      <c r="D70" s="216" t="str">
        <f>IFERROR(VLOOKUP($B70,'Institution Evaluation'!$A$55:$F$346,3,0),IFERROR(VLOOKUP($B70,'Privacy Analyst Evaluation'!$A$46:$F$120,3,0),""))&amp;""</f>
        <v/>
      </c>
      <c r="E70" s="216" t="str">
        <f>IFERROR(VLOOKUP($B70,'Institution Evaluation'!$A$55:$F$346,4,0),IFERROR(VLOOKUP($B70,'Privacy Analyst Evaluation'!$A$46:$F$120,4,0),""))&amp;""</f>
        <v/>
      </c>
      <c r="F70" s="216" t="str">
        <f>IFERROR(VLOOKUP($B70,'Institution Evaluation'!$A$55:$F$346,6,0),IFERROR(VLOOKUP($B70,'Privacy Analyst Evaluation'!$A$46:$F$120,6,0),""))&amp;""</f>
        <v/>
      </c>
      <c r="G70" s="217"/>
      <c r="H70" s="216" t="str">
        <f>IFERROR(IF($H69+1&gt;'(backend scoring)'!$Q$335,"",$H69+1),"")</f>
        <v/>
      </c>
      <c r="I70" s="216" t="str">
        <f>_xlfn.XLOOKUP($H70,'(backend scoring)'!$S$2:$S$333,'(backend scoring)'!$A$2:$A$333,"")</f>
        <v/>
      </c>
      <c r="J70" s="216" t="str">
        <f>IFERROR(VLOOKUP($I70,'Institution Evaluation'!$A$55:$F$346,2,0),IFERROR(VLOOKUP($I70,'Privacy Analyst Evaluation'!$A$46:$F$120,2,0),""))</f>
        <v/>
      </c>
      <c r="K70" s="216" t="str">
        <f>IFERROR(VLOOKUP($I70,'Institution Evaluation'!$A$55:$F$346,3,0),IFERROR(VLOOKUP($I70,'Privacy Analyst Evaluation'!$A$46:$F$120,3,0),""))&amp;""</f>
        <v/>
      </c>
      <c r="L70" s="216" t="str">
        <f>IFERROR(VLOOKUP($I70,'Institution Evaluation'!$A$55:$F$346,4,0),IFERROR(VLOOKUP($I70,'Privacy Analyst Evaluation'!$A$46:$F$120,4,0),""))&amp;""</f>
        <v/>
      </c>
      <c r="M70" s="216" t="str">
        <f>IFERROR(VLOOKUP($I70,'Institution Evaluation'!$A$55:$F$346,6,0),IFERROR(VLOOKUP($I70,'Privacy Analyst Evaluation'!$A$46:$F$120,6,0),""))&amp;""</f>
        <v/>
      </c>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row>
    <row r="71" spans="1:338" ht="45" x14ac:dyDescent="0.2">
      <c r="A71" s="216">
        <f>IFERROR(IF($A70+1&gt;'(backend scoring)'!$T$335,"",$A70+1),"")</f>
        <v>47</v>
      </c>
      <c r="B71" s="216" t="str">
        <f>_xlfn.XLOOKUP($A71,'(backend scoring)'!$V$2:$V$333,'(backend scoring)'!$A$2:$A$333,"")</f>
        <v>FIDP-01</v>
      </c>
      <c r="C71" s="216" t="str">
        <f>IFERROR(VLOOKUP($B71,'Institution Evaluation'!$A$55:$F$346,2,0),IFERROR(VLOOKUP($B71,'Privacy Analyst Evaluation'!$A$46:$F$120,2,0),""))&amp;""</f>
        <v>Are you utilizing a stateful packet inspection (SPI) firewall?*</v>
      </c>
      <c r="D71" s="216" t="str">
        <f>IFERROR(VLOOKUP($B71,'Institution Evaluation'!$A$55:$F$346,3,0),IFERROR(VLOOKUP($B71,'Privacy Analyst Evaluation'!$A$46:$F$120,3,0),""))&amp;""</f>
        <v/>
      </c>
      <c r="E71" s="216" t="str">
        <f>IFERROR(VLOOKUP($B71,'Institution Evaluation'!$A$55:$F$346,4,0),IFERROR(VLOOKUP($B71,'Privacy Analyst Evaluation'!$A$46:$F$120,4,0),""))&amp;""</f>
        <v/>
      </c>
      <c r="F71" s="216" t="str">
        <f>IFERROR(VLOOKUP($B71,'Institution Evaluation'!$A$55:$F$346,6,0),IFERROR(VLOOKUP($B71,'Privacy Analyst Evaluation'!$A$46:$F$120,6,0),""))&amp;""</f>
        <v/>
      </c>
      <c r="G71" s="217"/>
      <c r="H71" s="216" t="str">
        <f>IFERROR(IF($H70+1&gt;'(backend scoring)'!$Q$335,"",$H70+1),"")</f>
        <v/>
      </c>
      <c r="I71" s="216" t="str">
        <f>_xlfn.XLOOKUP($H71,'(backend scoring)'!$S$2:$S$333,'(backend scoring)'!$A$2:$A$333,"")</f>
        <v/>
      </c>
      <c r="J71" s="216" t="str">
        <f>IFERROR(VLOOKUP($I71,'Institution Evaluation'!$A$55:$F$346,2,0),IFERROR(VLOOKUP($I71,'Privacy Analyst Evaluation'!$A$46:$F$120,2,0),""))</f>
        <v/>
      </c>
      <c r="K71" s="216" t="str">
        <f>IFERROR(VLOOKUP($I71,'Institution Evaluation'!$A$55:$F$346,3,0),IFERROR(VLOOKUP($I71,'Privacy Analyst Evaluation'!$A$46:$F$120,3,0),""))&amp;""</f>
        <v/>
      </c>
      <c r="L71" s="216" t="str">
        <f>IFERROR(VLOOKUP($I71,'Institution Evaluation'!$A$55:$F$346,4,0),IFERROR(VLOOKUP($I71,'Privacy Analyst Evaluation'!$A$46:$F$120,4,0),""))&amp;""</f>
        <v/>
      </c>
      <c r="M71" s="216" t="str">
        <f>IFERROR(VLOOKUP($I71,'Institution Evaluation'!$A$55:$F$346,6,0),IFERROR(VLOOKUP($I71,'Privacy Analyst Evaluation'!$A$46:$F$120,6,0),""))&amp;""</f>
        <v/>
      </c>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c r="JK71"/>
      <c r="JL71"/>
      <c r="JM71"/>
      <c r="JN71"/>
      <c r="JO71"/>
      <c r="JP71"/>
      <c r="JQ71"/>
      <c r="JR71"/>
      <c r="JS71"/>
      <c r="JT71"/>
      <c r="JU71"/>
      <c r="JV71"/>
      <c r="JW71"/>
      <c r="JX71"/>
      <c r="JY71"/>
      <c r="JZ71"/>
      <c r="KA71"/>
      <c r="KB71"/>
      <c r="KC71"/>
      <c r="KD71"/>
      <c r="KE71"/>
      <c r="KF71"/>
      <c r="KG71"/>
      <c r="KH71"/>
      <c r="KI71"/>
      <c r="KJ71"/>
      <c r="KK71"/>
      <c r="KL71"/>
      <c r="KM71"/>
      <c r="KN71"/>
      <c r="KO71"/>
      <c r="KP71"/>
      <c r="KQ71"/>
      <c r="KR71"/>
      <c r="KS71"/>
      <c r="KT71"/>
      <c r="KU71"/>
      <c r="KV71"/>
      <c r="KW71"/>
      <c r="KX71"/>
      <c r="KY71"/>
      <c r="KZ71"/>
      <c r="LA71"/>
      <c r="LB71"/>
      <c r="LC71"/>
      <c r="LD71"/>
      <c r="LE71"/>
      <c r="LF71"/>
      <c r="LG71"/>
      <c r="LH71"/>
      <c r="LI71"/>
      <c r="LJ71"/>
      <c r="LK71"/>
      <c r="LL71"/>
      <c r="LM71"/>
      <c r="LN71"/>
      <c r="LO71"/>
      <c r="LP71"/>
      <c r="LQ71"/>
      <c r="LR71"/>
      <c r="LS71"/>
      <c r="LT71"/>
      <c r="LU71"/>
      <c r="LV71"/>
      <c r="LW71"/>
      <c r="LX71"/>
      <c r="LY71"/>
      <c r="LZ71"/>
    </row>
    <row r="72" spans="1:338" ht="45" x14ac:dyDescent="0.2">
      <c r="A72" s="216">
        <f>IFERROR(IF($A71+1&gt;'(backend scoring)'!$T$335,"",$A71+1),"")</f>
        <v>48</v>
      </c>
      <c r="B72" s="216" t="str">
        <f>_xlfn.XLOOKUP($A72,'(backend scoring)'!$V$2:$V$333,'(backend scoring)'!$A$2:$A$333,"")</f>
        <v>FIDP-02</v>
      </c>
      <c r="C72" s="216" t="str">
        <f>IFERROR(VLOOKUP($B72,'Institution Evaluation'!$A$55:$F$346,2,0),IFERROR(VLOOKUP($B72,'Privacy Analyst Evaluation'!$A$46:$F$120,2,0),""))&amp;""</f>
        <v>Do you have a documented policy for firewall change requests?*</v>
      </c>
      <c r="D72" s="216" t="str">
        <f>IFERROR(VLOOKUP($B72,'Institution Evaluation'!$A$55:$F$346,3,0),IFERROR(VLOOKUP($B72,'Privacy Analyst Evaluation'!$A$46:$F$120,3,0),""))&amp;""</f>
        <v/>
      </c>
      <c r="E72" s="216" t="str">
        <f>IFERROR(VLOOKUP($B72,'Institution Evaluation'!$A$55:$F$346,4,0),IFERROR(VLOOKUP($B72,'Privacy Analyst Evaluation'!$A$46:$F$120,4,0),""))&amp;""</f>
        <v/>
      </c>
      <c r="F72" s="216" t="str">
        <f>IFERROR(VLOOKUP($B72,'Institution Evaluation'!$A$55:$F$346,6,0),IFERROR(VLOOKUP($B72,'Privacy Analyst Evaluation'!$A$46:$F$120,6,0),""))&amp;""</f>
        <v/>
      </c>
      <c r="G72" s="217"/>
      <c r="H72" s="216" t="str">
        <f>IFERROR(IF($H71+1&gt;'(backend scoring)'!$Q$335,"",$H71+1),"")</f>
        <v/>
      </c>
      <c r="I72" s="216" t="str">
        <f>_xlfn.XLOOKUP($H72,'(backend scoring)'!$S$2:$S$333,'(backend scoring)'!$A$2:$A$333,"")</f>
        <v/>
      </c>
      <c r="J72" s="216" t="str">
        <f>IFERROR(VLOOKUP($I72,'Institution Evaluation'!$A$55:$F$346,2,0),IFERROR(VLOOKUP($I72,'Privacy Analyst Evaluation'!$A$46:$F$120,2,0),""))</f>
        <v/>
      </c>
      <c r="K72" s="216" t="str">
        <f>IFERROR(VLOOKUP($I72,'Institution Evaluation'!$A$55:$F$346,3,0),IFERROR(VLOOKUP($I72,'Privacy Analyst Evaluation'!$A$46:$F$120,3,0),""))&amp;""</f>
        <v/>
      </c>
      <c r="L72" s="216" t="str">
        <f>IFERROR(VLOOKUP($I72,'Institution Evaluation'!$A$55:$F$346,4,0),IFERROR(VLOOKUP($I72,'Privacy Analyst Evaluation'!$A$46:$F$120,4,0),""))&amp;""</f>
        <v/>
      </c>
      <c r="M72" s="216" t="str">
        <f>IFERROR(VLOOKUP($I72,'Institution Evaluation'!$A$55:$F$346,6,0),IFERROR(VLOOKUP($I72,'Privacy Analyst Evaluation'!$A$46:$F$120,6,0),""))&amp;""</f>
        <v/>
      </c>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row>
    <row r="73" spans="1:338" ht="45" x14ac:dyDescent="0.2">
      <c r="A73" s="216">
        <f>IFERROR(IF($A72+1&gt;'(backend scoring)'!$T$335,"",$A72+1),"")</f>
        <v>49</v>
      </c>
      <c r="B73" s="216" t="str">
        <f>_xlfn.XLOOKUP($A73,'(backend scoring)'!$V$2:$V$333,'(backend scoring)'!$A$2:$A$333,"")</f>
        <v>FIDP-03</v>
      </c>
      <c r="C73" s="216" t="str">
        <f>IFERROR(VLOOKUP($B73,'Institution Evaluation'!$A$55:$F$346,2,0),IFERROR(VLOOKUP($B73,'Privacy Analyst Evaluation'!$A$46:$F$120,2,0),""))&amp;""</f>
        <v>Have you implemented an intrusion detection system (network-based)?*</v>
      </c>
      <c r="D73" s="216" t="str">
        <f>IFERROR(VLOOKUP($B73,'Institution Evaluation'!$A$55:$F$346,3,0),IFERROR(VLOOKUP($B73,'Privacy Analyst Evaluation'!$A$46:$F$120,3,0),""))&amp;""</f>
        <v/>
      </c>
      <c r="E73" s="216" t="str">
        <f>IFERROR(VLOOKUP($B73,'Institution Evaluation'!$A$55:$F$346,4,0),IFERROR(VLOOKUP($B73,'Privacy Analyst Evaluation'!$A$46:$F$120,4,0),""))&amp;""</f>
        <v/>
      </c>
      <c r="F73" s="216" t="str">
        <f>IFERROR(VLOOKUP($B73,'Institution Evaluation'!$A$55:$F$346,6,0),IFERROR(VLOOKUP($B73,'Privacy Analyst Evaluation'!$A$46:$F$120,6,0),""))&amp;""</f>
        <v/>
      </c>
      <c r="G73" s="217"/>
      <c r="H73" s="216" t="str">
        <f>IFERROR(IF($H72+1&gt;'(backend scoring)'!$Q$335,"",$H72+1),"")</f>
        <v/>
      </c>
      <c r="I73" s="216" t="str">
        <f>_xlfn.XLOOKUP($H73,'(backend scoring)'!$S$2:$S$333,'(backend scoring)'!$A$2:$A$333,"")</f>
        <v/>
      </c>
      <c r="J73" s="216" t="str">
        <f>IFERROR(VLOOKUP($I73,'Institution Evaluation'!$A$55:$F$346,2,0),IFERROR(VLOOKUP($I73,'Privacy Analyst Evaluation'!$A$46:$F$120,2,0),""))</f>
        <v/>
      </c>
      <c r="K73" s="216" t="str">
        <f>IFERROR(VLOOKUP($I73,'Institution Evaluation'!$A$55:$F$346,3,0),IFERROR(VLOOKUP($I73,'Privacy Analyst Evaluation'!$A$46:$F$120,3,0),""))&amp;""</f>
        <v/>
      </c>
      <c r="L73" s="216" t="str">
        <f>IFERROR(VLOOKUP($I73,'Institution Evaluation'!$A$55:$F$346,4,0),IFERROR(VLOOKUP($I73,'Privacy Analyst Evaluation'!$A$46:$F$120,4,0),""))&amp;""</f>
        <v/>
      </c>
      <c r="M73" s="216" t="str">
        <f>IFERROR(VLOOKUP($I73,'Institution Evaluation'!$A$55:$F$346,6,0),IFERROR(VLOOKUP($I73,'Privacy Analyst Evaluation'!$A$46:$F$120,6,0),""))&amp;""</f>
        <v/>
      </c>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c r="KE73"/>
      <c r="KF73"/>
      <c r="KG73"/>
      <c r="KH73"/>
      <c r="KI73"/>
      <c r="KJ73"/>
      <c r="KK73"/>
      <c r="KL73"/>
      <c r="KM73"/>
      <c r="KN73"/>
      <c r="KO73"/>
      <c r="KP73"/>
      <c r="KQ73"/>
      <c r="KR73"/>
      <c r="KS73"/>
      <c r="KT73"/>
      <c r="KU73"/>
      <c r="KV73"/>
      <c r="KW73"/>
      <c r="KX73"/>
      <c r="KY73"/>
      <c r="KZ73"/>
      <c r="LA73"/>
      <c r="LB73"/>
      <c r="LC73"/>
      <c r="LD73"/>
      <c r="LE73"/>
      <c r="LF73"/>
      <c r="LG73"/>
      <c r="LH73"/>
      <c r="LI73"/>
      <c r="LJ73"/>
      <c r="LK73"/>
      <c r="LL73"/>
      <c r="LM73"/>
      <c r="LN73"/>
      <c r="LO73"/>
      <c r="LP73"/>
      <c r="LQ73"/>
      <c r="LR73"/>
      <c r="LS73"/>
      <c r="LT73"/>
      <c r="LU73"/>
      <c r="LV73"/>
      <c r="LW73"/>
      <c r="LX73"/>
      <c r="LY73"/>
      <c r="LZ73"/>
    </row>
    <row r="74" spans="1:338" ht="30" x14ac:dyDescent="0.2">
      <c r="A74" s="216">
        <f>IFERROR(IF($A73+1&gt;'(backend scoring)'!$T$335,"",$A73+1),"")</f>
        <v>50</v>
      </c>
      <c r="B74" s="216" t="str">
        <f>_xlfn.XLOOKUP($A74,'(backend scoring)'!$V$2:$V$333,'(backend scoring)'!$A$2:$A$333,"")</f>
        <v>FIDP-04</v>
      </c>
      <c r="C74" s="216" t="str">
        <f>IFERROR(VLOOKUP($B74,'Institution Evaluation'!$A$55:$F$346,2,0),IFERROR(VLOOKUP($B74,'Privacy Analyst Evaluation'!$A$46:$F$120,2,0),""))&amp;""</f>
        <v>Do you employ host-based intrusion detection?*</v>
      </c>
      <c r="D74" s="216" t="str">
        <f>IFERROR(VLOOKUP($B74,'Institution Evaluation'!$A$55:$F$346,3,0),IFERROR(VLOOKUP($B74,'Privacy Analyst Evaluation'!$A$46:$F$120,3,0),""))&amp;""</f>
        <v/>
      </c>
      <c r="E74" s="216" t="str">
        <f>IFERROR(VLOOKUP($B74,'Institution Evaluation'!$A$55:$F$346,4,0),IFERROR(VLOOKUP($B74,'Privacy Analyst Evaluation'!$A$46:$F$120,4,0),""))&amp;""</f>
        <v/>
      </c>
      <c r="F74" s="216" t="str">
        <f>IFERROR(VLOOKUP($B74,'Institution Evaluation'!$A$55:$F$346,6,0),IFERROR(VLOOKUP($B74,'Privacy Analyst Evaluation'!$A$46:$F$120,6,0),""))&amp;""</f>
        <v/>
      </c>
      <c r="G74" s="217"/>
      <c r="H74" s="216" t="str">
        <f>IFERROR(IF($H73+1&gt;'(backend scoring)'!$Q$335,"",$H73+1),"")</f>
        <v/>
      </c>
      <c r="I74" s="216" t="str">
        <f>_xlfn.XLOOKUP($H74,'(backend scoring)'!$S$2:$S$333,'(backend scoring)'!$A$2:$A$333,"")</f>
        <v/>
      </c>
      <c r="J74" s="216" t="str">
        <f>IFERROR(VLOOKUP($I74,'Institution Evaluation'!$A$55:$F$346,2,0),IFERROR(VLOOKUP($I74,'Privacy Analyst Evaluation'!$A$46:$F$120,2,0),""))</f>
        <v/>
      </c>
      <c r="K74" s="216" t="str">
        <f>IFERROR(VLOOKUP($I74,'Institution Evaluation'!$A$55:$F$346,3,0),IFERROR(VLOOKUP($I74,'Privacy Analyst Evaluation'!$A$46:$F$120,3,0),""))&amp;""</f>
        <v/>
      </c>
      <c r="L74" s="216" t="str">
        <f>IFERROR(VLOOKUP($I74,'Institution Evaluation'!$A$55:$F$346,4,0),IFERROR(VLOOKUP($I74,'Privacy Analyst Evaluation'!$A$46:$F$120,4,0),""))&amp;""</f>
        <v/>
      </c>
      <c r="M74" s="216" t="str">
        <f>IFERROR(VLOOKUP($I74,'Institution Evaluation'!$A$55:$F$346,6,0),IFERROR(VLOOKUP($I74,'Privacy Analyst Evaluation'!$A$46:$F$120,6,0),""))&amp;""</f>
        <v/>
      </c>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c r="KL74"/>
      <c r="KM74"/>
      <c r="KN74"/>
      <c r="KO74"/>
      <c r="KP74"/>
      <c r="KQ74"/>
      <c r="KR74"/>
      <c r="KS74"/>
      <c r="KT74"/>
      <c r="KU74"/>
      <c r="KV74"/>
      <c r="KW74"/>
      <c r="KX74"/>
      <c r="KY74"/>
      <c r="KZ74"/>
      <c r="LA74"/>
      <c r="LB74"/>
      <c r="LC74"/>
      <c r="LD74"/>
      <c r="LE74"/>
      <c r="LF74"/>
      <c r="LG74"/>
      <c r="LH74"/>
      <c r="LI74"/>
      <c r="LJ74"/>
      <c r="LK74"/>
      <c r="LL74"/>
      <c r="LM74"/>
      <c r="LN74"/>
      <c r="LO74"/>
      <c r="LP74"/>
      <c r="LQ74"/>
      <c r="LR74"/>
      <c r="LS74"/>
      <c r="LT74"/>
      <c r="LU74"/>
      <c r="LV74"/>
      <c r="LW74"/>
      <c r="LX74"/>
      <c r="LY74"/>
      <c r="LZ74"/>
    </row>
    <row r="75" spans="1:338" ht="60" x14ac:dyDescent="0.2">
      <c r="A75" s="216">
        <f>IFERROR(IF($A74+1&gt;'(backend scoring)'!$T$335,"",$A74+1),"")</f>
        <v>51</v>
      </c>
      <c r="B75" s="216" t="str">
        <f>_xlfn.XLOOKUP($A75,'(backend scoring)'!$V$2:$V$333,'(backend scoring)'!$A$2:$A$333,"")</f>
        <v>FIDP-05</v>
      </c>
      <c r="C75" s="216" t="str">
        <f>IFERROR(VLOOKUP($B75,'Institution Evaluation'!$A$55:$F$346,2,0),IFERROR(VLOOKUP($B75,'Privacy Analyst Evaluation'!$A$46:$F$120,2,0),""))&amp;""</f>
        <v>Are audit logs available for all changes to the network, firewall, IDS, and IPS systems?*</v>
      </c>
      <c r="D75" s="216" t="str">
        <f>IFERROR(VLOOKUP($B75,'Institution Evaluation'!$A$55:$F$346,3,0),IFERROR(VLOOKUP($B75,'Privacy Analyst Evaluation'!$A$46:$F$120,3,0),""))&amp;""</f>
        <v/>
      </c>
      <c r="E75" s="216" t="str">
        <f>IFERROR(VLOOKUP($B75,'Institution Evaluation'!$A$55:$F$346,4,0),IFERROR(VLOOKUP($B75,'Privacy Analyst Evaluation'!$A$46:$F$120,4,0),""))&amp;""</f>
        <v/>
      </c>
      <c r="F75" s="216" t="str">
        <f>IFERROR(VLOOKUP($B75,'Institution Evaluation'!$A$55:$F$346,6,0),IFERROR(VLOOKUP($B75,'Privacy Analyst Evaluation'!$A$46:$F$120,6,0),""))&amp;""</f>
        <v/>
      </c>
      <c r="G75" s="217"/>
      <c r="H75" s="216" t="str">
        <f>IFERROR(IF($H74+1&gt;'(backend scoring)'!$Q$335,"",$H74+1),"")</f>
        <v/>
      </c>
      <c r="I75" s="216" t="str">
        <f>_xlfn.XLOOKUP($H75,'(backend scoring)'!$S$2:$S$333,'(backend scoring)'!$A$2:$A$333,"")</f>
        <v/>
      </c>
      <c r="J75" s="216" t="str">
        <f>IFERROR(VLOOKUP($I75,'Institution Evaluation'!$A$55:$F$346,2,0),IFERROR(VLOOKUP($I75,'Privacy Analyst Evaluation'!$A$46:$F$120,2,0),""))</f>
        <v/>
      </c>
      <c r="K75" s="216" t="str">
        <f>IFERROR(VLOOKUP($I75,'Institution Evaluation'!$A$55:$F$346,3,0),IFERROR(VLOOKUP($I75,'Privacy Analyst Evaluation'!$A$46:$F$120,3,0),""))&amp;""</f>
        <v/>
      </c>
      <c r="L75" s="216" t="str">
        <f>IFERROR(VLOOKUP($I75,'Institution Evaluation'!$A$55:$F$346,4,0),IFERROR(VLOOKUP($I75,'Privacy Analyst Evaluation'!$A$46:$F$120,4,0),""))&amp;""</f>
        <v/>
      </c>
      <c r="M75" s="216" t="str">
        <f>IFERROR(VLOOKUP($I75,'Institution Evaluation'!$A$55:$F$346,6,0),IFERROR(VLOOKUP($I75,'Privacy Analyst Evaluation'!$A$46:$F$120,6,0),""))&amp;""</f>
        <v/>
      </c>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c r="KL75"/>
      <c r="KM75"/>
      <c r="KN75"/>
      <c r="KO75"/>
      <c r="KP75"/>
      <c r="KQ75"/>
      <c r="KR75"/>
      <c r="KS75"/>
      <c r="KT75"/>
      <c r="KU75"/>
      <c r="KV75"/>
      <c r="KW75"/>
      <c r="KX75"/>
      <c r="KY75"/>
      <c r="KZ75"/>
      <c r="LA75"/>
      <c r="LB75"/>
      <c r="LC75"/>
      <c r="LD75"/>
      <c r="LE75"/>
      <c r="LF75"/>
      <c r="LG75"/>
      <c r="LH75"/>
      <c r="LI75"/>
      <c r="LJ75"/>
      <c r="LK75"/>
      <c r="LL75"/>
      <c r="LM75"/>
      <c r="LN75"/>
      <c r="LO75"/>
      <c r="LP75"/>
      <c r="LQ75"/>
      <c r="LR75"/>
      <c r="LS75"/>
      <c r="LT75"/>
      <c r="LU75"/>
      <c r="LV75"/>
      <c r="LW75"/>
      <c r="LX75"/>
      <c r="LY75"/>
      <c r="LZ75"/>
    </row>
    <row r="76" spans="1:338" ht="30" x14ac:dyDescent="0.2">
      <c r="A76" s="216">
        <f>IFERROR(IF($A75+1&gt;'(backend scoring)'!$T$335,"",$A75+1),"")</f>
        <v>52</v>
      </c>
      <c r="B76" s="216" t="str">
        <f>_xlfn.XLOOKUP($A76,'(backend scoring)'!$V$2:$V$333,'(backend scoring)'!$A$2:$A$333,"")</f>
        <v>PPPR-01</v>
      </c>
      <c r="C76" s="216" t="str">
        <f>IFERROR(VLOOKUP($B76,'Institution Evaluation'!$A$55:$F$346,2,0),IFERROR(VLOOKUP($B76,'Privacy Analyst Evaluation'!$A$46:$F$120,2,0),""))&amp;""</f>
        <v>Do you have a documented patch management process?*</v>
      </c>
      <c r="D76" s="216" t="str">
        <f>IFERROR(VLOOKUP($B76,'Institution Evaluation'!$A$55:$F$346,3,0),IFERROR(VLOOKUP($B76,'Privacy Analyst Evaluation'!$A$46:$F$120,3,0),""))&amp;""</f>
        <v/>
      </c>
      <c r="E76" s="216" t="str">
        <f>IFERROR(VLOOKUP($B76,'Institution Evaluation'!$A$55:$F$346,4,0),IFERROR(VLOOKUP($B76,'Privacy Analyst Evaluation'!$A$46:$F$120,4,0),""))&amp;""</f>
        <v/>
      </c>
      <c r="F76" s="216" t="str">
        <f>IFERROR(VLOOKUP($B76,'Institution Evaluation'!$A$55:$F$346,6,0),IFERROR(VLOOKUP($B76,'Privacy Analyst Evaluation'!$A$46:$F$120,6,0),""))&amp;""</f>
        <v/>
      </c>
      <c r="G76" s="217"/>
      <c r="H76" s="216" t="str">
        <f>IFERROR(IF($H75+1&gt;'(backend scoring)'!$Q$335,"",$H75+1),"")</f>
        <v/>
      </c>
      <c r="I76" s="216" t="str">
        <f>_xlfn.XLOOKUP($H76,'(backend scoring)'!$S$2:$S$333,'(backend scoring)'!$A$2:$A$333,"")</f>
        <v/>
      </c>
      <c r="J76" s="216" t="str">
        <f>IFERROR(VLOOKUP($I76,'Institution Evaluation'!$A$55:$F$346,2,0),IFERROR(VLOOKUP($I76,'Privacy Analyst Evaluation'!$A$46:$F$120,2,0),""))</f>
        <v/>
      </c>
      <c r="K76" s="216" t="str">
        <f>IFERROR(VLOOKUP($I76,'Institution Evaluation'!$A$55:$F$346,3,0),IFERROR(VLOOKUP($I76,'Privacy Analyst Evaluation'!$A$46:$F$120,3,0),""))&amp;""</f>
        <v/>
      </c>
      <c r="L76" s="216" t="str">
        <f>IFERROR(VLOOKUP($I76,'Institution Evaluation'!$A$55:$F$346,4,0),IFERROR(VLOOKUP($I76,'Privacy Analyst Evaluation'!$A$46:$F$120,4,0),""))&amp;""</f>
        <v/>
      </c>
      <c r="M76" s="216" t="str">
        <f>IFERROR(VLOOKUP($I76,'Institution Evaluation'!$A$55:$F$346,6,0),IFERROR(VLOOKUP($I76,'Privacy Analyst Evaluation'!$A$46:$F$120,6,0),""))&amp;""</f>
        <v/>
      </c>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c r="KL76"/>
      <c r="KM76"/>
      <c r="KN76"/>
      <c r="KO76"/>
      <c r="KP76"/>
      <c r="KQ76"/>
      <c r="KR76"/>
      <c r="KS76"/>
      <c r="KT76"/>
      <c r="KU76"/>
      <c r="KV76"/>
      <c r="KW76"/>
      <c r="KX76"/>
      <c r="KY76"/>
      <c r="KZ76"/>
      <c r="LA76"/>
      <c r="LB76"/>
      <c r="LC76"/>
      <c r="LD76"/>
      <c r="LE76"/>
      <c r="LF76"/>
      <c r="LG76"/>
      <c r="LH76"/>
      <c r="LI76"/>
      <c r="LJ76"/>
      <c r="LK76"/>
      <c r="LL76"/>
      <c r="LM76"/>
      <c r="LN76"/>
      <c r="LO76"/>
      <c r="LP76"/>
      <c r="LQ76"/>
      <c r="LR76"/>
      <c r="LS76"/>
      <c r="LT76"/>
      <c r="LU76"/>
      <c r="LV76"/>
      <c r="LW76"/>
      <c r="LX76"/>
      <c r="LY76"/>
      <c r="LZ76"/>
    </row>
    <row r="77" spans="1:338" ht="90" x14ac:dyDescent="0.2">
      <c r="A77" s="216">
        <f>IFERROR(IF($A76+1&gt;'(backend scoring)'!$T$335,"",$A76+1),"")</f>
        <v>53</v>
      </c>
      <c r="B77" s="216" t="str">
        <f>_xlfn.XLOOKUP($A77,'(backend scoring)'!$V$2:$V$333,'(backend scoring)'!$A$2:$A$333,"")</f>
        <v>PPPR-02</v>
      </c>
      <c r="C77" s="216" t="str">
        <f>IFERROR(VLOOKUP($B77,'Institution Evaluation'!$A$55:$F$346,2,0),IFERROR(VLOOKUP($B77,'Privacy Analyst Evaluation'!$A$46:$F$120,2,0),""))&amp;""</f>
        <v>Can your organization comply with institutional policies on privacy and data protection with regard to users of institutional systems, if required?*</v>
      </c>
      <c r="D77" s="216" t="str">
        <f>IFERROR(VLOOKUP($B77,'Institution Evaluation'!$A$55:$F$346,3,0),IFERROR(VLOOKUP($B77,'Privacy Analyst Evaluation'!$A$46:$F$120,3,0),""))&amp;""</f>
        <v/>
      </c>
      <c r="E77" s="216" t="str">
        <f>IFERROR(VLOOKUP($B77,'Institution Evaluation'!$A$55:$F$346,4,0),IFERROR(VLOOKUP($B77,'Privacy Analyst Evaluation'!$A$46:$F$120,4,0),""))&amp;""</f>
        <v/>
      </c>
      <c r="F77" s="216" t="str">
        <f>IFERROR(VLOOKUP($B77,'Institution Evaluation'!$A$55:$F$346,6,0),IFERROR(VLOOKUP($B77,'Privacy Analyst Evaluation'!$A$46:$F$120,6,0),""))&amp;""</f>
        <v/>
      </c>
      <c r="G77" s="217"/>
      <c r="H77" s="216" t="str">
        <f>IFERROR(IF($H76+1&gt;'(backend scoring)'!$Q$335,"",$H76+1),"")</f>
        <v/>
      </c>
      <c r="I77" s="216" t="str">
        <f>_xlfn.XLOOKUP($H77,'(backend scoring)'!$S$2:$S$333,'(backend scoring)'!$A$2:$A$333,"")</f>
        <v/>
      </c>
      <c r="J77" s="216" t="str">
        <f>IFERROR(VLOOKUP($I77,'Institution Evaluation'!$A$55:$F$346,2,0),IFERROR(VLOOKUP($I77,'Privacy Analyst Evaluation'!$A$46:$F$120,2,0),""))</f>
        <v/>
      </c>
      <c r="K77" s="216" t="str">
        <f>IFERROR(VLOOKUP($I77,'Institution Evaluation'!$A$55:$F$346,3,0),IFERROR(VLOOKUP($I77,'Privacy Analyst Evaluation'!$A$46:$F$120,3,0),""))&amp;""</f>
        <v/>
      </c>
      <c r="L77" s="216" t="str">
        <f>IFERROR(VLOOKUP($I77,'Institution Evaluation'!$A$55:$F$346,4,0),IFERROR(VLOOKUP($I77,'Privacy Analyst Evaluation'!$A$46:$F$120,4,0),""))&amp;""</f>
        <v/>
      </c>
      <c r="M77" s="216" t="str">
        <f>IFERROR(VLOOKUP($I77,'Institution Evaluation'!$A$55:$F$346,6,0),IFERROR(VLOOKUP($I77,'Privacy Analyst Evaluation'!$A$46:$F$120,6,0),""))&amp;""</f>
        <v/>
      </c>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c r="JN77"/>
      <c r="JO77"/>
      <c r="JP77"/>
      <c r="JQ77"/>
      <c r="JR77"/>
      <c r="JS77"/>
      <c r="JT77"/>
      <c r="JU77"/>
      <c r="JV77"/>
      <c r="JW77"/>
      <c r="JX77"/>
      <c r="JY77"/>
      <c r="JZ77"/>
      <c r="KA77"/>
      <c r="KB77"/>
      <c r="KC77"/>
      <c r="KD77"/>
      <c r="KE77"/>
      <c r="KF77"/>
      <c r="KG77"/>
      <c r="KH77"/>
      <c r="KI77"/>
      <c r="KJ77"/>
      <c r="KK77"/>
      <c r="KL77"/>
      <c r="KM77"/>
      <c r="KN77"/>
      <c r="KO77"/>
      <c r="KP77"/>
      <c r="KQ77"/>
      <c r="KR77"/>
      <c r="KS77"/>
      <c r="KT77"/>
      <c r="KU77"/>
      <c r="KV77"/>
      <c r="KW77"/>
      <c r="KX77"/>
      <c r="KY77"/>
      <c r="KZ77"/>
      <c r="LA77"/>
      <c r="LB77"/>
      <c r="LC77"/>
      <c r="LD77"/>
      <c r="LE77"/>
      <c r="LF77"/>
      <c r="LG77"/>
      <c r="LH77"/>
      <c r="LI77"/>
      <c r="LJ77"/>
      <c r="LK77"/>
      <c r="LL77"/>
      <c r="LM77"/>
      <c r="LN77"/>
      <c r="LO77"/>
      <c r="LP77"/>
      <c r="LQ77"/>
      <c r="LR77"/>
      <c r="LS77"/>
      <c r="LT77"/>
      <c r="LU77"/>
      <c r="LV77"/>
      <c r="LW77"/>
      <c r="LX77"/>
      <c r="LY77"/>
      <c r="LZ77"/>
    </row>
    <row r="78" spans="1:338" ht="45" x14ac:dyDescent="0.2">
      <c r="A78" s="216">
        <f>IFERROR(IF($A77+1&gt;'(backend scoring)'!$T$335,"",$A77+1),"")</f>
        <v>54</v>
      </c>
      <c r="B78" s="216" t="str">
        <f>_xlfn.XLOOKUP($A78,'(backend scoring)'!$V$2:$V$333,'(backend scoring)'!$A$2:$A$333,"")</f>
        <v>PPPR-03</v>
      </c>
      <c r="C78" s="216" t="str">
        <f>IFERROR(VLOOKUP($B78,'Institution Evaluation'!$A$55:$F$346,2,0),IFERROR(VLOOKUP($B78,'Privacy Analyst Evaluation'!$A$46:$F$120,2,0),""))&amp;""</f>
        <v>Is your company subject to the institution's geographic region's laws and regulations?*</v>
      </c>
      <c r="D78" s="216" t="str">
        <f>IFERROR(VLOOKUP($B78,'Institution Evaluation'!$A$55:$F$346,3,0),IFERROR(VLOOKUP($B78,'Privacy Analyst Evaluation'!$A$46:$F$120,3,0),""))&amp;""</f>
        <v/>
      </c>
      <c r="E78" s="216" t="str">
        <f>IFERROR(VLOOKUP($B78,'Institution Evaluation'!$A$55:$F$346,4,0),IFERROR(VLOOKUP($B78,'Privacy Analyst Evaluation'!$A$46:$F$120,4,0),""))&amp;""</f>
        <v/>
      </c>
      <c r="F78" s="216" t="str">
        <f>IFERROR(VLOOKUP($B78,'Institution Evaluation'!$A$55:$F$346,6,0),IFERROR(VLOOKUP($B78,'Privacy Analyst Evaluation'!$A$46:$F$120,6,0),""))&amp;""</f>
        <v/>
      </c>
      <c r="G78" s="217"/>
      <c r="H78" s="216" t="str">
        <f>IFERROR(IF($H77+1&gt;'(backend scoring)'!$Q$335,"",$H77+1),"")</f>
        <v/>
      </c>
      <c r="I78" s="216" t="str">
        <f>_xlfn.XLOOKUP($H78,'(backend scoring)'!$S$2:$S$333,'(backend scoring)'!$A$2:$A$333,"")</f>
        <v/>
      </c>
      <c r="J78" s="216" t="str">
        <f>IFERROR(VLOOKUP($I78,'Institution Evaluation'!$A$55:$F$346,2,0),IFERROR(VLOOKUP($I78,'Privacy Analyst Evaluation'!$A$46:$F$120,2,0),""))</f>
        <v/>
      </c>
      <c r="K78" s="216" t="str">
        <f>IFERROR(VLOOKUP($I78,'Institution Evaluation'!$A$55:$F$346,3,0),IFERROR(VLOOKUP($I78,'Privacy Analyst Evaluation'!$A$46:$F$120,3,0),""))&amp;""</f>
        <v/>
      </c>
      <c r="L78" s="216" t="str">
        <f>IFERROR(VLOOKUP($I78,'Institution Evaluation'!$A$55:$F$346,4,0),IFERROR(VLOOKUP($I78,'Privacy Analyst Evaluation'!$A$46:$F$120,4,0),""))&amp;""</f>
        <v/>
      </c>
      <c r="M78" s="216" t="str">
        <f>IFERROR(VLOOKUP($I78,'Institution Evaluation'!$A$55:$F$346,6,0),IFERROR(VLOOKUP($I78,'Privacy Analyst Evaluation'!$A$46:$F$120,6,0),""))&amp;""</f>
        <v/>
      </c>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c r="JK78"/>
      <c r="JL78"/>
      <c r="JM78"/>
      <c r="JN78"/>
      <c r="JO78"/>
      <c r="JP78"/>
      <c r="JQ78"/>
      <c r="JR78"/>
      <c r="JS78"/>
      <c r="JT78"/>
      <c r="JU78"/>
      <c r="JV78"/>
      <c r="JW78"/>
      <c r="JX78"/>
      <c r="JY78"/>
      <c r="JZ78"/>
      <c r="KA78"/>
      <c r="KB78"/>
      <c r="KC78"/>
      <c r="KD78"/>
      <c r="KE78"/>
      <c r="KF78"/>
      <c r="KG78"/>
      <c r="KH78"/>
      <c r="KI78"/>
      <c r="KJ78"/>
      <c r="KK78"/>
      <c r="KL78"/>
      <c r="KM78"/>
      <c r="KN78"/>
      <c r="KO78"/>
      <c r="KP78"/>
      <c r="KQ78"/>
      <c r="KR78"/>
      <c r="KS78"/>
      <c r="KT78"/>
      <c r="KU78"/>
      <c r="KV78"/>
      <c r="KW78"/>
      <c r="KX78"/>
      <c r="KY78"/>
      <c r="KZ78"/>
      <c r="LA78"/>
      <c r="LB78"/>
      <c r="LC78"/>
      <c r="LD78"/>
      <c r="LE78"/>
      <c r="LF78"/>
      <c r="LG78"/>
      <c r="LH78"/>
      <c r="LI78"/>
      <c r="LJ78"/>
      <c r="LK78"/>
      <c r="LL78"/>
      <c r="LM78"/>
      <c r="LN78"/>
      <c r="LO78"/>
      <c r="LP78"/>
      <c r="LQ78"/>
      <c r="LR78"/>
      <c r="LS78"/>
      <c r="LT78"/>
      <c r="LU78"/>
      <c r="LV78"/>
      <c r="LW78"/>
      <c r="LX78"/>
      <c r="LY78"/>
      <c r="LZ78"/>
    </row>
    <row r="79" spans="1:338" ht="90" x14ac:dyDescent="0.2">
      <c r="A79" s="216">
        <f>IFERROR(IF($A78+1&gt;'(backend scoring)'!$T$335,"",$A78+1),"")</f>
        <v>55</v>
      </c>
      <c r="B79" s="216" t="str">
        <f>_xlfn.XLOOKUP($A79,'(backend scoring)'!$V$2:$V$333,'(backend scoring)'!$A$2:$A$333,"")</f>
        <v>VULN-01</v>
      </c>
      <c r="C79" s="216" t="str">
        <f>IFERROR(VLOOKUP($B79,'Institution Evaluation'!$A$55:$F$346,2,0),IFERROR(VLOOKUP($B79,'Privacy Analyst Evaluation'!$A$46:$F$120,2,0),""))&amp;""</f>
        <v>Are your systems and applications scanned with an authenticated user account for vulnerabilities (that are remediated) prior to new releases?*</v>
      </c>
      <c r="D79" s="216" t="str">
        <f>IFERROR(VLOOKUP($B79,'Institution Evaluation'!$A$55:$F$346,3,0),IFERROR(VLOOKUP($B79,'Privacy Analyst Evaluation'!$A$46:$F$120,3,0),""))&amp;""</f>
        <v/>
      </c>
      <c r="E79" s="216" t="str">
        <f>IFERROR(VLOOKUP($B79,'Institution Evaluation'!$A$55:$F$346,4,0),IFERROR(VLOOKUP($B79,'Privacy Analyst Evaluation'!$A$46:$F$120,4,0),""))&amp;""</f>
        <v/>
      </c>
      <c r="F79" s="216" t="str">
        <f>IFERROR(VLOOKUP($B79,'Institution Evaluation'!$A$55:$F$346,6,0),IFERROR(VLOOKUP($B79,'Privacy Analyst Evaluation'!$A$46:$F$120,6,0),""))&amp;""</f>
        <v/>
      </c>
      <c r="G79" s="217"/>
      <c r="H79" s="216" t="str">
        <f>IFERROR(IF($H78+1&gt;'(backend scoring)'!$Q$335,"",$H78+1),"")</f>
        <v/>
      </c>
      <c r="I79" s="216" t="str">
        <f>_xlfn.XLOOKUP($H79,'(backend scoring)'!$S$2:$S$333,'(backend scoring)'!$A$2:$A$333,"")</f>
        <v/>
      </c>
      <c r="J79" s="216" t="str">
        <f>IFERROR(VLOOKUP($I79,'Institution Evaluation'!$A$55:$F$346,2,0),IFERROR(VLOOKUP($I79,'Privacy Analyst Evaluation'!$A$46:$F$120,2,0),""))</f>
        <v/>
      </c>
      <c r="K79" s="216" t="str">
        <f>IFERROR(VLOOKUP($I79,'Institution Evaluation'!$A$55:$F$346,3,0),IFERROR(VLOOKUP($I79,'Privacy Analyst Evaluation'!$A$46:$F$120,3,0),""))&amp;""</f>
        <v/>
      </c>
      <c r="L79" s="216" t="str">
        <f>IFERROR(VLOOKUP($I79,'Institution Evaluation'!$A$55:$F$346,4,0),IFERROR(VLOOKUP($I79,'Privacy Analyst Evaluation'!$A$46:$F$120,4,0),""))&amp;""</f>
        <v/>
      </c>
      <c r="M79" s="216" t="str">
        <f>IFERROR(VLOOKUP($I79,'Institution Evaluation'!$A$55:$F$346,6,0),IFERROR(VLOOKUP($I79,'Privacy Analyst Evaluation'!$A$46:$F$120,6,0),""))&amp;""</f>
        <v/>
      </c>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c r="JK79"/>
      <c r="JL79"/>
      <c r="JM79"/>
      <c r="JN79"/>
      <c r="JO79"/>
      <c r="JP79"/>
      <c r="JQ79"/>
      <c r="JR79"/>
      <c r="JS79"/>
      <c r="JT79"/>
      <c r="JU79"/>
      <c r="JV79"/>
      <c r="JW79"/>
      <c r="JX79"/>
      <c r="JY79"/>
      <c r="JZ79"/>
      <c r="KA79"/>
      <c r="KB79"/>
      <c r="KC79"/>
      <c r="KD79"/>
      <c r="KE79"/>
      <c r="KF79"/>
      <c r="KG79"/>
      <c r="KH79"/>
      <c r="KI79"/>
      <c r="KJ79"/>
      <c r="KK79"/>
      <c r="KL79"/>
      <c r="KM79"/>
      <c r="KN79"/>
      <c r="KO79"/>
      <c r="KP79"/>
      <c r="KQ79"/>
      <c r="KR79"/>
      <c r="KS79"/>
      <c r="KT79"/>
      <c r="KU79"/>
      <c r="KV79"/>
      <c r="KW79"/>
      <c r="KX79"/>
      <c r="KY79"/>
      <c r="KZ79"/>
      <c r="LA79"/>
      <c r="LB79"/>
      <c r="LC79"/>
      <c r="LD79"/>
      <c r="LE79"/>
      <c r="LF79"/>
      <c r="LG79"/>
      <c r="LH79"/>
      <c r="LI79"/>
      <c r="LJ79"/>
      <c r="LK79"/>
      <c r="LL79"/>
      <c r="LM79"/>
      <c r="LN79"/>
      <c r="LO79"/>
      <c r="LP79"/>
      <c r="LQ79"/>
      <c r="LR79"/>
      <c r="LS79"/>
      <c r="LT79"/>
      <c r="LU79"/>
      <c r="LV79"/>
      <c r="LW79"/>
      <c r="LX79"/>
      <c r="LY79"/>
      <c r="LZ79"/>
    </row>
    <row r="80" spans="1:338" ht="60" x14ac:dyDescent="0.2">
      <c r="A80" s="216">
        <f>IFERROR(IF($A79+1&gt;'(backend scoring)'!$T$335,"",$A79+1),"")</f>
        <v>56</v>
      </c>
      <c r="B80" s="216" t="str">
        <f>_xlfn.XLOOKUP($A80,'(backend scoring)'!$V$2:$V$333,'(backend scoring)'!$A$2:$A$333,"")</f>
        <v>VULN-02</v>
      </c>
      <c r="C80" s="216" t="str">
        <f>IFERROR(VLOOKUP($B80,'Institution Evaluation'!$A$55:$F$346,2,0),IFERROR(VLOOKUP($B80,'Privacy Analyst Evaluation'!$A$46:$F$120,2,0),""))&amp;""</f>
        <v>Will you provide results of application and system vulnerability scans to the institution?*</v>
      </c>
      <c r="D80" s="216" t="str">
        <f>IFERROR(VLOOKUP($B80,'Institution Evaluation'!$A$55:$F$346,3,0),IFERROR(VLOOKUP($B80,'Privacy Analyst Evaluation'!$A$46:$F$120,3,0),""))&amp;""</f>
        <v/>
      </c>
      <c r="E80" s="216" t="str">
        <f>IFERROR(VLOOKUP($B80,'Institution Evaluation'!$A$55:$F$346,4,0),IFERROR(VLOOKUP($B80,'Privacy Analyst Evaluation'!$A$46:$F$120,4,0),""))&amp;""</f>
        <v/>
      </c>
      <c r="F80" s="216" t="str">
        <f>IFERROR(VLOOKUP($B80,'Institution Evaluation'!$A$55:$F$346,6,0),IFERROR(VLOOKUP($B80,'Privacy Analyst Evaluation'!$A$46:$F$120,6,0),""))&amp;""</f>
        <v/>
      </c>
      <c r="G80" s="217"/>
      <c r="H80" s="216" t="str">
        <f>IFERROR(IF($H79+1&gt;'(backend scoring)'!$Q$335,"",$H79+1),"")</f>
        <v/>
      </c>
      <c r="I80" s="216" t="str">
        <f>_xlfn.XLOOKUP($H80,'(backend scoring)'!$S$2:$S$333,'(backend scoring)'!$A$2:$A$333,"")</f>
        <v/>
      </c>
      <c r="J80" s="216" t="str">
        <f>IFERROR(VLOOKUP($I80,'Institution Evaluation'!$A$55:$F$346,2,0),IFERROR(VLOOKUP($I80,'Privacy Analyst Evaluation'!$A$46:$F$120,2,0),""))</f>
        <v/>
      </c>
      <c r="K80" s="216" t="str">
        <f>IFERROR(VLOOKUP($I80,'Institution Evaluation'!$A$55:$F$346,3,0),IFERROR(VLOOKUP($I80,'Privacy Analyst Evaluation'!$A$46:$F$120,3,0),""))&amp;""</f>
        <v/>
      </c>
      <c r="L80" s="216" t="str">
        <f>IFERROR(VLOOKUP($I80,'Institution Evaluation'!$A$55:$F$346,4,0),IFERROR(VLOOKUP($I80,'Privacy Analyst Evaluation'!$A$46:$F$120,4,0),""))&amp;""</f>
        <v/>
      </c>
      <c r="M80" s="216" t="str">
        <f>IFERROR(VLOOKUP($I80,'Institution Evaluation'!$A$55:$F$346,6,0),IFERROR(VLOOKUP($I80,'Privacy Analyst Evaluation'!$A$46:$F$120,6,0),""))&amp;""</f>
        <v/>
      </c>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c r="JK80"/>
      <c r="JL80"/>
      <c r="JM80"/>
      <c r="JN80"/>
      <c r="JO80"/>
      <c r="JP80"/>
      <c r="JQ80"/>
      <c r="JR80"/>
      <c r="JS80"/>
      <c r="JT80"/>
      <c r="JU80"/>
      <c r="JV80"/>
      <c r="JW80"/>
      <c r="JX80"/>
      <c r="JY80"/>
      <c r="JZ80"/>
      <c r="KA80"/>
      <c r="KB80"/>
      <c r="KC80"/>
      <c r="KD80"/>
      <c r="KE80"/>
      <c r="KF80"/>
      <c r="KG80"/>
      <c r="KH80"/>
      <c r="KI80"/>
      <c r="KJ80"/>
      <c r="KK80"/>
      <c r="KL80"/>
      <c r="KM80"/>
      <c r="KN80"/>
      <c r="KO80"/>
      <c r="KP80"/>
      <c r="KQ80"/>
      <c r="KR80"/>
      <c r="KS80"/>
      <c r="KT80"/>
      <c r="KU80"/>
      <c r="KV80"/>
      <c r="KW80"/>
      <c r="KX80"/>
      <c r="KY80"/>
      <c r="KZ80"/>
      <c r="LA80"/>
      <c r="LB80"/>
      <c r="LC80"/>
      <c r="LD80"/>
      <c r="LE80"/>
      <c r="LF80"/>
      <c r="LG80"/>
      <c r="LH80"/>
      <c r="LI80"/>
      <c r="LJ80"/>
      <c r="LK80"/>
      <c r="LL80"/>
      <c r="LM80"/>
      <c r="LN80"/>
      <c r="LO80"/>
      <c r="LP80"/>
      <c r="LQ80"/>
      <c r="LR80"/>
      <c r="LS80"/>
      <c r="LT80"/>
      <c r="LU80"/>
      <c r="LV80"/>
      <c r="LW80"/>
      <c r="LX80"/>
      <c r="LY80"/>
      <c r="LZ80"/>
    </row>
    <row r="81" spans="1:338" ht="105" x14ac:dyDescent="0.2">
      <c r="A81" s="216">
        <f>IFERROR(IF($A80+1&gt;'(backend scoring)'!$T$335,"",$A80+1),"")</f>
        <v>57</v>
      </c>
      <c r="B81" s="216" t="str">
        <f>_xlfn.XLOOKUP($A81,'(backend scoring)'!$V$2:$V$333,'(backend scoring)'!$A$2:$A$333,"")</f>
        <v>VULN-03</v>
      </c>
      <c r="C81" s="216" t="str">
        <f>IFERROR(VLOOKUP($B81,'Institution Evaluation'!$A$55:$F$346,2,0),IFERROR(VLOOKUP($B81,'Privacy Analyst Evaluation'!$A$46:$F$120,2,0),""))&amp;""</f>
        <v>Will you allow the institution to perform its own vulnerability testing and/or scanning of your systems and/or application, provided that testing is performed at a mutually agreed upon time and date?*</v>
      </c>
      <c r="D81" s="216" t="str">
        <f>IFERROR(VLOOKUP($B81,'Institution Evaluation'!$A$55:$F$346,3,0),IFERROR(VLOOKUP($B81,'Privacy Analyst Evaluation'!$A$46:$F$120,3,0),""))&amp;""</f>
        <v/>
      </c>
      <c r="E81" s="216" t="str">
        <f>IFERROR(VLOOKUP($B81,'Institution Evaluation'!$A$55:$F$346,4,0),IFERROR(VLOOKUP($B81,'Privacy Analyst Evaluation'!$A$46:$F$120,4,0),""))&amp;""</f>
        <v/>
      </c>
      <c r="F81" s="216" t="str">
        <f>IFERROR(VLOOKUP($B81,'Institution Evaluation'!$A$55:$F$346,6,0),IFERROR(VLOOKUP($B81,'Privacy Analyst Evaluation'!$A$46:$F$120,6,0),""))&amp;""</f>
        <v/>
      </c>
      <c r="G81" s="217"/>
      <c r="H81" s="216" t="str">
        <f>IFERROR(IF($H80+1&gt;'(backend scoring)'!$Q$335,"",$H80+1),"")</f>
        <v/>
      </c>
      <c r="I81" s="216" t="str">
        <f>_xlfn.XLOOKUP($H81,'(backend scoring)'!$S$2:$S$333,'(backend scoring)'!$A$2:$A$333,"")</f>
        <v/>
      </c>
      <c r="J81" s="216" t="str">
        <f>IFERROR(VLOOKUP($I81,'Institution Evaluation'!$A$55:$F$346,2,0),IFERROR(VLOOKUP($I81,'Privacy Analyst Evaluation'!$A$46:$F$120,2,0),""))</f>
        <v/>
      </c>
      <c r="K81" s="216" t="str">
        <f>IFERROR(VLOOKUP($I81,'Institution Evaluation'!$A$55:$F$346,3,0),IFERROR(VLOOKUP($I81,'Privacy Analyst Evaluation'!$A$46:$F$120,3,0),""))&amp;""</f>
        <v/>
      </c>
      <c r="L81" s="216" t="str">
        <f>IFERROR(VLOOKUP($I81,'Institution Evaluation'!$A$55:$F$346,4,0),IFERROR(VLOOKUP($I81,'Privacy Analyst Evaluation'!$A$46:$F$120,4,0),""))&amp;""</f>
        <v/>
      </c>
      <c r="M81" s="216" t="str">
        <f>IFERROR(VLOOKUP($I81,'Institution Evaluation'!$A$55:$F$346,6,0),IFERROR(VLOOKUP($I81,'Privacy Analyst Evaluation'!$A$46:$F$120,6,0),""))&amp;""</f>
        <v/>
      </c>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c r="JK81"/>
      <c r="JL81"/>
      <c r="JM81"/>
      <c r="JN81"/>
      <c r="JO81"/>
      <c r="JP81"/>
      <c r="JQ81"/>
      <c r="JR81"/>
      <c r="JS81"/>
      <c r="JT81"/>
      <c r="JU81"/>
      <c r="JV81"/>
      <c r="JW81"/>
      <c r="JX81"/>
      <c r="JY81"/>
      <c r="JZ81"/>
      <c r="KA81"/>
      <c r="KB81"/>
      <c r="KC81"/>
      <c r="KD81"/>
      <c r="KE81"/>
      <c r="KF81"/>
      <c r="KG81"/>
      <c r="KH81"/>
      <c r="KI81"/>
      <c r="KJ81"/>
      <c r="KK81"/>
      <c r="KL81"/>
      <c r="KM81"/>
      <c r="KN81"/>
      <c r="KO81"/>
      <c r="KP81"/>
      <c r="KQ81"/>
      <c r="KR81"/>
      <c r="KS81"/>
      <c r="KT81"/>
      <c r="KU81"/>
      <c r="KV81"/>
      <c r="KW81"/>
      <c r="KX81"/>
      <c r="KY81"/>
      <c r="KZ81"/>
      <c r="LA81"/>
      <c r="LB81"/>
      <c r="LC81"/>
      <c r="LD81"/>
      <c r="LE81"/>
      <c r="LF81"/>
      <c r="LG81"/>
      <c r="LH81"/>
      <c r="LI81"/>
      <c r="LJ81"/>
      <c r="LK81"/>
      <c r="LL81"/>
      <c r="LM81"/>
      <c r="LN81"/>
      <c r="LO81"/>
      <c r="LP81"/>
      <c r="LQ81"/>
      <c r="LR81"/>
      <c r="LS81"/>
      <c r="LT81"/>
      <c r="LU81"/>
      <c r="LV81"/>
      <c r="LW81"/>
      <c r="LX81"/>
      <c r="LY81"/>
      <c r="LZ81"/>
    </row>
    <row r="82" spans="1:338" ht="105" x14ac:dyDescent="0.2">
      <c r="A82" s="216">
        <f>IFERROR(IF($A81+1&gt;'(backend scoring)'!$T$335,"",$A81+1),"")</f>
        <v>58</v>
      </c>
      <c r="B82" s="216" t="str">
        <f>_xlfn.XLOOKUP($A82,'(backend scoring)'!$V$2:$V$333,'(backend scoring)'!$A$2:$A$333,"")</f>
        <v>HIPA-01</v>
      </c>
      <c r="C82" s="216" t="str">
        <f>IFERROR(VLOOKUP($B82,'Institution Evaluation'!$A$55:$F$346,2,0),IFERROR(VLOOKUP($B82,'Privacy Analyst Evaluation'!$A$46:$F$120,2,0),""))&amp;""</f>
        <v>Do your workforce members receive regular training related to the Health Insurance Portability and Accountability Act (HIPAA) Privacy and Security Rules and the HITECH Act?*</v>
      </c>
      <c r="D82" s="216" t="str">
        <f>IFERROR(VLOOKUP($B82,'Institution Evaluation'!$A$55:$F$346,3,0),IFERROR(VLOOKUP($B82,'Privacy Analyst Evaluation'!$A$46:$F$120,3,0),""))&amp;""</f>
        <v/>
      </c>
      <c r="E82" s="216" t="str">
        <f>IFERROR(VLOOKUP($B82,'Institution Evaluation'!$A$55:$F$346,4,0),IFERROR(VLOOKUP($B82,'Privacy Analyst Evaluation'!$A$46:$F$120,4,0),""))&amp;""</f>
        <v/>
      </c>
      <c r="F82" s="216" t="str">
        <f>IFERROR(VLOOKUP($B82,'Institution Evaluation'!$A$55:$F$346,6,0),IFERROR(VLOOKUP($B82,'Privacy Analyst Evaluation'!$A$46:$F$120,6,0),""))&amp;""</f>
        <v/>
      </c>
      <c r="G82" s="217"/>
      <c r="H82" s="216" t="str">
        <f>IFERROR(IF($H81+1&gt;'(backend scoring)'!$Q$335,"",$H81+1),"")</f>
        <v/>
      </c>
      <c r="I82" s="216" t="str">
        <f>_xlfn.XLOOKUP($H82,'(backend scoring)'!$S$2:$S$333,'(backend scoring)'!$A$2:$A$333,"")</f>
        <v/>
      </c>
      <c r="J82" s="216" t="str">
        <f>IFERROR(VLOOKUP($I82,'Institution Evaluation'!$A$55:$F$346,2,0),IFERROR(VLOOKUP($I82,'Privacy Analyst Evaluation'!$A$46:$F$120,2,0),""))</f>
        <v/>
      </c>
      <c r="K82" s="216" t="str">
        <f>IFERROR(VLOOKUP($I82,'Institution Evaluation'!$A$55:$F$346,3,0),IFERROR(VLOOKUP($I82,'Privacy Analyst Evaluation'!$A$46:$F$120,3,0),""))&amp;""</f>
        <v/>
      </c>
      <c r="L82" s="216" t="str">
        <f>IFERROR(VLOOKUP($I82,'Institution Evaluation'!$A$55:$F$346,4,0),IFERROR(VLOOKUP($I82,'Privacy Analyst Evaluation'!$A$46:$F$120,4,0),""))&amp;""</f>
        <v/>
      </c>
      <c r="M82" s="216" t="str">
        <f>IFERROR(VLOOKUP($I82,'Institution Evaluation'!$A$55:$F$346,6,0),IFERROR(VLOOKUP($I82,'Privacy Analyst Evaluation'!$A$46:$F$120,6,0),""))&amp;""</f>
        <v/>
      </c>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c r="JK82"/>
      <c r="JL82"/>
      <c r="JM82"/>
      <c r="JN82"/>
      <c r="JO82"/>
      <c r="JP82"/>
      <c r="JQ82"/>
      <c r="JR82"/>
      <c r="JS82"/>
      <c r="JT82"/>
      <c r="JU82"/>
      <c r="JV82"/>
      <c r="JW82"/>
      <c r="JX82"/>
      <c r="JY82"/>
      <c r="JZ82"/>
      <c r="KA82"/>
      <c r="KB82"/>
      <c r="KC82"/>
      <c r="KD82"/>
      <c r="KE82"/>
      <c r="KF82"/>
      <c r="KG82"/>
      <c r="KH82"/>
      <c r="KI82"/>
      <c r="KJ82"/>
      <c r="KK82"/>
      <c r="KL82"/>
      <c r="KM82"/>
      <c r="KN82"/>
      <c r="KO82"/>
      <c r="KP82"/>
      <c r="KQ82"/>
      <c r="KR82"/>
      <c r="KS82"/>
      <c r="KT82"/>
      <c r="KU82"/>
      <c r="KV82"/>
      <c r="KW82"/>
      <c r="KX82"/>
      <c r="KY82"/>
      <c r="KZ82"/>
      <c r="LA82"/>
      <c r="LB82"/>
      <c r="LC82"/>
      <c r="LD82"/>
      <c r="LE82"/>
      <c r="LF82"/>
      <c r="LG82"/>
      <c r="LH82"/>
      <c r="LI82"/>
      <c r="LJ82"/>
      <c r="LK82"/>
      <c r="LL82"/>
      <c r="LM82"/>
      <c r="LN82"/>
      <c r="LO82"/>
      <c r="LP82"/>
      <c r="LQ82"/>
      <c r="LR82"/>
      <c r="LS82"/>
      <c r="LT82"/>
      <c r="LU82"/>
      <c r="LV82"/>
      <c r="LW82"/>
      <c r="LX82"/>
      <c r="LY82"/>
      <c r="LZ82"/>
    </row>
    <row r="83" spans="1:338" ht="30" x14ac:dyDescent="0.2">
      <c r="A83" s="216">
        <f>IFERROR(IF($A82+1&gt;'(backend scoring)'!$T$335,"",$A82+1),"")</f>
        <v>59</v>
      </c>
      <c r="B83" s="216" t="str">
        <f>_xlfn.XLOOKUP($A83,'(backend scoring)'!$V$2:$V$333,'(backend scoring)'!$A$2:$A$333,"")</f>
        <v>HIPA-02</v>
      </c>
      <c r="C83" s="216" t="str">
        <f>IFERROR(VLOOKUP($B83,'Institution Evaluation'!$A$55:$F$346,2,0),IFERROR(VLOOKUP($B83,'Privacy Analyst Evaluation'!$A$46:$F$120,2,0),""))&amp;""</f>
        <v>Have you identified areas of risk?*</v>
      </c>
      <c r="D83" s="216" t="str">
        <f>IFERROR(VLOOKUP($B83,'Institution Evaluation'!$A$55:$F$346,3,0),IFERROR(VLOOKUP($B83,'Privacy Analyst Evaluation'!$A$46:$F$120,3,0),""))&amp;""</f>
        <v/>
      </c>
      <c r="E83" s="216" t="str">
        <f>IFERROR(VLOOKUP($B83,'Institution Evaluation'!$A$55:$F$346,4,0),IFERROR(VLOOKUP($B83,'Privacy Analyst Evaluation'!$A$46:$F$120,4,0),""))&amp;""</f>
        <v/>
      </c>
      <c r="F83" s="216" t="str">
        <f>IFERROR(VLOOKUP($B83,'Institution Evaluation'!$A$55:$F$346,6,0),IFERROR(VLOOKUP($B83,'Privacy Analyst Evaluation'!$A$46:$F$120,6,0),""))&amp;""</f>
        <v/>
      </c>
      <c r="G83" s="217"/>
      <c r="H83" s="216" t="str">
        <f>IFERROR(IF($H82+1&gt;'(backend scoring)'!$Q$335,"",$H82+1),"")</f>
        <v/>
      </c>
      <c r="I83" s="216" t="str">
        <f>_xlfn.XLOOKUP($H83,'(backend scoring)'!$S$2:$S$333,'(backend scoring)'!$A$2:$A$333,"")</f>
        <v/>
      </c>
      <c r="J83" s="216" t="str">
        <f>IFERROR(VLOOKUP($I83,'Institution Evaluation'!$A$55:$F$346,2,0),IFERROR(VLOOKUP($I83,'Privacy Analyst Evaluation'!$A$46:$F$120,2,0),""))</f>
        <v/>
      </c>
      <c r="K83" s="216" t="str">
        <f>IFERROR(VLOOKUP($I83,'Institution Evaluation'!$A$55:$F$346,3,0),IFERROR(VLOOKUP($I83,'Privacy Analyst Evaluation'!$A$46:$F$120,3,0),""))&amp;""</f>
        <v/>
      </c>
      <c r="L83" s="216" t="str">
        <f>IFERROR(VLOOKUP($I83,'Institution Evaluation'!$A$55:$F$346,4,0),IFERROR(VLOOKUP($I83,'Privacy Analyst Evaluation'!$A$46:$F$120,4,0),""))&amp;""</f>
        <v/>
      </c>
      <c r="M83" s="216" t="str">
        <f>IFERROR(VLOOKUP($I83,'Institution Evaluation'!$A$55:$F$346,6,0),IFERROR(VLOOKUP($I83,'Privacy Analyst Evaluation'!$A$46:$F$120,6,0),""))&amp;""</f>
        <v/>
      </c>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c r="JK83"/>
      <c r="JL83"/>
      <c r="JM83"/>
      <c r="JN83"/>
      <c r="JO83"/>
      <c r="JP83"/>
      <c r="JQ83"/>
      <c r="JR83"/>
      <c r="JS83"/>
      <c r="JT83"/>
      <c r="JU83"/>
      <c r="JV83"/>
      <c r="JW83"/>
      <c r="JX83"/>
      <c r="JY83"/>
      <c r="JZ83"/>
      <c r="KA83"/>
      <c r="KB83"/>
      <c r="KC83"/>
      <c r="KD83"/>
      <c r="KE83"/>
      <c r="KF83"/>
      <c r="KG83"/>
      <c r="KH83"/>
      <c r="KI83"/>
      <c r="KJ83"/>
      <c r="KK83"/>
      <c r="KL83"/>
      <c r="KM83"/>
      <c r="KN83"/>
      <c r="KO83"/>
      <c r="KP83"/>
      <c r="KQ83"/>
      <c r="KR83"/>
      <c r="KS83"/>
      <c r="KT83"/>
      <c r="KU83"/>
      <c r="KV83"/>
      <c r="KW83"/>
      <c r="KX83"/>
      <c r="KY83"/>
      <c r="KZ83"/>
      <c r="LA83"/>
      <c r="LB83"/>
      <c r="LC83"/>
      <c r="LD83"/>
      <c r="LE83"/>
      <c r="LF83"/>
      <c r="LG83"/>
      <c r="LH83"/>
      <c r="LI83"/>
      <c r="LJ83"/>
      <c r="LK83"/>
      <c r="LL83"/>
      <c r="LM83"/>
      <c r="LN83"/>
      <c r="LO83"/>
      <c r="LP83"/>
      <c r="LQ83"/>
      <c r="LR83"/>
      <c r="LS83"/>
      <c r="LT83"/>
      <c r="LU83"/>
      <c r="LV83"/>
      <c r="LW83"/>
      <c r="LX83"/>
      <c r="LY83"/>
      <c r="LZ83"/>
    </row>
    <row r="84" spans="1:338" ht="30" x14ac:dyDescent="0.2">
      <c r="A84" s="216">
        <f>IFERROR(IF($A83+1&gt;'(backend scoring)'!$T$335,"",$A83+1),"")</f>
        <v>60</v>
      </c>
      <c r="B84" s="216" t="str">
        <f>_xlfn.XLOOKUP($A84,'(backend scoring)'!$V$2:$V$333,'(backend scoring)'!$A$2:$A$333,"")</f>
        <v>HIPA-03</v>
      </c>
      <c r="C84" s="216" t="str">
        <f>IFERROR(VLOOKUP($B84,'Institution Evaluation'!$A$55:$F$346,2,0),IFERROR(VLOOKUP($B84,'Privacy Analyst Evaluation'!$A$46:$F$120,2,0),""))&amp;""</f>
        <v>Have the relevant policies/plans been tested?*</v>
      </c>
      <c r="D84" s="216" t="str">
        <f>IFERROR(VLOOKUP($B84,'Institution Evaluation'!$A$55:$F$346,3,0),IFERROR(VLOOKUP($B84,'Privacy Analyst Evaluation'!$A$46:$F$120,3,0),""))&amp;""</f>
        <v/>
      </c>
      <c r="E84" s="216" t="str">
        <f>IFERROR(VLOOKUP($B84,'Institution Evaluation'!$A$55:$F$346,4,0),IFERROR(VLOOKUP($B84,'Privacy Analyst Evaluation'!$A$46:$F$120,4,0),""))&amp;""</f>
        <v/>
      </c>
      <c r="F84" s="216" t="str">
        <f>IFERROR(VLOOKUP($B84,'Institution Evaluation'!$A$55:$F$346,6,0),IFERROR(VLOOKUP($B84,'Privacy Analyst Evaluation'!$A$46:$F$120,6,0),""))&amp;""</f>
        <v/>
      </c>
      <c r="G84" s="217"/>
      <c r="H84" s="216" t="str">
        <f>IFERROR(IF($H83+1&gt;'(backend scoring)'!$Q$335,"",$H83+1),"")</f>
        <v/>
      </c>
      <c r="I84" s="216" t="str">
        <f>_xlfn.XLOOKUP($H84,'(backend scoring)'!$S$2:$S$333,'(backend scoring)'!$A$2:$A$333,"")</f>
        <v/>
      </c>
      <c r="J84" s="216" t="str">
        <f>IFERROR(VLOOKUP($I84,'Institution Evaluation'!$A$55:$F$346,2,0),IFERROR(VLOOKUP($I84,'Privacy Analyst Evaluation'!$A$46:$F$120,2,0),""))</f>
        <v/>
      </c>
      <c r="K84" s="216" t="str">
        <f>IFERROR(VLOOKUP($I84,'Institution Evaluation'!$A$55:$F$346,3,0),IFERROR(VLOOKUP($I84,'Privacy Analyst Evaluation'!$A$46:$F$120,3,0),""))&amp;""</f>
        <v/>
      </c>
      <c r="L84" s="216" t="str">
        <f>IFERROR(VLOOKUP($I84,'Institution Evaluation'!$A$55:$F$346,4,0),IFERROR(VLOOKUP($I84,'Privacy Analyst Evaluation'!$A$46:$F$120,4,0),""))&amp;""</f>
        <v/>
      </c>
      <c r="M84" s="216" t="str">
        <f>IFERROR(VLOOKUP($I84,'Institution Evaluation'!$A$55:$F$346,6,0),IFERROR(VLOOKUP($I84,'Privacy Analyst Evaluation'!$A$46:$F$120,6,0),""))&amp;""</f>
        <v/>
      </c>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c r="IX84"/>
      <c r="IY84"/>
      <c r="IZ84"/>
      <c r="JA84"/>
      <c r="JB84"/>
      <c r="JC84"/>
      <c r="JD84"/>
      <c r="JE84"/>
      <c r="JF84"/>
      <c r="JG84"/>
      <c r="JH84"/>
      <c r="JI84"/>
      <c r="JJ84"/>
      <c r="JK84"/>
      <c r="JL84"/>
      <c r="JM84"/>
      <c r="JN84"/>
      <c r="JO84"/>
      <c r="JP84"/>
      <c r="JQ84"/>
      <c r="JR84"/>
      <c r="JS84"/>
      <c r="JT84"/>
      <c r="JU84"/>
      <c r="JV84"/>
      <c r="JW84"/>
      <c r="JX84"/>
      <c r="JY84"/>
      <c r="JZ84"/>
      <c r="KA84"/>
      <c r="KB84"/>
      <c r="KC84"/>
      <c r="KD84"/>
      <c r="KE84"/>
      <c r="KF84"/>
      <c r="KG84"/>
      <c r="KH84"/>
      <c r="KI84"/>
      <c r="KJ84"/>
      <c r="KK84"/>
      <c r="KL84"/>
      <c r="KM84"/>
      <c r="KN84"/>
      <c r="KO84"/>
      <c r="KP84"/>
      <c r="KQ84"/>
      <c r="KR84"/>
      <c r="KS84"/>
      <c r="KT84"/>
      <c r="KU84"/>
      <c r="KV84"/>
      <c r="KW84"/>
      <c r="KX84"/>
      <c r="KY84"/>
      <c r="KZ84"/>
      <c r="LA84"/>
      <c r="LB84"/>
      <c r="LC84"/>
      <c r="LD84"/>
      <c r="LE84"/>
      <c r="LF84"/>
      <c r="LG84"/>
      <c r="LH84"/>
      <c r="LI84"/>
      <c r="LJ84"/>
      <c r="LK84"/>
      <c r="LL84"/>
      <c r="LM84"/>
      <c r="LN84"/>
      <c r="LO84"/>
      <c r="LP84"/>
      <c r="LQ84"/>
      <c r="LR84"/>
      <c r="LS84"/>
      <c r="LT84"/>
      <c r="LU84"/>
      <c r="LV84"/>
      <c r="LW84"/>
      <c r="LX84"/>
      <c r="LY84"/>
      <c r="LZ84"/>
    </row>
    <row r="85" spans="1:338" ht="75" x14ac:dyDescent="0.2">
      <c r="A85" s="216">
        <f>IFERROR(IF($A84+1&gt;'(backend scoring)'!$T$335,"",$A84+1),"")</f>
        <v>61</v>
      </c>
      <c r="B85" s="216" t="str">
        <f>_xlfn.XLOOKUP($A85,'(backend scoring)'!$V$2:$V$333,'(backend scoring)'!$A$2:$A$333,"")</f>
        <v>HIPA-04</v>
      </c>
      <c r="C85" s="216" t="str">
        <f>IFERROR(VLOOKUP($B85,'Institution Evaluation'!$A$55:$F$346,2,0),IFERROR(VLOOKUP($B85,'Privacy Analyst Evaluation'!$A$46:$F$120,2,0),""))&amp;""</f>
        <v>Have you entered into a Business Associate Agreements with all subcontractors who may have access to protected health information (PHI)?*</v>
      </c>
      <c r="D85" s="216" t="str">
        <f>IFERROR(VLOOKUP($B85,'Institution Evaluation'!$A$55:$F$346,3,0),IFERROR(VLOOKUP($B85,'Privacy Analyst Evaluation'!$A$46:$F$120,3,0),""))&amp;""</f>
        <v/>
      </c>
      <c r="E85" s="216" t="str">
        <f>IFERROR(VLOOKUP($B85,'Institution Evaluation'!$A$55:$F$346,4,0),IFERROR(VLOOKUP($B85,'Privacy Analyst Evaluation'!$A$46:$F$120,4,0),""))&amp;""</f>
        <v/>
      </c>
      <c r="F85" s="216" t="str">
        <f>IFERROR(VLOOKUP($B85,'Institution Evaluation'!$A$55:$F$346,6,0),IFERROR(VLOOKUP($B85,'Privacy Analyst Evaluation'!$A$46:$F$120,6,0),""))&amp;""</f>
        <v/>
      </c>
      <c r="G85" s="217"/>
      <c r="H85" s="216" t="str">
        <f>IFERROR(IF($H84+1&gt;'(backend scoring)'!$Q$335,"",$H84+1),"")</f>
        <v/>
      </c>
      <c r="I85" s="216" t="str">
        <f>_xlfn.XLOOKUP($H85,'(backend scoring)'!$S$2:$S$333,'(backend scoring)'!$A$2:$A$333,"")</f>
        <v/>
      </c>
      <c r="J85" s="216" t="str">
        <f>IFERROR(VLOOKUP($I85,'Institution Evaluation'!$A$55:$F$346,2,0),IFERROR(VLOOKUP($I85,'Privacy Analyst Evaluation'!$A$46:$F$120,2,0),""))</f>
        <v/>
      </c>
      <c r="K85" s="216" t="str">
        <f>IFERROR(VLOOKUP($I85,'Institution Evaluation'!$A$55:$F$346,3,0),IFERROR(VLOOKUP($I85,'Privacy Analyst Evaluation'!$A$46:$F$120,3,0),""))&amp;""</f>
        <v/>
      </c>
      <c r="L85" s="216" t="str">
        <f>IFERROR(VLOOKUP($I85,'Institution Evaluation'!$A$55:$F$346,4,0),IFERROR(VLOOKUP($I85,'Privacy Analyst Evaluation'!$A$46:$F$120,4,0),""))&amp;""</f>
        <v/>
      </c>
      <c r="M85" s="216" t="str">
        <f>IFERROR(VLOOKUP($I85,'Institution Evaluation'!$A$55:$F$346,6,0),IFERROR(VLOOKUP($I85,'Privacy Analyst Evaluation'!$A$46:$F$120,6,0),""))&amp;""</f>
        <v/>
      </c>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c r="JK85"/>
      <c r="JL85"/>
      <c r="JM85"/>
      <c r="JN85"/>
      <c r="JO85"/>
      <c r="JP85"/>
      <c r="JQ85"/>
      <c r="JR85"/>
      <c r="JS85"/>
      <c r="JT85"/>
      <c r="JU85"/>
      <c r="JV85"/>
      <c r="JW85"/>
      <c r="JX85"/>
      <c r="JY85"/>
      <c r="JZ85"/>
      <c r="KA85"/>
      <c r="KB85"/>
      <c r="KC85"/>
      <c r="KD85"/>
      <c r="KE85"/>
      <c r="KF85"/>
      <c r="KG85"/>
      <c r="KH85"/>
      <c r="KI85"/>
      <c r="KJ85"/>
      <c r="KK85"/>
      <c r="KL85"/>
      <c r="KM85"/>
      <c r="KN85"/>
      <c r="KO85"/>
      <c r="KP85"/>
      <c r="KQ85"/>
      <c r="KR85"/>
      <c r="KS85"/>
      <c r="KT85"/>
      <c r="KU85"/>
      <c r="KV85"/>
      <c r="KW85"/>
      <c r="KX85"/>
      <c r="KY85"/>
      <c r="KZ85"/>
      <c r="LA85"/>
      <c r="LB85"/>
      <c r="LC85"/>
      <c r="LD85"/>
      <c r="LE85"/>
      <c r="LF85"/>
      <c r="LG85"/>
      <c r="LH85"/>
      <c r="LI85"/>
      <c r="LJ85"/>
      <c r="LK85"/>
      <c r="LL85"/>
      <c r="LM85"/>
      <c r="LN85"/>
      <c r="LO85"/>
      <c r="LP85"/>
      <c r="LQ85"/>
      <c r="LR85"/>
      <c r="LS85"/>
      <c r="LT85"/>
      <c r="LU85"/>
      <c r="LV85"/>
      <c r="LW85"/>
      <c r="LX85"/>
      <c r="LY85"/>
      <c r="LZ85"/>
    </row>
    <row r="86" spans="1:338" ht="75" x14ac:dyDescent="0.2">
      <c r="A86" s="216">
        <f>IFERROR(IF($A85+1&gt;'(backend scoring)'!$T$335,"",$A85+1),"")</f>
        <v>62</v>
      </c>
      <c r="B86" s="216" t="str">
        <f>_xlfn.XLOOKUP($A86,'(backend scoring)'!$V$2:$V$333,'(backend scoring)'!$A$2:$A$333,"")</f>
        <v>PCID-01</v>
      </c>
      <c r="C86" s="216" t="str">
        <f>IFERROR(VLOOKUP($B86,'Institution Evaluation'!$A$55:$F$346,2,0),IFERROR(VLOOKUP($B86,'Privacy Analyst Evaluation'!$A$46:$F$120,2,0),""))&amp;""</f>
        <v>Do you have a current, executed within the past year, Attestation of Compliance (AoC) or Report on Compliance (RoC)?*</v>
      </c>
      <c r="D86" s="216" t="str">
        <f>IFERROR(VLOOKUP($B86,'Institution Evaluation'!$A$55:$F$346,3,0),IFERROR(VLOOKUP($B86,'Privacy Analyst Evaluation'!$A$46:$F$120,3,0),""))&amp;""</f>
        <v/>
      </c>
      <c r="E86" s="216" t="str">
        <f>IFERROR(VLOOKUP($B86,'Institution Evaluation'!$A$55:$F$346,4,0),IFERROR(VLOOKUP($B86,'Privacy Analyst Evaluation'!$A$46:$F$120,4,0),""))&amp;""</f>
        <v/>
      </c>
      <c r="F86" s="216" t="str">
        <f>IFERROR(VLOOKUP($B86,'Institution Evaluation'!$A$55:$F$346,6,0),IFERROR(VLOOKUP($B86,'Privacy Analyst Evaluation'!$A$46:$F$120,6,0),""))&amp;""</f>
        <v/>
      </c>
      <c r="G86" s="217"/>
      <c r="H86" s="216" t="str">
        <f>IFERROR(IF($H85+1&gt;'(backend scoring)'!$Q$335,"",$H85+1),"")</f>
        <v/>
      </c>
      <c r="I86" s="216" t="str">
        <f>_xlfn.XLOOKUP($H86,'(backend scoring)'!$S$2:$S$333,'(backend scoring)'!$A$2:$A$333,"")</f>
        <v/>
      </c>
      <c r="J86" s="216" t="str">
        <f>IFERROR(VLOOKUP($I86,'Institution Evaluation'!$A$55:$F$346,2,0),IFERROR(VLOOKUP($I86,'Privacy Analyst Evaluation'!$A$46:$F$120,2,0),""))</f>
        <v/>
      </c>
      <c r="K86" s="216" t="str">
        <f>IFERROR(VLOOKUP($I86,'Institution Evaluation'!$A$55:$F$346,3,0),IFERROR(VLOOKUP($I86,'Privacy Analyst Evaluation'!$A$46:$F$120,3,0),""))&amp;""</f>
        <v/>
      </c>
      <c r="L86" s="216" t="str">
        <f>IFERROR(VLOOKUP($I86,'Institution Evaluation'!$A$55:$F$346,4,0),IFERROR(VLOOKUP($I86,'Privacy Analyst Evaluation'!$A$46:$F$120,4,0),""))&amp;""</f>
        <v/>
      </c>
      <c r="M86" s="216" t="str">
        <f>IFERROR(VLOOKUP($I86,'Institution Evaluation'!$A$55:$F$346,6,0),IFERROR(VLOOKUP($I86,'Privacy Analyst Evaluation'!$A$46:$F$120,6,0),""))&amp;""</f>
        <v/>
      </c>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c r="IW86"/>
      <c r="IX86"/>
      <c r="IY86"/>
      <c r="IZ86"/>
      <c r="JA86"/>
      <c r="JB86"/>
      <c r="JC86"/>
      <c r="JD86"/>
      <c r="JE86"/>
      <c r="JF86"/>
      <c r="JG86"/>
      <c r="JH86"/>
      <c r="JI86"/>
      <c r="JJ86"/>
      <c r="JK86"/>
      <c r="JL86"/>
      <c r="JM86"/>
      <c r="JN86"/>
      <c r="JO86"/>
      <c r="JP86"/>
      <c r="JQ86"/>
      <c r="JR86"/>
      <c r="JS86"/>
      <c r="JT86"/>
      <c r="JU86"/>
      <c r="JV86"/>
      <c r="JW86"/>
      <c r="JX86"/>
      <c r="JY86"/>
      <c r="JZ86"/>
      <c r="KA86"/>
      <c r="KB86"/>
      <c r="KC86"/>
      <c r="KD86"/>
      <c r="KE86"/>
      <c r="KF86"/>
      <c r="KG86"/>
      <c r="KH86"/>
      <c r="KI86"/>
      <c r="KJ86"/>
      <c r="KK86"/>
      <c r="KL86"/>
      <c r="KM86"/>
      <c r="KN86"/>
      <c r="KO86"/>
      <c r="KP86"/>
      <c r="KQ86"/>
      <c r="KR86"/>
      <c r="KS86"/>
      <c r="KT86"/>
      <c r="KU86"/>
      <c r="KV86"/>
      <c r="KW86"/>
      <c r="KX86"/>
      <c r="KY86"/>
      <c r="KZ86"/>
      <c r="LA86"/>
      <c r="LB86"/>
      <c r="LC86"/>
      <c r="LD86"/>
      <c r="LE86"/>
      <c r="LF86"/>
      <c r="LG86"/>
      <c r="LH86"/>
      <c r="LI86"/>
      <c r="LJ86"/>
      <c r="LK86"/>
      <c r="LL86"/>
      <c r="LM86"/>
      <c r="LN86"/>
      <c r="LO86"/>
      <c r="LP86"/>
      <c r="LQ86"/>
      <c r="LR86"/>
      <c r="LS86"/>
      <c r="LT86"/>
      <c r="LU86"/>
      <c r="LV86"/>
      <c r="LW86"/>
      <c r="LX86"/>
      <c r="LY86"/>
      <c r="LZ86"/>
    </row>
    <row r="87" spans="1:338" ht="60" x14ac:dyDescent="0.2">
      <c r="A87" s="216">
        <f>IFERROR(IF($A86+1&gt;'(backend scoring)'!$T$335,"",$A86+1),"")</f>
        <v>63</v>
      </c>
      <c r="B87" s="216" t="str">
        <f>_xlfn.XLOOKUP($A87,'(backend scoring)'!$V$2:$V$333,'(backend scoring)'!$A$2:$A$333,"")</f>
        <v>PCID-02</v>
      </c>
      <c r="C87" s="216" t="str">
        <f>IFERROR(VLOOKUP($B87,'Institution Evaluation'!$A$55:$F$346,2,0),IFERROR(VLOOKUP($B87,'Privacy Analyst Evaluation'!$A$46:$F$120,2,0),""))&amp;""</f>
        <v>Is the application listed as an approved Payment Application Data Security Standard (PA-DSS) application?*</v>
      </c>
      <c r="D87" s="216" t="str">
        <f>IFERROR(VLOOKUP($B87,'Institution Evaluation'!$A$55:$F$346,3,0),IFERROR(VLOOKUP($B87,'Privacy Analyst Evaluation'!$A$46:$F$120,3,0),""))&amp;""</f>
        <v/>
      </c>
      <c r="E87" s="216" t="str">
        <f>IFERROR(VLOOKUP($B87,'Institution Evaluation'!$A$55:$F$346,4,0),IFERROR(VLOOKUP($B87,'Privacy Analyst Evaluation'!$A$46:$F$120,4,0),""))&amp;""</f>
        <v/>
      </c>
      <c r="F87" s="216" t="str">
        <f>IFERROR(VLOOKUP($B87,'Institution Evaluation'!$A$55:$F$346,6,0),IFERROR(VLOOKUP($B87,'Privacy Analyst Evaluation'!$A$46:$F$120,6,0),""))&amp;""</f>
        <v/>
      </c>
      <c r="G87" s="217"/>
      <c r="H87" s="216" t="str">
        <f>IFERROR(IF($H86+1&gt;'(backend scoring)'!$Q$335,"",$H86+1),"")</f>
        <v/>
      </c>
      <c r="I87" s="216" t="str">
        <f>_xlfn.XLOOKUP($H87,'(backend scoring)'!$S$2:$S$333,'(backend scoring)'!$A$2:$A$333,"")</f>
        <v/>
      </c>
      <c r="J87" s="216" t="str">
        <f>IFERROR(VLOOKUP($I87,'Institution Evaluation'!$A$55:$F$346,2,0),IFERROR(VLOOKUP($I87,'Privacy Analyst Evaluation'!$A$46:$F$120,2,0),""))</f>
        <v/>
      </c>
      <c r="K87" s="216" t="str">
        <f>IFERROR(VLOOKUP($I87,'Institution Evaluation'!$A$55:$F$346,3,0),IFERROR(VLOOKUP($I87,'Privacy Analyst Evaluation'!$A$46:$F$120,3,0),""))&amp;""</f>
        <v/>
      </c>
      <c r="L87" s="216" t="str">
        <f>IFERROR(VLOOKUP($I87,'Institution Evaluation'!$A$55:$F$346,4,0),IFERROR(VLOOKUP($I87,'Privacy Analyst Evaluation'!$A$46:$F$120,4,0),""))&amp;""</f>
        <v/>
      </c>
      <c r="M87" s="216" t="str">
        <f>IFERROR(VLOOKUP($I87,'Institution Evaluation'!$A$55:$F$346,6,0),IFERROR(VLOOKUP($I87,'Privacy Analyst Evaluation'!$A$46:$F$120,6,0),""))&amp;""</f>
        <v/>
      </c>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c r="JK87"/>
      <c r="JL87"/>
      <c r="JM87"/>
      <c r="JN87"/>
      <c r="JO87"/>
      <c r="JP87"/>
      <c r="JQ87"/>
      <c r="JR87"/>
      <c r="JS87"/>
      <c r="JT87"/>
      <c r="JU87"/>
      <c r="JV87"/>
      <c r="JW87"/>
      <c r="JX87"/>
      <c r="JY87"/>
      <c r="JZ87"/>
      <c r="KA87"/>
      <c r="KB87"/>
      <c r="KC87"/>
      <c r="KD87"/>
      <c r="KE87"/>
      <c r="KF87"/>
      <c r="KG87"/>
      <c r="KH87"/>
      <c r="KI87"/>
      <c r="KJ87"/>
      <c r="KK87"/>
      <c r="KL87"/>
      <c r="KM87"/>
      <c r="KN87"/>
      <c r="KO87"/>
      <c r="KP87"/>
      <c r="KQ87"/>
      <c r="KR87"/>
      <c r="KS87"/>
      <c r="KT87"/>
      <c r="KU87"/>
      <c r="KV87"/>
      <c r="KW87"/>
      <c r="KX87"/>
      <c r="KY87"/>
      <c r="KZ87"/>
      <c r="LA87"/>
      <c r="LB87"/>
      <c r="LC87"/>
      <c r="LD87"/>
      <c r="LE87"/>
      <c r="LF87"/>
      <c r="LG87"/>
      <c r="LH87"/>
      <c r="LI87"/>
      <c r="LJ87"/>
      <c r="LK87"/>
      <c r="LL87"/>
      <c r="LM87"/>
      <c r="LN87"/>
      <c r="LO87"/>
      <c r="LP87"/>
      <c r="LQ87"/>
      <c r="LR87"/>
      <c r="LS87"/>
      <c r="LT87"/>
      <c r="LU87"/>
      <c r="LV87"/>
      <c r="LW87"/>
      <c r="LX87"/>
      <c r="LY87"/>
      <c r="LZ87"/>
    </row>
    <row r="88" spans="1:338" ht="90" x14ac:dyDescent="0.2">
      <c r="A88" s="216">
        <f>IFERROR(IF($A87+1&gt;'(backend scoring)'!$T$335,"",$A87+1),"")</f>
        <v>64</v>
      </c>
      <c r="B88" s="216" t="str">
        <f>_xlfn.XLOOKUP($A88,'(backend scoring)'!$V$2:$V$333,'(backend scoring)'!$A$2:$A$333,"")</f>
        <v>PCID-03</v>
      </c>
      <c r="C88" s="216" t="str">
        <f>IFERROR(VLOOKUP($B88,'Institution Evaluation'!$A$55:$F$346,2,0),IFERROR(VLOOKUP($B88,'Privacy Analyst Evaluation'!$A$46:$F$120,2,0),""))&amp;""</f>
        <v>Does the system or solutions use a third party to collect, store, process, or transmit cardholder (payment/credit/debt card) data?*</v>
      </c>
      <c r="D88" s="216" t="str">
        <f>IFERROR(VLOOKUP($B88,'Institution Evaluation'!$A$55:$F$346,3,0),IFERROR(VLOOKUP($B88,'Privacy Analyst Evaluation'!$A$46:$F$120,3,0),""))&amp;""</f>
        <v/>
      </c>
      <c r="E88" s="216" t="str">
        <f>IFERROR(VLOOKUP($B88,'Institution Evaluation'!$A$55:$F$346,4,0),IFERROR(VLOOKUP($B88,'Privacy Analyst Evaluation'!$A$46:$F$120,4,0),""))&amp;""</f>
        <v/>
      </c>
      <c r="F88" s="216" t="str">
        <f>IFERROR(VLOOKUP($B88,'Institution Evaluation'!$A$55:$F$346,6,0),IFERROR(VLOOKUP($B88,'Privacy Analyst Evaluation'!$A$46:$F$120,6,0),""))&amp;""</f>
        <v/>
      </c>
      <c r="G88" s="217"/>
      <c r="H88" s="216" t="str">
        <f>IFERROR(IF($H87+1&gt;'(backend scoring)'!$Q$335,"",$H87+1),"")</f>
        <v/>
      </c>
      <c r="I88" s="216" t="str">
        <f>_xlfn.XLOOKUP($H88,'(backend scoring)'!$S$2:$S$333,'(backend scoring)'!$A$2:$A$333,"")</f>
        <v/>
      </c>
      <c r="J88" s="216" t="str">
        <f>IFERROR(VLOOKUP($I88,'Institution Evaluation'!$A$55:$F$346,2,0),IFERROR(VLOOKUP($I88,'Privacy Analyst Evaluation'!$A$46:$F$120,2,0),""))</f>
        <v/>
      </c>
      <c r="K88" s="216" t="str">
        <f>IFERROR(VLOOKUP($I88,'Institution Evaluation'!$A$55:$F$346,3,0),IFERROR(VLOOKUP($I88,'Privacy Analyst Evaluation'!$A$46:$F$120,3,0),""))&amp;""</f>
        <v/>
      </c>
      <c r="L88" s="216" t="str">
        <f>IFERROR(VLOOKUP($I88,'Institution Evaluation'!$A$55:$F$346,4,0),IFERROR(VLOOKUP($I88,'Privacy Analyst Evaluation'!$A$46:$F$120,4,0),""))&amp;""</f>
        <v/>
      </c>
      <c r="M88" s="216" t="str">
        <f>IFERROR(VLOOKUP($I88,'Institution Evaluation'!$A$55:$F$346,6,0),IFERROR(VLOOKUP($I88,'Privacy Analyst Evaluation'!$A$46:$F$120,6,0),""))&amp;""</f>
        <v/>
      </c>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c r="JK88"/>
      <c r="JL88"/>
      <c r="JM88"/>
      <c r="JN88"/>
      <c r="JO88"/>
      <c r="JP88"/>
      <c r="JQ88"/>
      <c r="JR88"/>
      <c r="JS88"/>
      <c r="JT88"/>
      <c r="JU88"/>
      <c r="JV88"/>
      <c r="JW88"/>
      <c r="JX88"/>
      <c r="JY88"/>
      <c r="JZ88"/>
      <c r="KA88"/>
      <c r="KB88"/>
      <c r="KC88"/>
      <c r="KD88"/>
      <c r="KE88"/>
      <c r="KF88"/>
      <c r="KG88"/>
      <c r="KH88"/>
      <c r="KI88"/>
      <c r="KJ88"/>
      <c r="KK88"/>
      <c r="KL88"/>
      <c r="KM88"/>
      <c r="KN88"/>
      <c r="KO88"/>
      <c r="KP88"/>
      <c r="KQ88"/>
      <c r="KR88"/>
      <c r="KS88"/>
      <c r="KT88"/>
      <c r="KU88"/>
      <c r="KV88"/>
      <c r="KW88"/>
      <c r="KX88"/>
      <c r="KY88"/>
      <c r="KZ88"/>
      <c r="LA88"/>
      <c r="LB88"/>
      <c r="LC88"/>
      <c r="LD88"/>
      <c r="LE88"/>
      <c r="LF88"/>
      <c r="LG88"/>
      <c r="LH88"/>
      <c r="LI88"/>
      <c r="LJ88"/>
      <c r="LK88"/>
      <c r="LL88"/>
      <c r="LM88"/>
      <c r="LN88"/>
      <c r="LO88"/>
      <c r="LP88"/>
      <c r="LQ88"/>
      <c r="LR88"/>
      <c r="LS88"/>
      <c r="LT88"/>
      <c r="LU88"/>
      <c r="LV88"/>
      <c r="LW88"/>
      <c r="LX88"/>
      <c r="LY88"/>
      <c r="LZ88"/>
    </row>
    <row r="89" spans="1:338" ht="105" x14ac:dyDescent="0.2">
      <c r="A89" s="216">
        <f>IFERROR(IF($A88+1&gt;'(backend scoring)'!$T$335,"",$A88+1),"")</f>
        <v>65</v>
      </c>
      <c r="B89" s="216" t="str">
        <f>_xlfn.XLOOKUP($A89,'(backend scoring)'!$V$2:$V$333,'(backend scoring)'!$A$2:$A$333,"")</f>
        <v>PCOM-01</v>
      </c>
      <c r="C89" s="216" t="str">
        <f>IFERROR(VLOOKUP($B89,'Institution Evaluation'!$A$55:$F$346,2,0),IFERROR(VLOOKUP($B89,'Privacy Analyst Evaluation'!$A$46:$F$120,2,0),""))&amp;""</f>
        <v>Have you had a personal data breach in the past three years that involved reporting to a governmental agency, notice to individuals (including voluntary notice), or notice to another organization or institution?*</v>
      </c>
      <c r="D89" s="216" t="str">
        <f>IFERROR(VLOOKUP($B89,'Institution Evaluation'!$A$55:$F$346,3,0),IFERROR(VLOOKUP($B89,'Privacy Analyst Evaluation'!$A$46:$F$120,3,0),""))&amp;""</f>
        <v/>
      </c>
      <c r="E89" s="216" t="str">
        <f>IFERROR(VLOOKUP($B89,'Institution Evaluation'!$A$55:$F$346,4,0),IFERROR(VLOOKUP($B89,'Privacy Analyst Evaluation'!$A$46:$F$120,4,0),""))&amp;""</f>
        <v/>
      </c>
      <c r="F89" s="216" t="str">
        <f>IFERROR(VLOOKUP($B89,'Institution Evaluation'!$A$55:$F$346,6,0),IFERROR(VLOOKUP($B89,'Privacy Analyst Evaluation'!$A$46:$F$120,6,0),""))&amp;""</f>
        <v/>
      </c>
      <c r="G89" s="217"/>
      <c r="H89" s="216" t="str">
        <f>IFERROR(IF($H88+1&gt;'(backend scoring)'!$Q$335,"",$H88+1),"")</f>
        <v/>
      </c>
      <c r="I89" s="216" t="str">
        <f>_xlfn.XLOOKUP($H89,'(backend scoring)'!$S$2:$S$333,'(backend scoring)'!$A$2:$A$333,"")</f>
        <v/>
      </c>
      <c r="J89" s="216" t="str">
        <f>IFERROR(VLOOKUP($I89,'Institution Evaluation'!$A$55:$F$346,2,0),IFERROR(VLOOKUP($I89,'Privacy Analyst Evaluation'!$A$46:$F$120,2,0),""))</f>
        <v/>
      </c>
      <c r="K89" s="216" t="str">
        <f>IFERROR(VLOOKUP($I89,'Institution Evaluation'!$A$55:$F$346,3,0),IFERROR(VLOOKUP($I89,'Privacy Analyst Evaluation'!$A$46:$F$120,3,0),""))&amp;""</f>
        <v/>
      </c>
      <c r="L89" s="216" t="str">
        <f>IFERROR(VLOOKUP($I89,'Institution Evaluation'!$A$55:$F$346,4,0),IFERROR(VLOOKUP($I89,'Privacy Analyst Evaluation'!$A$46:$F$120,4,0),""))&amp;""</f>
        <v/>
      </c>
      <c r="M89" s="216" t="str">
        <f>IFERROR(VLOOKUP($I89,'Institution Evaluation'!$A$55:$F$346,6,0),IFERROR(VLOOKUP($I89,'Privacy Analyst Evaluation'!$A$46:$F$120,6,0),""))&amp;""</f>
        <v/>
      </c>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c r="KF89"/>
      <c r="KG89"/>
      <c r="KH89"/>
      <c r="KI89"/>
      <c r="KJ89"/>
      <c r="KK89"/>
      <c r="KL89"/>
      <c r="KM89"/>
      <c r="KN89"/>
      <c r="KO89"/>
      <c r="KP89"/>
      <c r="KQ89"/>
      <c r="KR89"/>
      <c r="KS89"/>
      <c r="KT89"/>
      <c r="KU89"/>
      <c r="KV89"/>
      <c r="KW89"/>
      <c r="KX89"/>
      <c r="KY89"/>
      <c r="KZ89"/>
      <c r="LA89"/>
      <c r="LB89"/>
      <c r="LC89"/>
      <c r="LD89"/>
      <c r="LE89"/>
      <c r="LF89"/>
      <c r="LG89"/>
      <c r="LH89"/>
      <c r="LI89"/>
      <c r="LJ89"/>
      <c r="LK89"/>
      <c r="LL89"/>
      <c r="LM89"/>
      <c r="LN89"/>
      <c r="LO89"/>
      <c r="LP89"/>
      <c r="LQ89"/>
      <c r="LR89"/>
      <c r="LS89"/>
      <c r="LT89"/>
      <c r="LU89"/>
      <c r="LV89"/>
      <c r="LW89"/>
      <c r="LX89"/>
      <c r="LY89"/>
      <c r="LZ89"/>
    </row>
    <row r="90" spans="1:338" ht="90" x14ac:dyDescent="0.2">
      <c r="A90" s="216">
        <f>IFERROR(IF($A89+1&gt;'(backend scoring)'!$T$335,"",$A89+1),"")</f>
        <v>66</v>
      </c>
      <c r="B90" s="216" t="str">
        <f>_xlfn.XLOOKUP($A90,'(backend scoring)'!$V$2:$V$333,'(backend scoring)'!$A$2:$A$333,"")</f>
        <v>PCOM-02</v>
      </c>
      <c r="C90" s="216" t="str">
        <f>IFERROR(VLOOKUP($B90,'Institution Evaluation'!$A$55:$F$346,2,0),IFERROR(VLOOKUP($B90,'Privacy Analyst Evaluation'!$A$46:$F$120,2,0),""))&amp;""</f>
        <v>Use this area to share information about your privacy practices that will assist those who are assessing your company data privacy program.*</v>
      </c>
      <c r="D90" s="216" t="str">
        <f>IFERROR(VLOOKUP($B90,'Institution Evaluation'!$A$55:$F$346,3,0),IFERROR(VLOOKUP($B90,'Privacy Analyst Evaluation'!$A$46:$F$120,3,0),""))&amp;""</f>
        <v/>
      </c>
      <c r="E90" s="216" t="str">
        <f>IFERROR(VLOOKUP($B90,'Institution Evaluation'!$A$55:$F$346,4,0),IFERROR(VLOOKUP($B90,'Privacy Analyst Evaluation'!$A$46:$F$120,4,0),""))&amp;""</f>
        <v/>
      </c>
      <c r="F90" s="216" t="str">
        <f>IFERROR(VLOOKUP($B90,'Institution Evaluation'!$A$55:$F$346,6,0),IFERROR(VLOOKUP($B90,'Privacy Analyst Evaluation'!$A$46:$F$120,6,0),""))&amp;""</f>
        <v/>
      </c>
      <c r="G90" s="217"/>
      <c r="H90" s="216" t="str">
        <f>IFERROR(IF($H89+1&gt;'(backend scoring)'!$Q$335,"",$H89+1),"")</f>
        <v/>
      </c>
      <c r="I90" s="216" t="str">
        <f>_xlfn.XLOOKUP($H90,'(backend scoring)'!$S$2:$S$333,'(backend scoring)'!$A$2:$A$333,"")</f>
        <v/>
      </c>
      <c r="J90" s="216" t="str">
        <f>IFERROR(VLOOKUP($I90,'Institution Evaluation'!$A$55:$F$346,2,0),IFERROR(VLOOKUP($I90,'Privacy Analyst Evaluation'!$A$46:$F$120,2,0),""))</f>
        <v/>
      </c>
      <c r="K90" s="216" t="str">
        <f>IFERROR(VLOOKUP($I90,'Institution Evaluation'!$A$55:$F$346,3,0),IFERROR(VLOOKUP($I90,'Privacy Analyst Evaluation'!$A$46:$F$120,3,0),""))&amp;""</f>
        <v/>
      </c>
      <c r="L90" s="216" t="str">
        <f>IFERROR(VLOOKUP($I90,'Institution Evaluation'!$A$55:$F$346,4,0),IFERROR(VLOOKUP($I90,'Privacy Analyst Evaluation'!$A$46:$F$120,4,0),""))&amp;""</f>
        <v/>
      </c>
      <c r="M90" s="216" t="str">
        <f>IFERROR(VLOOKUP($I90,'Institution Evaluation'!$A$55:$F$346,6,0),IFERROR(VLOOKUP($I90,'Privacy Analyst Evaluation'!$A$46:$F$120,6,0),""))&amp;""</f>
        <v/>
      </c>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c r="JY90"/>
      <c r="JZ90"/>
      <c r="KA90"/>
      <c r="KB90"/>
      <c r="KC90"/>
      <c r="KD90"/>
      <c r="KE90"/>
      <c r="KF90"/>
      <c r="KG90"/>
      <c r="KH90"/>
      <c r="KI90"/>
      <c r="KJ90"/>
      <c r="KK90"/>
      <c r="KL90"/>
      <c r="KM90"/>
      <c r="KN90"/>
      <c r="KO90"/>
      <c r="KP90"/>
      <c r="KQ90"/>
      <c r="KR90"/>
      <c r="KS90"/>
      <c r="KT90"/>
      <c r="KU90"/>
      <c r="KV90"/>
      <c r="KW90"/>
      <c r="KX90"/>
      <c r="KY90"/>
      <c r="KZ90"/>
      <c r="LA90"/>
      <c r="LB90"/>
      <c r="LC90"/>
      <c r="LD90"/>
      <c r="LE90"/>
      <c r="LF90"/>
      <c r="LG90"/>
      <c r="LH90"/>
      <c r="LI90"/>
      <c r="LJ90"/>
      <c r="LK90"/>
      <c r="LL90"/>
      <c r="LM90"/>
      <c r="LN90"/>
      <c r="LO90"/>
      <c r="LP90"/>
      <c r="LQ90"/>
      <c r="LR90"/>
      <c r="LS90"/>
      <c r="LT90"/>
      <c r="LU90"/>
      <c r="LV90"/>
      <c r="LW90"/>
      <c r="LX90"/>
      <c r="LY90"/>
      <c r="LZ90"/>
    </row>
    <row r="91" spans="1:338" ht="75" x14ac:dyDescent="0.2">
      <c r="A91" s="216">
        <f>IFERROR(IF($A90+1&gt;'(backend scoring)'!$T$335,"",$A90+1),"")</f>
        <v>67</v>
      </c>
      <c r="B91" s="216" t="str">
        <f>_xlfn.XLOOKUP($A91,'(backend scoring)'!$V$2:$V$333,'(backend scoring)'!$A$2:$A$333,"")</f>
        <v>PTHP-01</v>
      </c>
      <c r="C91" s="216" t="str">
        <f>IFERROR(VLOOKUP($B91,'Institution Evaluation'!$A$55:$F$346,2,0),IFERROR(VLOOKUP($B91,'Privacy Analyst Evaluation'!$A$46:$F$120,2,0),""))&amp;""</f>
        <v>Do you have contractual agreements with third parties that require them to maintain standards and to comply with all regulatory requirements?*</v>
      </c>
      <c r="D91" s="216" t="str">
        <f>IFERROR(VLOOKUP($B91,'Institution Evaluation'!$A$55:$F$346,3,0),IFERROR(VLOOKUP($B91,'Privacy Analyst Evaluation'!$A$46:$F$120,3,0),""))&amp;""</f>
        <v/>
      </c>
      <c r="E91" s="216" t="str">
        <f>IFERROR(VLOOKUP($B91,'Institution Evaluation'!$A$55:$F$346,4,0),IFERROR(VLOOKUP($B91,'Privacy Analyst Evaluation'!$A$46:$F$120,4,0),""))&amp;""</f>
        <v/>
      </c>
      <c r="F91" s="216" t="str">
        <f>IFERROR(VLOOKUP($B91,'Institution Evaluation'!$A$55:$F$346,6,0),IFERROR(VLOOKUP($B91,'Privacy Analyst Evaluation'!$A$46:$F$120,6,0),""))&amp;""</f>
        <v/>
      </c>
      <c r="G91" s="217"/>
      <c r="H91" s="216" t="str">
        <f>IFERROR(IF($H90+1&gt;'(backend scoring)'!$Q$335,"",$H90+1),"")</f>
        <v/>
      </c>
      <c r="I91" s="216" t="str">
        <f>_xlfn.XLOOKUP($H91,'(backend scoring)'!$S$2:$S$333,'(backend scoring)'!$A$2:$A$333,"")</f>
        <v/>
      </c>
      <c r="J91" s="216" t="str">
        <f>IFERROR(VLOOKUP($I91,'Institution Evaluation'!$A$55:$F$346,2,0),IFERROR(VLOOKUP($I91,'Privacy Analyst Evaluation'!$A$46:$F$120,2,0),""))</f>
        <v/>
      </c>
      <c r="K91" s="216" t="str">
        <f>IFERROR(VLOOKUP($I91,'Institution Evaluation'!$A$55:$F$346,3,0),IFERROR(VLOOKUP($I91,'Privacy Analyst Evaluation'!$A$46:$F$120,3,0),""))&amp;""</f>
        <v/>
      </c>
      <c r="L91" s="216" t="str">
        <f>IFERROR(VLOOKUP($I91,'Institution Evaluation'!$A$55:$F$346,4,0),IFERROR(VLOOKUP($I91,'Privacy Analyst Evaluation'!$A$46:$F$120,4,0),""))&amp;""</f>
        <v/>
      </c>
      <c r="M91" s="216" t="str">
        <f>IFERROR(VLOOKUP($I91,'Institution Evaluation'!$A$55:$F$346,6,0),IFERROR(VLOOKUP($I91,'Privacy Analyst Evaluation'!$A$46:$F$120,6,0),""))&amp;""</f>
        <v/>
      </c>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c r="JK91"/>
      <c r="JL91"/>
      <c r="JM91"/>
      <c r="JN91"/>
      <c r="JO91"/>
      <c r="JP91"/>
      <c r="JQ91"/>
      <c r="JR91"/>
      <c r="JS91"/>
      <c r="JT91"/>
      <c r="JU91"/>
      <c r="JV91"/>
      <c r="JW91"/>
      <c r="JX91"/>
      <c r="JY91"/>
      <c r="JZ91"/>
      <c r="KA91"/>
      <c r="KB91"/>
      <c r="KC91"/>
      <c r="KD91"/>
      <c r="KE91"/>
      <c r="KF91"/>
      <c r="KG91"/>
      <c r="KH91"/>
      <c r="KI91"/>
      <c r="KJ91"/>
      <c r="KK91"/>
      <c r="KL91"/>
      <c r="KM91"/>
      <c r="KN91"/>
      <c r="KO91"/>
      <c r="KP91"/>
      <c r="KQ91"/>
      <c r="KR91"/>
      <c r="KS91"/>
      <c r="KT91"/>
      <c r="KU91"/>
      <c r="KV91"/>
      <c r="KW91"/>
      <c r="KX91"/>
      <c r="KY91"/>
      <c r="KZ91"/>
      <c r="LA91"/>
      <c r="LB91"/>
      <c r="LC91"/>
      <c r="LD91"/>
      <c r="LE91"/>
      <c r="LF91"/>
      <c r="LG91"/>
      <c r="LH91"/>
      <c r="LI91"/>
      <c r="LJ91"/>
      <c r="LK91"/>
      <c r="LL91"/>
      <c r="LM91"/>
      <c r="LN91"/>
      <c r="LO91"/>
      <c r="LP91"/>
      <c r="LQ91"/>
      <c r="LR91"/>
      <c r="LS91"/>
      <c r="LT91"/>
      <c r="LU91"/>
      <c r="LV91"/>
      <c r="LW91"/>
      <c r="LX91"/>
      <c r="LY91"/>
      <c r="LZ91"/>
    </row>
    <row r="92" spans="1:338" ht="45" x14ac:dyDescent="0.2">
      <c r="A92" s="216">
        <f>IFERROR(IF($A91+1&gt;'(backend scoring)'!$T$335,"",$A91+1),"")</f>
        <v>68</v>
      </c>
      <c r="B92" s="216" t="str">
        <f>_xlfn.XLOOKUP($A92,'(backend scoring)'!$V$2:$V$333,'(backend scoring)'!$A$2:$A$333,"")</f>
        <v>PDAT-01</v>
      </c>
      <c r="C92" s="216" t="str">
        <f>IFERROR(VLOOKUP($B92,'Institution Evaluation'!$A$55:$F$346,2,0),IFERROR(VLOOKUP($B92,'Privacy Analyst Evaluation'!$A$46:$F$120,2,0),""))&amp;""</f>
        <v>Do you collect, process, or store demographic information?*</v>
      </c>
      <c r="D92" s="216" t="str">
        <f>IFERROR(VLOOKUP($B92,'Institution Evaluation'!$A$55:$F$346,3,0),IFERROR(VLOOKUP($B92,'Privacy Analyst Evaluation'!$A$46:$F$120,3,0),""))&amp;""</f>
        <v/>
      </c>
      <c r="E92" s="216" t="str">
        <f>IFERROR(VLOOKUP($B92,'Institution Evaluation'!$A$55:$F$346,4,0),IFERROR(VLOOKUP($B92,'Privacy Analyst Evaluation'!$A$46:$F$120,4,0),""))&amp;""</f>
        <v/>
      </c>
      <c r="F92" s="216" t="str">
        <f>IFERROR(VLOOKUP($B92,'Institution Evaluation'!$A$55:$F$346,6,0),IFERROR(VLOOKUP($B92,'Privacy Analyst Evaluation'!$A$46:$F$120,6,0),""))&amp;""</f>
        <v/>
      </c>
      <c r="G92" s="217"/>
      <c r="H92" s="216" t="str">
        <f>IFERROR(IF($H91+1&gt;'(backend scoring)'!$Q$335,"",$H91+1),"")</f>
        <v/>
      </c>
      <c r="I92" s="216" t="str">
        <f>_xlfn.XLOOKUP($H92,'(backend scoring)'!$S$2:$S$333,'(backend scoring)'!$A$2:$A$333,"")</f>
        <v/>
      </c>
      <c r="J92" s="216" t="str">
        <f>IFERROR(VLOOKUP($I92,'Institution Evaluation'!$A$55:$F$346,2,0),IFERROR(VLOOKUP($I92,'Privacy Analyst Evaluation'!$A$46:$F$120,2,0),""))</f>
        <v/>
      </c>
      <c r="K92" s="216" t="str">
        <f>IFERROR(VLOOKUP($I92,'Institution Evaluation'!$A$55:$F$346,3,0),IFERROR(VLOOKUP($I92,'Privacy Analyst Evaluation'!$A$46:$F$120,3,0),""))&amp;""</f>
        <v/>
      </c>
      <c r="L92" s="216" t="str">
        <f>IFERROR(VLOOKUP($I92,'Institution Evaluation'!$A$55:$F$346,4,0),IFERROR(VLOOKUP($I92,'Privacy Analyst Evaluation'!$A$46:$F$120,4,0),""))&amp;""</f>
        <v/>
      </c>
      <c r="M92" s="216" t="str">
        <f>IFERROR(VLOOKUP($I92,'Institution Evaluation'!$A$55:$F$346,6,0),IFERROR(VLOOKUP($I92,'Privacy Analyst Evaluation'!$A$46:$F$120,6,0),""))&amp;""</f>
        <v/>
      </c>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c r="IX92"/>
      <c r="IY92"/>
      <c r="IZ92"/>
      <c r="JA92"/>
      <c r="JB92"/>
      <c r="JC92"/>
      <c r="JD92"/>
      <c r="JE92"/>
      <c r="JF92"/>
      <c r="JG92"/>
      <c r="JH92"/>
      <c r="JI92"/>
      <c r="JJ92"/>
      <c r="JK92"/>
      <c r="JL92"/>
      <c r="JM92"/>
      <c r="JN92"/>
      <c r="JO92"/>
      <c r="JP92"/>
      <c r="JQ92"/>
      <c r="JR92"/>
      <c r="JS92"/>
      <c r="JT92"/>
      <c r="JU92"/>
      <c r="JV92"/>
      <c r="JW92"/>
      <c r="JX92"/>
      <c r="JY92"/>
      <c r="JZ92"/>
      <c r="KA92"/>
      <c r="KB92"/>
      <c r="KC92"/>
      <c r="KD92"/>
      <c r="KE92"/>
      <c r="KF92"/>
      <c r="KG92"/>
      <c r="KH92"/>
      <c r="KI92"/>
      <c r="KJ92"/>
      <c r="KK92"/>
      <c r="KL92"/>
      <c r="KM92"/>
      <c r="KN92"/>
      <c r="KO92"/>
      <c r="KP92"/>
      <c r="KQ92"/>
      <c r="KR92"/>
      <c r="KS92"/>
      <c r="KT92"/>
      <c r="KU92"/>
      <c r="KV92"/>
      <c r="KW92"/>
      <c r="KX92"/>
      <c r="KY92"/>
      <c r="KZ92"/>
      <c r="LA92"/>
      <c r="LB92"/>
      <c r="LC92"/>
      <c r="LD92"/>
      <c r="LE92"/>
      <c r="LF92"/>
      <c r="LG92"/>
      <c r="LH92"/>
      <c r="LI92"/>
      <c r="LJ92"/>
      <c r="LK92"/>
      <c r="LL92"/>
      <c r="LM92"/>
      <c r="LN92"/>
      <c r="LO92"/>
      <c r="LP92"/>
      <c r="LQ92"/>
      <c r="LR92"/>
      <c r="LS92"/>
      <c r="LT92"/>
      <c r="LU92"/>
      <c r="LV92"/>
      <c r="LW92"/>
      <c r="LX92"/>
      <c r="LY92"/>
      <c r="LZ92"/>
    </row>
    <row r="93" spans="1:338" ht="75" x14ac:dyDescent="0.2">
      <c r="A93" s="216">
        <f>IFERROR(IF($A92+1&gt;'(backend scoring)'!$T$335,"",$A92+1),"")</f>
        <v>69</v>
      </c>
      <c r="B93" s="216" t="str">
        <f>_xlfn.XLOOKUP($A93,'(backend scoring)'!$V$2:$V$333,'(backend scoring)'!$A$2:$A$333,"")</f>
        <v>PDAT-02</v>
      </c>
      <c r="C93" s="216" t="str">
        <f>IFERROR(VLOOKUP($B93,'Institution Evaluation'!$A$55:$F$346,2,0),IFERROR(VLOOKUP($B93,'Privacy Analyst Evaluation'!$A$46:$F$120,2,0),""))&amp;""</f>
        <v>Do you capture or create genetic, biometric, or behaviometric information (e.g.,  facial recognition or fingerprints)?*</v>
      </c>
      <c r="D93" s="216" t="str">
        <f>IFERROR(VLOOKUP($B93,'Institution Evaluation'!$A$55:$F$346,3,0),IFERROR(VLOOKUP($B93,'Privacy Analyst Evaluation'!$A$46:$F$120,3,0),""))&amp;""</f>
        <v/>
      </c>
      <c r="E93" s="216" t="str">
        <f>IFERROR(VLOOKUP($B93,'Institution Evaluation'!$A$55:$F$346,4,0),IFERROR(VLOOKUP($B93,'Privacy Analyst Evaluation'!$A$46:$F$120,4,0),""))&amp;""</f>
        <v/>
      </c>
      <c r="F93" s="216" t="str">
        <f>IFERROR(VLOOKUP($B93,'Institution Evaluation'!$A$55:$F$346,6,0),IFERROR(VLOOKUP($B93,'Privacy Analyst Evaluation'!$A$46:$F$120,6,0),""))&amp;""</f>
        <v/>
      </c>
      <c r="G93" s="217"/>
      <c r="H93" s="216" t="str">
        <f>IFERROR(IF($H92+1&gt;'(backend scoring)'!$Q$335,"",$H92+1),"")</f>
        <v/>
      </c>
      <c r="I93" s="216" t="str">
        <f>_xlfn.XLOOKUP($H93,'(backend scoring)'!$S$2:$S$333,'(backend scoring)'!$A$2:$A$333,"")</f>
        <v/>
      </c>
      <c r="J93" s="216" t="str">
        <f>IFERROR(VLOOKUP($I93,'Institution Evaluation'!$A$55:$F$346,2,0),IFERROR(VLOOKUP($I93,'Privacy Analyst Evaluation'!$A$46:$F$120,2,0),""))</f>
        <v/>
      </c>
      <c r="K93" s="216" t="str">
        <f>IFERROR(VLOOKUP($I93,'Institution Evaluation'!$A$55:$F$346,3,0),IFERROR(VLOOKUP($I93,'Privacy Analyst Evaluation'!$A$46:$F$120,3,0),""))&amp;""</f>
        <v/>
      </c>
      <c r="L93" s="216" t="str">
        <f>IFERROR(VLOOKUP($I93,'Institution Evaluation'!$A$55:$F$346,4,0),IFERROR(VLOOKUP($I93,'Privacy Analyst Evaluation'!$A$46:$F$120,4,0),""))&amp;""</f>
        <v/>
      </c>
      <c r="M93" s="216" t="str">
        <f>IFERROR(VLOOKUP($I93,'Institution Evaluation'!$A$55:$F$346,6,0),IFERROR(VLOOKUP($I93,'Privacy Analyst Evaluation'!$A$46:$F$120,6,0),""))&amp;""</f>
        <v/>
      </c>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c r="KF93"/>
      <c r="KG93"/>
      <c r="KH93"/>
      <c r="KI93"/>
      <c r="KJ93"/>
      <c r="KK93"/>
      <c r="KL93"/>
      <c r="KM93"/>
      <c r="KN93"/>
      <c r="KO93"/>
      <c r="KP93"/>
      <c r="KQ93"/>
      <c r="KR93"/>
      <c r="KS93"/>
      <c r="KT93"/>
      <c r="KU93"/>
      <c r="KV93"/>
      <c r="KW93"/>
      <c r="KX93"/>
      <c r="KY93"/>
      <c r="KZ93"/>
      <c r="LA93"/>
      <c r="LB93"/>
      <c r="LC93"/>
      <c r="LD93"/>
      <c r="LE93"/>
      <c r="LF93"/>
      <c r="LG93"/>
      <c r="LH93"/>
      <c r="LI93"/>
      <c r="LJ93"/>
      <c r="LK93"/>
      <c r="LL93"/>
      <c r="LM93"/>
      <c r="LN93"/>
      <c r="LO93"/>
      <c r="LP93"/>
      <c r="LQ93"/>
      <c r="LR93"/>
      <c r="LS93"/>
      <c r="LT93"/>
      <c r="LU93"/>
      <c r="LV93"/>
      <c r="LW93"/>
      <c r="LX93"/>
      <c r="LY93"/>
      <c r="LZ93"/>
    </row>
    <row r="94" spans="1:338" ht="75" x14ac:dyDescent="0.2">
      <c r="A94" s="216">
        <f>IFERROR(IF($A93+1&gt;'(backend scoring)'!$T$335,"",$A93+1),"")</f>
        <v>70</v>
      </c>
      <c r="B94" s="216" t="str">
        <f>_xlfn.XLOOKUP($A94,'(backend scoring)'!$V$2:$V$333,'(backend scoring)'!$A$2:$A$333,"")</f>
        <v>PDAT-03</v>
      </c>
      <c r="C94" s="216" t="str">
        <f>IFERROR(VLOOKUP($B94,'Institution Evaluation'!$A$55:$F$346,2,0),IFERROR(VLOOKUP($B94,'Privacy Analyst Evaluation'!$A$46:$F$120,2,0),""))&amp;""</f>
        <v>Do you combine institutional data (including "de-identified," "anonymized," or otherwise masked data) with personal data from any other sources?*</v>
      </c>
      <c r="D94" s="216" t="str">
        <f>IFERROR(VLOOKUP($B94,'Institution Evaluation'!$A$55:$F$346,3,0),IFERROR(VLOOKUP($B94,'Privacy Analyst Evaluation'!$A$46:$F$120,3,0),""))&amp;""</f>
        <v/>
      </c>
      <c r="E94" s="216" t="str">
        <f>IFERROR(VLOOKUP($B94,'Institution Evaluation'!$A$55:$F$346,4,0),IFERROR(VLOOKUP($B94,'Privacy Analyst Evaluation'!$A$46:$F$120,4,0),""))&amp;""</f>
        <v/>
      </c>
      <c r="F94" s="216" t="str">
        <f>IFERROR(VLOOKUP($B94,'Institution Evaluation'!$A$55:$F$346,6,0),IFERROR(VLOOKUP($B94,'Privacy Analyst Evaluation'!$A$46:$F$120,6,0),""))&amp;""</f>
        <v/>
      </c>
      <c r="G94" s="217"/>
      <c r="H94" s="216" t="str">
        <f>IFERROR(IF($H93+1&gt;'(backend scoring)'!$Q$335,"",$H93+1),"")</f>
        <v/>
      </c>
      <c r="I94" s="216" t="str">
        <f>_xlfn.XLOOKUP($H94,'(backend scoring)'!$S$2:$S$333,'(backend scoring)'!$A$2:$A$333,"")</f>
        <v/>
      </c>
      <c r="J94" s="216" t="str">
        <f>IFERROR(VLOOKUP($I94,'Institution Evaluation'!$A$55:$F$346,2,0),IFERROR(VLOOKUP($I94,'Privacy Analyst Evaluation'!$A$46:$F$120,2,0),""))</f>
        <v/>
      </c>
      <c r="K94" s="216" t="str">
        <f>IFERROR(VLOOKUP($I94,'Institution Evaluation'!$A$55:$F$346,3,0),IFERROR(VLOOKUP($I94,'Privacy Analyst Evaluation'!$A$46:$F$120,3,0),""))&amp;""</f>
        <v/>
      </c>
      <c r="L94" s="216" t="str">
        <f>IFERROR(VLOOKUP($I94,'Institution Evaluation'!$A$55:$F$346,4,0),IFERROR(VLOOKUP($I94,'Privacy Analyst Evaluation'!$A$46:$F$120,4,0),""))&amp;""</f>
        <v/>
      </c>
      <c r="M94" s="216" t="str">
        <f>IFERROR(VLOOKUP($I94,'Institution Evaluation'!$A$55:$F$346,6,0),IFERROR(VLOOKUP($I94,'Privacy Analyst Evaluation'!$A$46:$F$120,6,0),""))&amp;""</f>
        <v/>
      </c>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c r="LA94"/>
      <c r="LB94"/>
      <c r="LC94"/>
      <c r="LD94"/>
      <c r="LE94"/>
      <c r="LF94"/>
      <c r="LG94"/>
      <c r="LH94"/>
      <c r="LI94"/>
      <c r="LJ94"/>
      <c r="LK94"/>
      <c r="LL94"/>
      <c r="LM94"/>
      <c r="LN94"/>
      <c r="LO94"/>
      <c r="LP94"/>
      <c r="LQ94"/>
      <c r="LR94"/>
      <c r="LS94"/>
      <c r="LT94"/>
      <c r="LU94"/>
      <c r="LV94"/>
      <c r="LW94"/>
      <c r="LX94"/>
      <c r="LY94"/>
      <c r="LZ94"/>
    </row>
    <row r="95" spans="1:338" ht="30" x14ac:dyDescent="0.2">
      <c r="A95" s="216">
        <f>IFERROR(IF($A94+1&gt;'(backend scoring)'!$T$335,"",$A94+1),"")</f>
        <v>71</v>
      </c>
      <c r="B95" s="216" t="str">
        <f>_xlfn.XLOOKUP($A95,'(backend scoring)'!$V$2:$V$333,'(backend scoring)'!$A$2:$A$333,"")</f>
        <v>PRPO-06</v>
      </c>
      <c r="C95" s="216" t="str">
        <f>IFERROR(VLOOKUP($B95,'Institution Evaluation'!$A$55:$F$346,2,0),IFERROR(VLOOKUP($B95,'Privacy Analyst Evaluation'!$A$46:$F$120,2,0),""))&amp;""</f>
        <v>Do you have a privacy awareness/training program?*</v>
      </c>
      <c r="D95" s="216" t="str">
        <f>IFERROR(VLOOKUP($B95,'Institution Evaluation'!$A$55:$F$346,3,0),IFERROR(VLOOKUP($B95,'Privacy Analyst Evaluation'!$A$46:$F$120,3,0),""))&amp;""</f>
        <v/>
      </c>
      <c r="E95" s="216" t="str">
        <f>IFERROR(VLOOKUP($B95,'Institution Evaluation'!$A$55:$F$346,4,0),IFERROR(VLOOKUP($B95,'Privacy Analyst Evaluation'!$A$46:$F$120,4,0),""))&amp;""</f>
        <v/>
      </c>
      <c r="F95" s="216" t="str">
        <f>IFERROR(VLOOKUP($B95,'Institution Evaluation'!$A$55:$F$346,6,0),IFERROR(VLOOKUP($B95,'Privacy Analyst Evaluation'!$A$46:$F$120,6,0),""))&amp;""</f>
        <v/>
      </c>
      <c r="G95" s="217"/>
      <c r="H95" s="216" t="str">
        <f>IFERROR(IF($H94+1&gt;'(backend scoring)'!$Q$335,"",$H94+1),"")</f>
        <v/>
      </c>
      <c r="I95" s="216" t="str">
        <f>_xlfn.XLOOKUP($H95,'(backend scoring)'!$S$2:$S$333,'(backend scoring)'!$A$2:$A$333,"")</f>
        <v/>
      </c>
      <c r="J95" s="216" t="str">
        <f>IFERROR(VLOOKUP($I95,'Institution Evaluation'!$A$55:$F$346,2,0),IFERROR(VLOOKUP($I95,'Privacy Analyst Evaluation'!$A$46:$F$120,2,0),""))</f>
        <v/>
      </c>
      <c r="K95" s="216" t="str">
        <f>IFERROR(VLOOKUP($I95,'Institution Evaluation'!$A$55:$F$346,3,0),IFERROR(VLOOKUP($I95,'Privacy Analyst Evaluation'!$A$46:$F$120,3,0),""))&amp;""</f>
        <v/>
      </c>
      <c r="L95" s="216" t="str">
        <f>IFERROR(VLOOKUP($I95,'Institution Evaluation'!$A$55:$F$346,4,0),IFERROR(VLOOKUP($I95,'Privacy Analyst Evaluation'!$A$46:$F$120,4,0),""))&amp;""</f>
        <v/>
      </c>
      <c r="M95" s="216" t="str">
        <f>IFERROR(VLOOKUP($I95,'Institution Evaluation'!$A$55:$F$346,6,0),IFERROR(VLOOKUP($I95,'Privacy Analyst Evaluation'!$A$46:$F$120,6,0),""))&amp;""</f>
        <v/>
      </c>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c r="JY95"/>
      <c r="JZ95"/>
      <c r="KA95"/>
      <c r="KB95"/>
      <c r="KC95"/>
      <c r="KD95"/>
      <c r="KE95"/>
      <c r="KF95"/>
      <c r="KG95"/>
      <c r="KH95"/>
      <c r="KI95"/>
      <c r="KJ95"/>
      <c r="KK95"/>
      <c r="KL95"/>
      <c r="KM95"/>
      <c r="KN95"/>
      <c r="KO95"/>
      <c r="KP95"/>
      <c r="KQ95"/>
      <c r="KR95"/>
      <c r="KS95"/>
      <c r="KT95"/>
      <c r="KU95"/>
      <c r="KV95"/>
      <c r="KW95"/>
      <c r="KX95"/>
      <c r="KY95"/>
      <c r="KZ95"/>
      <c r="LA95"/>
      <c r="LB95"/>
      <c r="LC95"/>
      <c r="LD95"/>
      <c r="LE95"/>
      <c r="LF95"/>
      <c r="LG95"/>
      <c r="LH95"/>
      <c r="LI95"/>
      <c r="LJ95"/>
      <c r="LK95"/>
      <c r="LL95"/>
      <c r="LM95"/>
      <c r="LN95"/>
      <c r="LO95"/>
      <c r="LP95"/>
      <c r="LQ95"/>
      <c r="LR95"/>
      <c r="LS95"/>
      <c r="LT95"/>
      <c r="LU95"/>
      <c r="LV95"/>
      <c r="LW95"/>
      <c r="LX95"/>
      <c r="LY95"/>
      <c r="LZ95"/>
    </row>
    <row r="96" spans="1:338" ht="45" x14ac:dyDescent="0.2">
      <c r="A96" s="216">
        <f>IFERROR(IF($A95+1&gt;'(backend scoring)'!$T$335,"",$A95+1),"")</f>
        <v>72</v>
      </c>
      <c r="B96" s="216" t="str">
        <f>_xlfn.XLOOKUP($A96,'(backend scoring)'!$V$2:$V$333,'(backend scoring)'!$A$2:$A$333,"")</f>
        <v>PRPO-12</v>
      </c>
      <c r="C96" s="216" t="str">
        <f>IFERROR(VLOOKUP($B96,'Institution Evaluation'!$A$55:$F$346,2,0),IFERROR(VLOOKUP($B96,'Privacy Analyst Evaluation'!$A$46:$F$120,2,0),""))&amp;""</f>
        <v>Do you share any institutional data with law enforcement without a valid warrant?*</v>
      </c>
      <c r="D96" s="216" t="str">
        <f>IFERROR(VLOOKUP($B96,'Institution Evaluation'!$A$55:$F$346,3,0),IFERROR(VLOOKUP($B96,'Privacy Analyst Evaluation'!$A$46:$F$120,3,0),""))&amp;""</f>
        <v/>
      </c>
      <c r="E96" s="216" t="str">
        <f>IFERROR(VLOOKUP($B96,'Institution Evaluation'!$A$55:$F$346,4,0),IFERROR(VLOOKUP($B96,'Privacy Analyst Evaluation'!$A$46:$F$120,4,0),""))&amp;""</f>
        <v/>
      </c>
      <c r="F96" s="216" t="str">
        <f>IFERROR(VLOOKUP($B96,'Institution Evaluation'!$A$55:$F$346,6,0),IFERROR(VLOOKUP($B96,'Privacy Analyst Evaluation'!$A$46:$F$120,6,0),""))&amp;""</f>
        <v/>
      </c>
      <c r="G96" s="217"/>
      <c r="H96" s="216" t="str">
        <f>IFERROR(IF($H95+1&gt;'(backend scoring)'!$Q$335,"",$H95+1),"")</f>
        <v/>
      </c>
      <c r="I96" s="216" t="str">
        <f>_xlfn.XLOOKUP($H96,'(backend scoring)'!$S$2:$S$333,'(backend scoring)'!$A$2:$A$333,"")</f>
        <v/>
      </c>
      <c r="J96" s="216" t="str">
        <f>IFERROR(VLOOKUP($I96,'Institution Evaluation'!$A$55:$F$346,2,0),IFERROR(VLOOKUP($I96,'Privacy Analyst Evaluation'!$A$46:$F$120,2,0),""))</f>
        <v/>
      </c>
      <c r="K96" s="216" t="str">
        <f>IFERROR(VLOOKUP($I96,'Institution Evaluation'!$A$55:$F$346,3,0),IFERROR(VLOOKUP($I96,'Privacy Analyst Evaluation'!$A$46:$F$120,3,0),""))&amp;""</f>
        <v/>
      </c>
      <c r="L96" s="216" t="str">
        <f>IFERROR(VLOOKUP($I96,'Institution Evaluation'!$A$55:$F$346,4,0),IFERROR(VLOOKUP($I96,'Privacy Analyst Evaluation'!$A$46:$F$120,4,0),""))&amp;""</f>
        <v/>
      </c>
      <c r="M96" s="216" t="str">
        <f>IFERROR(VLOOKUP($I96,'Institution Evaluation'!$A$55:$F$346,6,0),IFERROR(VLOOKUP($I96,'Privacy Analyst Evaluation'!$A$46:$F$120,6,0),""))&amp;""</f>
        <v/>
      </c>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c r="LL96"/>
      <c r="LM96"/>
      <c r="LN96"/>
      <c r="LO96"/>
      <c r="LP96"/>
      <c r="LQ96"/>
      <c r="LR96"/>
      <c r="LS96"/>
      <c r="LT96"/>
      <c r="LU96"/>
      <c r="LV96"/>
      <c r="LW96"/>
      <c r="LX96"/>
      <c r="LY96"/>
      <c r="LZ96"/>
    </row>
    <row r="97" spans="1:338" ht="30" x14ac:dyDescent="0.2">
      <c r="A97" s="216">
        <f>IFERROR(IF($A96+1&gt;'(backend scoring)'!$T$335,"",$A96+1),"")</f>
        <v>73</v>
      </c>
      <c r="B97" s="216" t="str">
        <f>_xlfn.XLOOKUP($A97,'(backend scoring)'!$V$2:$V$333,'(backend scoring)'!$A$2:$A$333,"")</f>
        <v>DPAI-02</v>
      </c>
      <c r="C97" s="216" t="str">
        <f>IFERROR(VLOOKUP($B97,'Institution Evaluation'!$A$55:$F$346,2,0),IFERROR(VLOOKUP($B97,'Privacy Analyst Evaluation'!$A$46:$F$120,2,0),""))&amp;""</f>
        <v>Is any institutional data retained in AI processing?*</v>
      </c>
      <c r="D97" s="216" t="str">
        <f>IFERROR(VLOOKUP($B97,'Institution Evaluation'!$A$55:$F$346,3,0),IFERROR(VLOOKUP($B97,'Privacy Analyst Evaluation'!$A$46:$F$120,3,0),""))&amp;""</f>
        <v/>
      </c>
      <c r="E97" s="216" t="str">
        <f>IFERROR(VLOOKUP($B97,'Institution Evaluation'!$A$55:$F$346,4,0),IFERROR(VLOOKUP($B97,'Privacy Analyst Evaluation'!$A$46:$F$120,4,0),""))&amp;""</f>
        <v/>
      </c>
      <c r="F97" s="216" t="str">
        <f>IFERROR(VLOOKUP($B97,'Institution Evaluation'!$A$55:$F$346,6,0),IFERROR(VLOOKUP($B97,'Privacy Analyst Evaluation'!$A$46:$F$120,6,0),""))&amp;""</f>
        <v/>
      </c>
      <c r="G97" s="217"/>
      <c r="H97" s="216" t="str">
        <f>IFERROR(IF($H96+1&gt;'(backend scoring)'!$Q$335,"",$H96+1),"")</f>
        <v/>
      </c>
      <c r="I97" s="216" t="str">
        <f>_xlfn.XLOOKUP($H97,'(backend scoring)'!$S$2:$S$333,'(backend scoring)'!$A$2:$A$333,"")</f>
        <v/>
      </c>
      <c r="J97" s="216" t="str">
        <f>IFERROR(VLOOKUP($I97,'Institution Evaluation'!$A$55:$F$346,2,0),IFERROR(VLOOKUP($I97,'Privacy Analyst Evaluation'!$A$46:$F$120,2,0),""))</f>
        <v/>
      </c>
      <c r="K97" s="216" t="str">
        <f>IFERROR(VLOOKUP($I97,'Institution Evaluation'!$A$55:$F$346,3,0),IFERROR(VLOOKUP($I97,'Privacy Analyst Evaluation'!$A$46:$F$120,3,0),""))&amp;""</f>
        <v/>
      </c>
      <c r="L97" s="216" t="str">
        <f>IFERROR(VLOOKUP($I97,'Institution Evaluation'!$A$55:$F$346,4,0),IFERROR(VLOOKUP($I97,'Privacy Analyst Evaluation'!$A$46:$F$120,4,0),""))&amp;""</f>
        <v/>
      </c>
      <c r="M97" s="216" t="str">
        <f>IFERROR(VLOOKUP($I97,'Institution Evaluation'!$A$55:$F$346,6,0),IFERROR(VLOOKUP($I97,'Privacy Analyst Evaluation'!$A$46:$F$120,6,0),""))&amp;""</f>
        <v/>
      </c>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c r="JK97"/>
      <c r="JL97"/>
      <c r="JM97"/>
      <c r="JN97"/>
      <c r="JO97"/>
      <c r="JP97"/>
      <c r="JQ97"/>
      <c r="JR97"/>
      <c r="JS97"/>
      <c r="JT97"/>
      <c r="JU97"/>
      <c r="JV97"/>
      <c r="JW97"/>
      <c r="JX97"/>
      <c r="JY97"/>
      <c r="JZ97"/>
      <c r="KA97"/>
      <c r="KB97"/>
      <c r="KC97"/>
      <c r="KD97"/>
      <c r="KE97"/>
      <c r="KF97"/>
      <c r="KG97"/>
      <c r="KH97"/>
      <c r="KI97"/>
      <c r="KJ97"/>
      <c r="KK97"/>
      <c r="KL97"/>
      <c r="KM97"/>
      <c r="KN97"/>
      <c r="KO97"/>
      <c r="KP97"/>
      <c r="KQ97"/>
      <c r="KR97"/>
      <c r="KS97"/>
      <c r="KT97"/>
      <c r="KU97"/>
      <c r="KV97"/>
      <c r="KW97"/>
      <c r="KX97"/>
      <c r="KY97"/>
      <c r="KZ97"/>
      <c r="LA97"/>
      <c r="LB97"/>
      <c r="LC97"/>
      <c r="LD97"/>
      <c r="LE97"/>
      <c r="LF97"/>
      <c r="LG97"/>
      <c r="LH97"/>
      <c r="LI97"/>
      <c r="LJ97"/>
      <c r="LK97"/>
      <c r="LL97"/>
      <c r="LM97"/>
      <c r="LN97"/>
      <c r="LO97"/>
      <c r="LP97"/>
      <c r="LQ97"/>
      <c r="LR97"/>
      <c r="LS97"/>
      <c r="LT97"/>
      <c r="LU97"/>
      <c r="LV97"/>
      <c r="LW97"/>
      <c r="LX97"/>
      <c r="LY97"/>
      <c r="LZ97"/>
    </row>
    <row r="98" spans="1:338" ht="75" x14ac:dyDescent="0.2">
      <c r="A98" s="216">
        <f>IFERROR(IF($A97+1&gt;'(backend scoring)'!$T$335,"",$A97+1),"")</f>
        <v>74</v>
      </c>
      <c r="B98" s="216" t="str">
        <f>_xlfn.XLOOKUP($A98,'(backend scoring)'!$V$2:$V$333,'(backend scoring)'!$A$2:$A$333,"")</f>
        <v>DPAI-03</v>
      </c>
      <c r="C98" s="216" t="str">
        <f>IFERROR(VLOOKUP($B98,'Institution Evaluation'!$A$55:$F$346,2,0),IFERROR(VLOOKUP($B98,'Privacy Analyst Evaluation'!$A$46:$F$120,2,0),""))&amp;""</f>
        <v>Do you have agreements in place with third parties or subprocessors regarding the protection of customer data and use of AI?*</v>
      </c>
      <c r="D98" s="216" t="str">
        <f>IFERROR(VLOOKUP($B98,'Institution Evaluation'!$A$55:$F$346,3,0),IFERROR(VLOOKUP($B98,'Privacy Analyst Evaluation'!$A$46:$F$120,3,0),""))&amp;""</f>
        <v/>
      </c>
      <c r="E98" s="216" t="str">
        <f>IFERROR(VLOOKUP($B98,'Institution Evaluation'!$A$55:$F$346,4,0),IFERROR(VLOOKUP($B98,'Privacy Analyst Evaluation'!$A$46:$F$120,4,0),""))&amp;""</f>
        <v/>
      </c>
      <c r="F98" s="216" t="str">
        <f>IFERROR(VLOOKUP($B98,'Institution Evaluation'!$A$55:$F$346,6,0),IFERROR(VLOOKUP($B98,'Privacy Analyst Evaluation'!$A$46:$F$120,6,0),""))&amp;""</f>
        <v/>
      </c>
      <c r="G98" s="217"/>
      <c r="H98" s="216" t="str">
        <f>IFERROR(IF($H97+1&gt;'(backend scoring)'!$Q$335,"",$H97+1),"")</f>
        <v/>
      </c>
      <c r="I98" s="216" t="str">
        <f>_xlfn.XLOOKUP($H98,'(backend scoring)'!$S$2:$S$333,'(backend scoring)'!$A$2:$A$333,"")</f>
        <v/>
      </c>
      <c r="J98" s="216" t="str">
        <f>IFERROR(VLOOKUP($I98,'Institution Evaluation'!$A$55:$F$346,2,0),IFERROR(VLOOKUP($I98,'Privacy Analyst Evaluation'!$A$46:$F$120,2,0),""))</f>
        <v/>
      </c>
      <c r="K98" s="216" t="str">
        <f>IFERROR(VLOOKUP($I98,'Institution Evaluation'!$A$55:$F$346,3,0),IFERROR(VLOOKUP($I98,'Privacy Analyst Evaluation'!$A$46:$F$120,3,0),""))&amp;""</f>
        <v/>
      </c>
      <c r="L98" s="216" t="str">
        <f>IFERROR(VLOOKUP($I98,'Institution Evaluation'!$A$55:$F$346,4,0),IFERROR(VLOOKUP($I98,'Privacy Analyst Evaluation'!$A$46:$F$120,4,0),""))&amp;""</f>
        <v/>
      </c>
      <c r="M98" s="216" t="str">
        <f>IFERROR(VLOOKUP($I98,'Institution Evaluation'!$A$55:$F$346,6,0),IFERROR(VLOOKUP($I98,'Privacy Analyst Evaluation'!$A$46:$F$120,6,0),""))&amp;""</f>
        <v/>
      </c>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c r="JK98"/>
      <c r="JL98"/>
      <c r="JM98"/>
      <c r="JN98"/>
      <c r="JO98"/>
      <c r="JP98"/>
      <c r="JQ98"/>
      <c r="JR98"/>
      <c r="JS98"/>
      <c r="JT98"/>
      <c r="JU98"/>
      <c r="JV98"/>
      <c r="JW98"/>
      <c r="JX98"/>
      <c r="JY98"/>
      <c r="JZ98"/>
      <c r="KA98"/>
      <c r="KB98"/>
      <c r="KC98"/>
      <c r="KD98"/>
      <c r="KE98"/>
      <c r="KF98"/>
      <c r="KG98"/>
      <c r="KH98"/>
      <c r="KI98"/>
      <c r="KJ98"/>
      <c r="KK98"/>
      <c r="KL98"/>
      <c r="KM98"/>
      <c r="KN98"/>
      <c r="KO98"/>
      <c r="KP98"/>
      <c r="KQ98"/>
      <c r="KR98"/>
      <c r="KS98"/>
      <c r="KT98"/>
      <c r="KU98"/>
      <c r="KV98"/>
      <c r="KW98"/>
      <c r="KX98"/>
      <c r="KY98"/>
      <c r="KZ98"/>
      <c r="LA98"/>
      <c r="LB98"/>
      <c r="LC98"/>
      <c r="LD98"/>
      <c r="LE98"/>
      <c r="LF98"/>
      <c r="LG98"/>
      <c r="LH98"/>
      <c r="LI98"/>
      <c r="LJ98"/>
      <c r="LK98"/>
      <c r="LL98"/>
      <c r="LM98"/>
      <c r="LN98"/>
      <c r="LO98"/>
      <c r="LP98"/>
      <c r="LQ98"/>
      <c r="LR98"/>
      <c r="LS98"/>
      <c r="LT98"/>
      <c r="LU98"/>
      <c r="LV98"/>
      <c r="LW98"/>
      <c r="LX98"/>
      <c r="LY98"/>
      <c r="LZ98"/>
    </row>
    <row r="99" spans="1:338" ht="60" x14ac:dyDescent="0.2">
      <c r="A99" s="216">
        <f>IFERROR(IF($A98+1&gt;'(backend scoring)'!$T$335,"",$A98+1),"")</f>
        <v>75</v>
      </c>
      <c r="B99" s="216" t="str">
        <f>_xlfn.XLOOKUP($A99,'(backend scoring)'!$V$2:$V$333,'(backend scoring)'!$A$2:$A$333,"")</f>
        <v>AIGN-01</v>
      </c>
      <c r="C99" s="216" t="str">
        <f>IFERROR(VLOOKUP($B99,'Institution Evaluation'!$A$55:$F$346,2,0),IFERROR(VLOOKUP($B99,'Privacy Analyst Evaluation'!$A$46:$F$120,2,0),""))&amp;""</f>
        <v>Does your solution have an AI risk model when developing or implementing your solution's AI model?*</v>
      </c>
      <c r="D99" s="216" t="str">
        <f>IFERROR(VLOOKUP($B99,'Institution Evaluation'!$A$55:$F$346,3,0),IFERROR(VLOOKUP($B99,'Privacy Analyst Evaluation'!$A$46:$F$120,3,0),""))&amp;""</f>
        <v/>
      </c>
      <c r="E99" s="216" t="str">
        <f>IFERROR(VLOOKUP($B99,'Institution Evaluation'!$A$55:$F$346,4,0),IFERROR(VLOOKUP($B99,'Privacy Analyst Evaluation'!$A$46:$F$120,4,0),""))&amp;""</f>
        <v/>
      </c>
      <c r="F99" s="216" t="str">
        <f>IFERROR(VLOOKUP($B99,'Institution Evaluation'!$A$55:$F$346,6,0),IFERROR(VLOOKUP($B99,'Privacy Analyst Evaluation'!$A$46:$F$120,6,0),""))&amp;""</f>
        <v/>
      </c>
      <c r="G99" s="217"/>
      <c r="H99" s="216" t="str">
        <f>IFERROR(IF($H98+1&gt;'(backend scoring)'!$Q$335,"",$H98+1),"")</f>
        <v/>
      </c>
      <c r="I99" s="216" t="str">
        <f>_xlfn.XLOOKUP($H99,'(backend scoring)'!$S$2:$S$333,'(backend scoring)'!$A$2:$A$333,"")</f>
        <v/>
      </c>
      <c r="J99" s="216" t="str">
        <f>IFERROR(VLOOKUP($I99,'Institution Evaluation'!$A$55:$F$346,2,0),IFERROR(VLOOKUP($I99,'Privacy Analyst Evaluation'!$A$46:$F$120,2,0),""))</f>
        <v/>
      </c>
      <c r="K99" s="216" t="str">
        <f>IFERROR(VLOOKUP($I99,'Institution Evaluation'!$A$55:$F$346,3,0),IFERROR(VLOOKUP($I99,'Privacy Analyst Evaluation'!$A$46:$F$120,3,0),""))&amp;""</f>
        <v/>
      </c>
      <c r="L99" s="216" t="str">
        <f>IFERROR(VLOOKUP($I99,'Institution Evaluation'!$A$55:$F$346,4,0),IFERROR(VLOOKUP($I99,'Privacy Analyst Evaluation'!$A$46:$F$120,4,0),""))&amp;""</f>
        <v/>
      </c>
      <c r="M99" s="216" t="str">
        <f>IFERROR(VLOOKUP($I99,'Institution Evaluation'!$A$55:$F$346,6,0),IFERROR(VLOOKUP($I99,'Privacy Analyst Evaluation'!$A$46:$F$120,6,0),""))&amp;""</f>
        <v/>
      </c>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c r="JK99"/>
      <c r="JL99"/>
      <c r="JM99"/>
      <c r="JN99"/>
      <c r="JO99"/>
      <c r="JP99"/>
      <c r="JQ99"/>
      <c r="JR99"/>
      <c r="JS99"/>
      <c r="JT99"/>
      <c r="JU99"/>
      <c r="JV99"/>
      <c r="JW99"/>
      <c r="JX99"/>
      <c r="JY99"/>
      <c r="JZ99"/>
      <c r="KA99"/>
      <c r="KB99"/>
      <c r="KC99"/>
      <c r="KD99"/>
      <c r="KE99"/>
      <c r="KF99"/>
      <c r="KG99"/>
      <c r="KH99"/>
      <c r="KI99"/>
      <c r="KJ99"/>
      <c r="KK99"/>
      <c r="KL99"/>
      <c r="KM99"/>
      <c r="KN99"/>
      <c r="KO99"/>
      <c r="KP99"/>
      <c r="KQ99"/>
      <c r="KR99"/>
      <c r="KS99"/>
      <c r="KT99"/>
      <c r="KU99"/>
      <c r="KV99"/>
      <c r="KW99"/>
      <c r="KX99"/>
      <c r="KY99"/>
      <c r="KZ99"/>
      <c r="LA99"/>
      <c r="LB99"/>
      <c r="LC99"/>
      <c r="LD99"/>
      <c r="LE99"/>
      <c r="LF99"/>
      <c r="LG99"/>
      <c r="LH99"/>
      <c r="LI99"/>
      <c r="LJ99"/>
      <c r="LK99"/>
      <c r="LL99"/>
      <c r="LM99"/>
      <c r="LN99"/>
      <c r="LO99"/>
      <c r="LP99"/>
      <c r="LQ99"/>
      <c r="LR99"/>
      <c r="LS99"/>
      <c r="LT99"/>
      <c r="LU99"/>
      <c r="LV99"/>
      <c r="LW99"/>
      <c r="LX99"/>
      <c r="LY99"/>
      <c r="LZ99"/>
    </row>
    <row r="100" spans="1:338" ht="45" x14ac:dyDescent="0.2">
      <c r="A100" s="216">
        <f>IFERROR(IF($A99+1&gt;'(backend scoring)'!$T$335,"",$A99+1),"")</f>
        <v>76</v>
      </c>
      <c r="B100" s="216" t="str">
        <f>_xlfn.XLOOKUP($A100,'(backend scoring)'!$V$2:$V$333,'(backend scoring)'!$A$2:$A$333,"")</f>
        <v>AIGN-02</v>
      </c>
      <c r="C100" s="216" t="str">
        <f>IFERROR(VLOOKUP($B100,'Institution Evaluation'!$A$55:$F$346,2,0),IFERROR(VLOOKUP($B100,'Privacy Analyst Evaluation'!$A$46:$F$120,2,0),""))&amp;""</f>
        <v>Can your solution's AI features be disabled by tenant and/or user?*</v>
      </c>
      <c r="D100" s="216" t="str">
        <f>IFERROR(VLOOKUP($B100,'Institution Evaluation'!$A$55:$F$346,3,0),IFERROR(VLOOKUP($B100,'Privacy Analyst Evaluation'!$A$46:$F$120,3,0),""))&amp;""</f>
        <v/>
      </c>
      <c r="E100" s="216" t="str">
        <f>IFERROR(VLOOKUP($B100,'Institution Evaluation'!$A$55:$F$346,4,0),IFERROR(VLOOKUP($B100,'Privacy Analyst Evaluation'!$A$46:$F$120,4,0),""))&amp;""</f>
        <v/>
      </c>
      <c r="F100" s="216" t="str">
        <f>IFERROR(VLOOKUP($B100,'Institution Evaluation'!$A$55:$F$346,6,0),IFERROR(VLOOKUP($B100,'Privacy Analyst Evaluation'!$A$46:$F$120,6,0),""))&amp;""</f>
        <v/>
      </c>
      <c r="G100" s="217"/>
      <c r="H100" s="216" t="str">
        <f>IFERROR(IF($H99+1&gt;'(backend scoring)'!$Q$335,"",$H99+1),"")</f>
        <v/>
      </c>
      <c r="I100" s="216" t="str">
        <f>_xlfn.XLOOKUP($H100,'(backend scoring)'!$S$2:$S$333,'(backend scoring)'!$A$2:$A$333,"")</f>
        <v/>
      </c>
      <c r="J100" s="216" t="str">
        <f>IFERROR(VLOOKUP($I100,'Institution Evaluation'!$A$55:$F$346,2,0),IFERROR(VLOOKUP($I100,'Privacy Analyst Evaluation'!$A$46:$F$120,2,0),""))</f>
        <v/>
      </c>
      <c r="K100" s="216" t="str">
        <f>IFERROR(VLOOKUP($I100,'Institution Evaluation'!$A$55:$F$346,3,0),IFERROR(VLOOKUP($I100,'Privacy Analyst Evaluation'!$A$46:$F$120,3,0),""))&amp;""</f>
        <v/>
      </c>
      <c r="L100" s="216" t="str">
        <f>IFERROR(VLOOKUP($I100,'Institution Evaluation'!$A$55:$F$346,4,0),IFERROR(VLOOKUP($I100,'Privacy Analyst Evaluation'!$A$46:$F$120,4,0),""))&amp;""</f>
        <v/>
      </c>
      <c r="M100" s="216" t="str">
        <f>IFERROR(VLOOKUP($I100,'Institution Evaluation'!$A$55:$F$346,6,0),IFERROR(VLOOKUP($I100,'Privacy Analyst Evaluation'!$A$46:$F$120,6,0),""))&amp;""</f>
        <v/>
      </c>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c r="JK100"/>
      <c r="JL100"/>
      <c r="JM100"/>
      <c r="JN100"/>
      <c r="JO100"/>
      <c r="JP100"/>
      <c r="JQ100"/>
      <c r="JR100"/>
      <c r="JS100"/>
      <c r="JT100"/>
      <c r="JU100"/>
      <c r="JV100"/>
      <c r="JW100"/>
      <c r="JX100"/>
      <c r="JY100"/>
      <c r="JZ100"/>
      <c r="KA100"/>
      <c r="KB100"/>
      <c r="KC100"/>
      <c r="KD100"/>
      <c r="KE100"/>
      <c r="KF100"/>
      <c r="KG100"/>
      <c r="KH100"/>
      <c r="KI100"/>
      <c r="KJ100"/>
      <c r="KK100"/>
      <c r="KL100"/>
      <c r="KM100"/>
      <c r="KN100"/>
      <c r="KO100"/>
      <c r="KP100"/>
      <c r="KQ100"/>
      <c r="KR100"/>
      <c r="KS100"/>
      <c r="KT100"/>
      <c r="KU100"/>
      <c r="KV100"/>
      <c r="KW100"/>
      <c r="KX100"/>
      <c r="KY100"/>
      <c r="KZ100"/>
      <c r="LA100"/>
      <c r="LB100"/>
      <c r="LC100"/>
      <c r="LD100"/>
      <c r="LE100"/>
      <c r="LF100"/>
      <c r="LG100"/>
      <c r="LH100"/>
      <c r="LI100"/>
      <c r="LJ100"/>
      <c r="LK100"/>
      <c r="LL100"/>
      <c r="LM100"/>
      <c r="LN100"/>
      <c r="LO100"/>
      <c r="LP100"/>
      <c r="LQ100"/>
      <c r="LR100"/>
      <c r="LS100"/>
      <c r="LT100"/>
      <c r="LU100"/>
      <c r="LV100"/>
      <c r="LW100"/>
      <c r="LX100"/>
      <c r="LY100"/>
      <c r="LZ100"/>
    </row>
    <row r="101" spans="1:338" ht="30" x14ac:dyDescent="0.2">
      <c r="A101" s="216">
        <f>IFERROR(IF($A100+1&gt;'(backend scoring)'!$T$335,"",$A100+1),"")</f>
        <v>77</v>
      </c>
      <c r="B101" s="216" t="str">
        <f>_xlfn.XLOOKUP($A101,'(backend scoring)'!$V$2:$V$333,'(backend scoring)'!$A$2:$A$333,"")</f>
        <v>AIGN-03</v>
      </c>
      <c r="C101" s="216" t="str">
        <f>IFERROR(VLOOKUP($B101,'Institution Evaluation'!$A$55:$F$346,2,0),IFERROR(VLOOKUP($B101,'Privacy Analyst Evaluation'!$A$46:$F$120,2,0),""))&amp;""</f>
        <v>Have your staff completed responsible AI training?*</v>
      </c>
      <c r="D101" s="216" t="str">
        <f>IFERROR(VLOOKUP($B101,'Institution Evaluation'!$A$55:$F$346,3,0),IFERROR(VLOOKUP($B101,'Privacy Analyst Evaluation'!$A$46:$F$120,3,0),""))&amp;""</f>
        <v/>
      </c>
      <c r="E101" s="216" t="str">
        <f>IFERROR(VLOOKUP($B101,'Institution Evaluation'!$A$55:$F$346,4,0),IFERROR(VLOOKUP($B101,'Privacy Analyst Evaluation'!$A$46:$F$120,4,0),""))&amp;""</f>
        <v/>
      </c>
      <c r="F101" s="216" t="str">
        <f>IFERROR(VLOOKUP($B101,'Institution Evaluation'!$A$55:$F$346,6,0),IFERROR(VLOOKUP($B101,'Privacy Analyst Evaluation'!$A$46:$F$120,6,0),""))&amp;""</f>
        <v/>
      </c>
      <c r="G101" s="217"/>
      <c r="H101" s="216" t="str">
        <f>IFERROR(IF($H100+1&gt;'(backend scoring)'!$Q$335,"",$H100+1),"")</f>
        <v/>
      </c>
      <c r="I101" s="216" t="str">
        <f>_xlfn.XLOOKUP($H101,'(backend scoring)'!$S$2:$S$333,'(backend scoring)'!$A$2:$A$333,"")</f>
        <v/>
      </c>
      <c r="J101" s="216" t="str">
        <f>IFERROR(VLOOKUP($I101,'Institution Evaluation'!$A$55:$F$346,2,0),IFERROR(VLOOKUP($I101,'Privacy Analyst Evaluation'!$A$46:$F$120,2,0),""))</f>
        <v/>
      </c>
      <c r="K101" s="216" t="str">
        <f>IFERROR(VLOOKUP($I101,'Institution Evaluation'!$A$55:$F$346,3,0),IFERROR(VLOOKUP($I101,'Privacy Analyst Evaluation'!$A$46:$F$120,3,0),""))&amp;""</f>
        <v/>
      </c>
      <c r="L101" s="216" t="str">
        <f>IFERROR(VLOOKUP($I101,'Institution Evaluation'!$A$55:$F$346,4,0),IFERROR(VLOOKUP($I101,'Privacy Analyst Evaluation'!$A$46:$F$120,4,0),""))&amp;""</f>
        <v/>
      </c>
      <c r="M101" s="216" t="str">
        <f>IFERROR(VLOOKUP($I101,'Institution Evaluation'!$A$55:$F$346,6,0),IFERROR(VLOOKUP($I101,'Privacy Analyst Evaluation'!$A$46:$F$120,6,0),""))&amp;""</f>
        <v/>
      </c>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c r="IX101"/>
      <c r="IY101"/>
      <c r="IZ101"/>
      <c r="JA101"/>
      <c r="JB101"/>
      <c r="JC101"/>
      <c r="JD101"/>
      <c r="JE101"/>
      <c r="JF101"/>
      <c r="JG101"/>
      <c r="JH101"/>
      <c r="JI101"/>
      <c r="JJ101"/>
      <c r="JK101"/>
      <c r="JL101"/>
      <c r="JM101"/>
      <c r="JN101"/>
      <c r="JO101"/>
      <c r="JP101"/>
      <c r="JQ101"/>
      <c r="JR101"/>
      <c r="JS101"/>
      <c r="JT101"/>
      <c r="JU101"/>
      <c r="JV101"/>
      <c r="JW101"/>
      <c r="JX101"/>
      <c r="JY101"/>
      <c r="JZ101"/>
      <c r="KA101"/>
      <c r="KB101"/>
      <c r="KC101"/>
      <c r="KD101"/>
      <c r="KE101"/>
      <c r="KF101"/>
      <c r="KG101"/>
      <c r="KH101"/>
      <c r="KI101"/>
      <c r="KJ101"/>
      <c r="KK101"/>
      <c r="KL101"/>
      <c r="KM101"/>
      <c r="KN101"/>
      <c r="KO101"/>
      <c r="KP101"/>
      <c r="KQ101"/>
      <c r="KR101"/>
      <c r="KS101"/>
      <c r="KT101"/>
      <c r="KU101"/>
      <c r="KV101"/>
      <c r="KW101"/>
      <c r="KX101"/>
      <c r="KY101"/>
      <c r="KZ101"/>
      <c r="LA101"/>
      <c r="LB101"/>
      <c r="LC101"/>
      <c r="LD101"/>
      <c r="LE101"/>
      <c r="LF101"/>
      <c r="LG101"/>
      <c r="LH101"/>
      <c r="LI101"/>
      <c r="LJ101"/>
      <c r="LK101"/>
      <c r="LL101"/>
      <c r="LM101"/>
      <c r="LN101"/>
      <c r="LO101"/>
      <c r="LP101"/>
      <c r="LQ101"/>
      <c r="LR101"/>
      <c r="LS101"/>
      <c r="LT101"/>
      <c r="LU101"/>
      <c r="LV101"/>
      <c r="LW101"/>
      <c r="LX101"/>
      <c r="LY101"/>
      <c r="LZ101"/>
    </row>
    <row r="102" spans="1:338" ht="135" x14ac:dyDescent="0.2">
      <c r="A102" s="216">
        <f>IFERROR(IF($A101+1&gt;'(backend scoring)'!$T$335,"",$A101+1),"")</f>
        <v>78</v>
      </c>
      <c r="B102" s="216" t="str">
        <f>_xlfn.XLOOKUP($A102,'(backend scoring)'!$V$2:$V$333,'(backend scoring)'!$A$2:$A$333,"")</f>
        <v>AIPL-01</v>
      </c>
      <c r="C102" s="216" t="str">
        <f>IFERROR(VLOOKUP($B102,'Institution Evaluation'!$A$55:$F$346,2,0),IFERROR(VLOOKUP($B102,'Privacy Analyst Evaluation'!$A$46:$F$120,2,0),""))&amp;""</f>
        <v>Are your AI developer's policies, processes, procedures, and practices across the organization related to the mapping, measuring, and managing of AI risks conspicuously posted, unambiguous, and implemented effectively?*</v>
      </c>
      <c r="D102" s="216" t="str">
        <f>IFERROR(VLOOKUP($B102,'Institution Evaluation'!$A$55:$F$346,3,0),IFERROR(VLOOKUP($B102,'Privacy Analyst Evaluation'!$A$46:$F$120,3,0),""))&amp;""</f>
        <v/>
      </c>
      <c r="E102" s="216" t="str">
        <f>IFERROR(VLOOKUP($B102,'Institution Evaluation'!$A$55:$F$346,4,0),IFERROR(VLOOKUP($B102,'Privacy Analyst Evaluation'!$A$46:$F$120,4,0),""))&amp;""</f>
        <v/>
      </c>
      <c r="F102" s="216" t="str">
        <f>IFERROR(VLOOKUP($B102,'Institution Evaluation'!$A$55:$F$346,6,0),IFERROR(VLOOKUP($B102,'Privacy Analyst Evaluation'!$A$46:$F$120,6,0),""))&amp;""</f>
        <v/>
      </c>
      <c r="G102" s="217"/>
      <c r="H102" s="216" t="str">
        <f>IFERROR(IF($H101+1&gt;'(backend scoring)'!$Q$335,"",$H101+1),"")</f>
        <v/>
      </c>
      <c r="I102" s="216" t="str">
        <f>_xlfn.XLOOKUP($H102,'(backend scoring)'!$S$2:$S$333,'(backend scoring)'!$A$2:$A$333,"")</f>
        <v/>
      </c>
      <c r="J102" s="216" t="str">
        <f>IFERROR(VLOOKUP($I102,'Institution Evaluation'!$A$55:$F$346,2,0),IFERROR(VLOOKUP($I102,'Privacy Analyst Evaluation'!$A$46:$F$120,2,0),""))</f>
        <v/>
      </c>
      <c r="K102" s="216" t="str">
        <f>IFERROR(VLOOKUP($I102,'Institution Evaluation'!$A$55:$F$346,3,0),IFERROR(VLOOKUP($I102,'Privacy Analyst Evaluation'!$A$46:$F$120,3,0),""))&amp;""</f>
        <v/>
      </c>
      <c r="L102" s="216" t="str">
        <f>IFERROR(VLOOKUP($I102,'Institution Evaluation'!$A$55:$F$346,4,0),IFERROR(VLOOKUP($I102,'Privacy Analyst Evaluation'!$A$46:$F$120,4,0),""))&amp;""</f>
        <v/>
      </c>
      <c r="M102" s="216" t="str">
        <f>IFERROR(VLOOKUP($I102,'Institution Evaluation'!$A$55:$F$346,6,0),IFERROR(VLOOKUP($I102,'Privacy Analyst Evaluation'!$A$46:$F$120,6,0),""))&amp;""</f>
        <v/>
      </c>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c r="JK102"/>
      <c r="JL102"/>
      <c r="JM102"/>
      <c r="JN102"/>
      <c r="JO102"/>
      <c r="JP102"/>
      <c r="JQ102"/>
      <c r="JR102"/>
      <c r="JS102"/>
      <c r="JT102"/>
      <c r="JU102"/>
      <c r="JV102"/>
      <c r="JW102"/>
      <c r="JX102"/>
      <c r="JY102"/>
      <c r="JZ102"/>
      <c r="KA102"/>
      <c r="KB102"/>
      <c r="KC102"/>
      <c r="KD102"/>
      <c r="KE102"/>
      <c r="KF102"/>
      <c r="KG102"/>
      <c r="KH102"/>
      <c r="KI102"/>
      <c r="KJ102"/>
      <c r="KK102"/>
      <c r="KL102"/>
      <c r="KM102"/>
      <c r="KN102"/>
      <c r="KO102"/>
      <c r="KP102"/>
      <c r="KQ102"/>
      <c r="KR102"/>
      <c r="KS102"/>
      <c r="KT102"/>
      <c r="KU102"/>
      <c r="KV102"/>
      <c r="KW102"/>
      <c r="KX102"/>
      <c r="KY102"/>
      <c r="KZ102"/>
      <c r="LA102"/>
      <c r="LB102"/>
      <c r="LC102"/>
      <c r="LD102"/>
      <c r="LE102"/>
      <c r="LF102"/>
      <c r="LG102"/>
      <c r="LH102"/>
      <c r="LI102"/>
      <c r="LJ102"/>
      <c r="LK102"/>
      <c r="LL102"/>
      <c r="LM102"/>
      <c r="LN102"/>
      <c r="LO102"/>
      <c r="LP102"/>
      <c r="LQ102"/>
      <c r="LR102"/>
      <c r="LS102"/>
      <c r="LT102"/>
      <c r="LU102"/>
      <c r="LV102"/>
      <c r="LW102"/>
      <c r="LX102"/>
      <c r="LY102"/>
      <c r="LZ102"/>
    </row>
    <row r="103" spans="1:338" ht="30" x14ac:dyDescent="0.2">
      <c r="A103" s="216">
        <f>IFERROR(IF($A102+1&gt;'(backend scoring)'!$T$335,"",$A102+1),"")</f>
        <v>79</v>
      </c>
      <c r="B103" s="216" t="str">
        <f>_xlfn.XLOOKUP($A103,'(backend scoring)'!$V$2:$V$333,'(backend scoring)'!$A$2:$A$333,"")</f>
        <v>AIPL-02</v>
      </c>
      <c r="C103" s="216" t="str">
        <f>IFERROR(VLOOKUP($B103,'Institution Evaluation'!$A$55:$F$346,2,0),IFERROR(VLOOKUP($B103,'Privacy Analyst Evaluation'!$A$46:$F$120,2,0),""))&amp;""</f>
        <v>Have you identified and measured AI risks?*</v>
      </c>
      <c r="D103" s="216" t="str">
        <f>IFERROR(VLOOKUP($B103,'Institution Evaluation'!$A$55:$F$346,3,0),IFERROR(VLOOKUP($B103,'Privacy Analyst Evaluation'!$A$46:$F$120,3,0),""))&amp;""</f>
        <v/>
      </c>
      <c r="E103" s="216" t="str">
        <f>IFERROR(VLOOKUP($B103,'Institution Evaluation'!$A$55:$F$346,4,0),IFERROR(VLOOKUP($B103,'Privacy Analyst Evaluation'!$A$46:$F$120,4,0),""))&amp;""</f>
        <v/>
      </c>
      <c r="F103" s="216" t="str">
        <f>IFERROR(VLOOKUP($B103,'Institution Evaluation'!$A$55:$F$346,6,0),IFERROR(VLOOKUP($B103,'Privacy Analyst Evaluation'!$A$46:$F$120,6,0),""))&amp;""</f>
        <v/>
      </c>
      <c r="G103" s="217"/>
      <c r="H103" s="216" t="str">
        <f>IFERROR(IF($H102+1&gt;'(backend scoring)'!$Q$335,"",$H102+1),"")</f>
        <v/>
      </c>
      <c r="I103" s="216" t="str">
        <f>_xlfn.XLOOKUP($H103,'(backend scoring)'!$S$2:$S$333,'(backend scoring)'!$A$2:$A$333,"")</f>
        <v/>
      </c>
      <c r="J103" s="216" t="str">
        <f>IFERROR(VLOOKUP($I103,'Institution Evaluation'!$A$55:$F$346,2,0),IFERROR(VLOOKUP($I103,'Privacy Analyst Evaluation'!$A$46:$F$120,2,0),""))</f>
        <v/>
      </c>
      <c r="K103" s="216" t="str">
        <f>IFERROR(VLOOKUP($I103,'Institution Evaluation'!$A$55:$F$346,3,0),IFERROR(VLOOKUP($I103,'Privacy Analyst Evaluation'!$A$46:$F$120,3,0),""))&amp;""</f>
        <v/>
      </c>
      <c r="L103" s="216" t="str">
        <f>IFERROR(VLOOKUP($I103,'Institution Evaluation'!$A$55:$F$346,4,0),IFERROR(VLOOKUP($I103,'Privacy Analyst Evaluation'!$A$46:$F$120,4,0),""))&amp;""</f>
        <v/>
      </c>
      <c r="M103" s="216" t="str">
        <f>IFERROR(VLOOKUP($I103,'Institution Evaluation'!$A$55:$F$346,6,0),IFERROR(VLOOKUP($I103,'Privacy Analyst Evaluation'!$A$46:$F$120,6,0),""))&amp;""</f>
        <v/>
      </c>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c r="JK103"/>
      <c r="JL103"/>
      <c r="JM103"/>
      <c r="JN103"/>
      <c r="JO103"/>
      <c r="JP103"/>
      <c r="JQ103"/>
      <c r="JR103"/>
      <c r="JS103"/>
      <c r="JT103"/>
      <c r="JU103"/>
      <c r="JV103"/>
      <c r="JW103"/>
      <c r="JX103"/>
      <c r="JY103"/>
      <c r="JZ103"/>
      <c r="KA103"/>
      <c r="KB103"/>
      <c r="KC103"/>
      <c r="KD103"/>
      <c r="KE103"/>
      <c r="KF103"/>
      <c r="KG103"/>
      <c r="KH103"/>
      <c r="KI103"/>
      <c r="KJ103"/>
      <c r="KK103"/>
      <c r="KL103"/>
      <c r="KM103"/>
      <c r="KN103"/>
      <c r="KO103"/>
      <c r="KP103"/>
      <c r="KQ103"/>
      <c r="KR103"/>
      <c r="KS103"/>
      <c r="KT103"/>
      <c r="KU103"/>
      <c r="KV103"/>
      <c r="KW103"/>
      <c r="KX103"/>
      <c r="KY103"/>
      <c r="KZ103"/>
      <c r="LA103"/>
      <c r="LB103"/>
      <c r="LC103"/>
      <c r="LD103"/>
      <c r="LE103"/>
      <c r="LF103"/>
      <c r="LG103"/>
      <c r="LH103"/>
      <c r="LI103"/>
      <c r="LJ103"/>
      <c r="LK103"/>
      <c r="LL103"/>
      <c r="LM103"/>
      <c r="LN103"/>
      <c r="LO103"/>
      <c r="LP103"/>
      <c r="LQ103"/>
      <c r="LR103"/>
      <c r="LS103"/>
      <c r="LT103"/>
      <c r="LU103"/>
      <c r="LV103"/>
      <c r="LW103"/>
      <c r="LX103"/>
      <c r="LY103"/>
      <c r="LZ103"/>
    </row>
    <row r="104" spans="1:338" ht="45" x14ac:dyDescent="0.2">
      <c r="A104" s="216">
        <f>IFERROR(IF($A103+1&gt;'(backend scoring)'!$T$335,"",$A103+1),"")</f>
        <v>80</v>
      </c>
      <c r="B104" s="216" t="str">
        <f>_xlfn.XLOOKUP($A104,'(backend scoring)'!$V$2:$V$333,'(backend scoring)'!$A$2:$A$333,"")</f>
        <v>AIPL-03</v>
      </c>
      <c r="C104" s="216" t="str">
        <f>IFERROR(VLOOKUP($B104,'Institution Evaluation'!$A$55:$F$346,2,0),IFERROR(VLOOKUP($B104,'Privacy Analyst Evaluation'!$A$46:$F$120,2,0),""))&amp;""</f>
        <v>In the event of an incident, can your solution's AI features be disabled in a timely manner?*</v>
      </c>
      <c r="D104" s="216" t="str">
        <f>IFERROR(VLOOKUP($B104,'Institution Evaluation'!$A$55:$F$346,3,0),IFERROR(VLOOKUP($B104,'Privacy Analyst Evaluation'!$A$46:$F$120,3,0),""))&amp;""</f>
        <v/>
      </c>
      <c r="E104" s="216" t="str">
        <f>IFERROR(VLOOKUP($B104,'Institution Evaluation'!$A$55:$F$346,4,0),IFERROR(VLOOKUP($B104,'Privacy Analyst Evaluation'!$A$46:$F$120,4,0),""))&amp;""</f>
        <v/>
      </c>
      <c r="F104" s="216" t="str">
        <f>IFERROR(VLOOKUP($B104,'Institution Evaluation'!$A$55:$F$346,6,0),IFERROR(VLOOKUP($B104,'Privacy Analyst Evaluation'!$A$46:$F$120,6,0),""))&amp;""</f>
        <v/>
      </c>
      <c r="G104" s="217"/>
      <c r="H104" s="216" t="str">
        <f>IFERROR(IF($H103+1&gt;'(backend scoring)'!$Q$335,"",$H103+1),"")</f>
        <v/>
      </c>
      <c r="I104" s="216" t="str">
        <f>_xlfn.XLOOKUP($H104,'(backend scoring)'!$S$2:$S$333,'(backend scoring)'!$A$2:$A$333,"")</f>
        <v/>
      </c>
      <c r="J104" s="216" t="str">
        <f>IFERROR(VLOOKUP($I104,'Institution Evaluation'!$A$55:$F$346,2,0),IFERROR(VLOOKUP($I104,'Privacy Analyst Evaluation'!$A$46:$F$120,2,0),""))</f>
        <v/>
      </c>
      <c r="K104" s="216" t="str">
        <f>IFERROR(VLOOKUP($I104,'Institution Evaluation'!$A$55:$F$346,3,0),IFERROR(VLOOKUP($I104,'Privacy Analyst Evaluation'!$A$46:$F$120,3,0),""))&amp;""</f>
        <v/>
      </c>
      <c r="L104" s="216" t="str">
        <f>IFERROR(VLOOKUP($I104,'Institution Evaluation'!$A$55:$F$346,4,0),IFERROR(VLOOKUP($I104,'Privacy Analyst Evaluation'!$A$46:$F$120,4,0),""))&amp;""</f>
        <v/>
      </c>
      <c r="M104" s="216" t="str">
        <f>IFERROR(VLOOKUP($I104,'Institution Evaluation'!$A$55:$F$346,6,0),IFERROR(VLOOKUP($I104,'Privacy Analyst Evaluation'!$A$46:$F$120,6,0),""))&amp;""</f>
        <v/>
      </c>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c r="JK104"/>
      <c r="JL104"/>
      <c r="JM104"/>
      <c r="JN104"/>
      <c r="JO104"/>
      <c r="JP104"/>
      <c r="JQ104"/>
      <c r="JR104"/>
      <c r="JS104"/>
      <c r="JT104"/>
      <c r="JU104"/>
      <c r="JV104"/>
      <c r="JW104"/>
      <c r="JX104"/>
      <c r="JY104"/>
      <c r="JZ104"/>
      <c r="KA104"/>
      <c r="KB104"/>
      <c r="KC104"/>
      <c r="KD104"/>
      <c r="KE104"/>
      <c r="KF104"/>
      <c r="KG104"/>
      <c r="KH104"/>
      <c r="KI104"/>
      <c r="KJ104"/>
      <c r="KK104"/>
      <c r="KL104"/>
      <c r="KM104"/>
      <c r="KN104"/>
      <c r="KO104"/>
      <c r="KP104"/>
      <c r="KQ104"/>
      <c r="KR104"/>
      <c r="KS104"/>
      <c r="KT104"/>
      <c r="KU104"/>
      <c r="KV104"/>
      <c r="KW104"/>
      <c r="KX104"/>
      <c r="KY104"/>
      <c r="KZ104"/>
      <c r="LA104"/>
      <c r="LB104"/>
      <c r="LC104"/>
      <c r="LD104"/>
      <c r="LE104"/>
      <c r="LF104"/>
      <c r="LG104"/>
      <c r="LH104"/>
      <c r="LI104"/>
      <c r="LJ104"/>
      <c r="LK104"/>
      <c r="LL104"/>
      <c r="LM104"/>
      <c r="LN104"/>
      <c r="LO104"/>
      <c r="LP104"/>
      <c r="LQ104"/>
      <c r="LR104"/>
      <c r="LS104"/>
      <c r="LT104"/>
      <c r="LU104"/>
      <c r="LV104"/>
      <c r="LW104"/>
      <c r="LX104"/>
      <c r="LY104"/>
      <c r="LZ104"/>
    </row>
    <row r="105" spans="1:338" ht="60" x14ac:dyDescent="0.2">
      <c r="A105" s="216">
        <f>IFERROR(IF($A104+1&gt;'(backend scoring)'!$T$335,"",$A104+1),"")</f>
        <v>81</v>
      </c>
      <c r="B105" s="216" t="str">
        <f>_xlfn.XLOOKUP($A105,'(backend scoring)'!$V$2:$V$333,'(backend scoring)'!$A$2:$A$333,"")</f>
        <v>AIPL-04</v>
      </c>
      <c r="C105" s="216" t="str">
        <f>IFERROR(VLOOKUP($B105,'Institution Evaluation'!$A$55:$F$346,2,0),IFERROR(VLOOKUP($B105,'Privacy Analyst Evaluation'!$A$46:$F$120,2,0),""))&amp;""</f>
        <v>If disabled because of an incident, can your solution's AI features be re-enabled in a timely manner?*</v>
      </c>
      <c r="D105" s="216" t="str">
        <f>IFERROR(VLOOKUP($B105,'Institution Evaluation'!$A$55:$F$346,3,0),IFERROR(VLOOKUP($B105,'Privacy Analyst Evaluation'!$A$46:$F$120,3,0),""))&amp;""</f>
        <v/>
      </c>
      <c r="E105" s="216" t="str">
        <f>IFERROR(VLOOKUP($B105,'Institution Evaluation'!$A$55:$F$346,4,0),IFERROR(VLOOKUP($B105,'Privacy Analyst Evaluation'!$A$46:$F$120,4,0),""))&amp;""</f>
        <v/>
      </c>
      <c r="F105" s="216" t="str">
        <f>IFERROR(VLOOKUP($B105,'Institution Evaluation'!$A$55:$F$346,6,0),IFERROR(VLOOKUP($B105,'Privacy Analyst Evaluation'!$A$46:$F$120,6,0),""))&amp;""</f>
        <v/>
      </c>
      <c r="G105" s="217"/>
      <c r="H105" s="216" t="str">
        <f>IFERROR(IF($H104+1&gt;'(backend scoring)'!$Q$335,"",$H104+1),"")</f>
        <v/>
      </c>
      <c r="I105" s="216" t="str">
        <f>_xlfn.XLOOKUP($H105,'(backend scoring)'!$S$2:$S$333,'(backend scoring)'!$A$2:$A$333,"")</f>
        <v/>
      </c>
      <c r="J105" s="216" t="str">
        <f>IFERROR(VLOOKUP($I105,'Institution Evaluation'!$A$55:$F$346,2,0),IFERROR(VLOOKUP($I105,'Privacy Analyst Evaluation'!$A$46:$F$120,2,0),""))</f>
        <v/>
      </c>
      <c r="K105" s="216" t="str">
        <f>IFERROR(VLOOKUP($I105,'Institution Evaluation'!$A$55:$F$346,3,0),IFERROR(VLOOKUP($I105,'Privacy Analyst Evaluation'!$A$46:$F$120,3,0),""))&amp;""</f>
        <v/>
      </c>
      <c r="L105" s="216" t="str">
        <f>IFERROR(VLOOKUP($I105,'Institution Evaluation'!$A$55:$F$346,4,0),IFERROR(VLOOKUP($I105,'Privacy Analyst Evaluation'!$A$46:$F$120,4,0),""))&amp;""</f>
        <v/>
      </c>
      <c r="M105" s="216" t="str">
        <f>IFERROR(VLOOKUP($I105,'Institution Evaluation'!$A$55:$F$346,6,0),IFERROR(VLOOKUP($I105,'Privacy Analyst Evaluation'!$A$46:$F$120,6,0),""))&amp;""</f>
        <v/>
      </c>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c r="IX105"/>
      <c r="IY105"/>
      <c r="IZ105"/>
      <c r="JA105"/>
      <c r="JB105"/>
      <c r="JC105"/>
      <c r="JD105"/>
      <c r="JE105"/>
      <c r="JF105"/>
      <c r="JG105"/>
      <c r="JH105"/>
      <c r="JI105"/>
      <c r="JJ105"/>
      <c r="JK105"/>
      <c r="JL105"/>
      <c r="JM105"/>
      <c r="JN105"/>
      <c r="JO105"/>
      <c r="JP105"/>
      <c r="JQ105"/>
      <c r="JR105"/>
      <c r="JS105"/>
      <c r="JT105"/>
      <c r="JU105"/>
      <c r="JV105"/>
      <c r="JW105"/>
      <c r="JX105"/>
      <c r="JY105"/>
      <c r="JZ105"/>
      <c r="KA105"/>
      <c r="KB105"/>
      <c r="KC105"/>
      <c r="KD105"/>
      <c r="KE105"/>
      <c r="KF105"/>
      <c r="KG105"/>
      <c r="KH105"/>
      <c r="KI105"/>
      <c r="KJ105"/>
      <c r="KK105"/>
      <c r="KL105"/>
      <c r="KM105"/>
      <c r="KN105"/>
      <c r="KO105"/>
      <c r="KP105"/>
      <c r="KQ105"/>
      <c r="KR105"/>
      <c r="KS105"/>
      <c r="KT105"/>
      <c r="KU105"/>
      <c r="KV105"/>
      <c r="KW105"/>
      <c r="KX105"/>
      <c r="KY105"/>
      <c r="KZ105"/>
      <c r="LA105"/>
      <c r="LB105"/>
      <c r="LC105"/>
      <c r="LD105"/>
      <c r="LE105"/>
      <c r="LF105"/>
      <c r="LG105"/>
      <c r="LH105"/>
      <c r="LI105"/>
      <c r="LJ105"/>
      <c r="LK105"/>
      <c r="LL105"/>
      <c r="LM105"/>
      <c r="LN105"/>
      <c r="LO105"/>
      <c r="LP105"/>
      <c r="LQ105"/>
      <c r="LR105"/>
      <c r="LS105"/>
      <c r="LT105"/>
      <c r="LU105"/>
      <c r="LV105"/>
      <c r="LW105"/>
      <c r="LX105"/>
      <c r="LY105"/>
      <c r="LZ105"/>
    </row>
    <row r="106" spans="1:338" ht="60" x14ac:dyDescent="0.2">
      <c r="A106" s="216">
        <f>IFERROR(IF($A105+1&gt;'(backend scoring)'!$T$335,"",$A105+1),"")</f>
        <v>82</v>
      </c>
      <c r="B106" s="216" t="str">
        <f>_xlfn.XLOOKUP($A106,'(backend scoring)'!$V$2:$V$333,'(backend scoring)'!$A$2:$A$333,"")</f>
        <v>AISC-01</v>
      </c>
      <c r="C106" s="216" t="str">
        <f>IFERROR(VLOOKUP($B106,'Institution Evaluation'!$A$55:$F$346,2,0),IFERROR(VLOOKUP($B106,'Privacy Analyst Evaluation'!$A$46:$F$120,2,0),""))&amp;""</f>
        <v>If sensitive data is introduced to your solution's AI model, can the data be removed from the AI model by request?*</v>
      </c>
      <c r="D106" s="216" t="str">
        <f>IFERROR(VLOOKUP($B106,'Institution Evaluation'!$A$55:$F$346,3,0),IFERROR(VLOOKUP($B106,'Privacy Analyst Evaluation'!$A$46:$F$120,3,0),""))&amp;""</f>
        <v/>
      </c>
      <c r="E106" s="216" t="str">
        <f>IFERROR(VLOOKUP($B106,'Institution Evaluation'!$A$55:$F$346,4,0),IFERROR(VLOOKUP($B106,'Privacy Analyst Evaluation'!$A$46:$F$120,4,0),""))&amp;""</f>
        <v/>
      </c>
      <c r="F106" s="216" t="str">
        <f>IFERROR(VLOOKUP($B106,'Institution Evaluation'!$A$55:$F$346,6,0),IFERROR(VLOOKUP($B106,'Privacy Analyst Evaluation'!$A$46:$F$120,6,0),""))&amp;""</f>
        <v/>
      </c>
      <c r="G106" s="217"/>
      <c r="H106" s="216" t="str">
        <f>IFERROR(IF($H105+1&gt;'(backend scoring)'!$Q$335,"",$H105+1),"")</f>
        <v/>
      </c>
      <c r="I106" s="216" t="str">
        <f>_xlfn.XLOOKUP($H106,'(backend scoring)'!$S$2:$S$333,'(backend scoring)'!$A$2:$A$333,"")</f>
        <v/>
      </c>
      <c r="J106" s="216" t="str">
        <f>IFERROR(VLOOKUP($I106,'Institution Evaluation'!$A$55:$F$346,2,0),IFERROR(VLOOKUP($I106,'Privacy Analyst Evaluation'!$A$46:$F$120,2,0),""))</f>
        <v/>
      </c>
      <c r="K106" s="216" t="str">
        <f>IFERROR(VLOOKUP($I106,'Institution Evaluation'!$A$55:$F$346,3,0),IFERROR(VLOOKUP($I106,'Privacy Analyst Evaluation'!$A$46:$F$120,3,0),""))&amp;""</f>
        <v/>
      </c>
      <c r="L106" s="216" t="str">
        <f>IFERROR(VLOOKUP($I106,'Institution Evaluation'!$A$55:$F$346,4,0),IFERROR(VLOOKUP($I106,'Privacy Analyst Evaluation'!$A$46:$F$120,4,0),""))&amp;""</f>
        <v/>
      </c>
      <c r="M106" s="216" t="str">
        <f>IFERROR(VLOOKUP($I106,'Institution Evaluation'!$A$55:$F$346,6,0),IFERROR(VLOOKUP($I106,'Privacy Analyst Evaluation'!$A$46:$F$120,6,0),""))&amp;""</f>
        <v/>
      </c>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c r="JK106"/>
      <c r="JL106"/>
      <c r="JM106"/>
      <c r="JN106"/>
      <c r="JO106"/>
      <c r="JP106"/>
      <c r="JQ106"/>
      <c r="JR106"/>
      <c r="JS106"/>
      <c r="JT106"/>
      <c r="JU106"/>
      <c r="JV106"/>
      <c r="JW106"/>
      <c r="JX106"/>
      <c r="JY106"/>
      <c r="JZ106"/>
      <c r="KA106"/>
      <c r="KB106"/>
      <c r="KC106"/>
      <c r="KD106"/>
      <c r="KE106"/>
      <c r="KF106"/>
      <c r="KG106"/>
      <c r="KH106"/>
      <c r="KI106"/>
      <c r="KJ106"/>
      <c r="KK106"/>
      <c r="KL106"/>
      <c r="KM106"/>
      <c r="KN106"/>
      <c r="KO106"/>
      <c r="KP106"/>
      <c r="KQ106"/>
      <c r="KR106"/>
      <c r="KS106"/>
      <c r="KT106"/>
      <c r="KU106"/>
      <c r="KV106"/>
      <c r="KW106"/>
      <c r="KX106"/>
      <c r="KY106"/>
      <c r="KZ106"/>
      <c r="LA106"/>
      <c r="LB106"/>
      <c r="LC106"/>
      <c r="LD106"/>
      <c r="LE106"/>
      <c r="LF106"/>
      <c r="LG106"/>
      <c r="LH106"/>
      <c r="LI106"/>
      <c r="LJ106"/>
      <c r="LK106"/>
      <c r="LL106"/>
      <c r="LM106"/>
      <c r="LN106"/>
      <c r="LO106"/>
      <c r="LP106"/>
      <c r="LQ106"/>
      <c r="LR106"/>
      <c r="LS106"/>
      <c r="LT106"/>
      <c r="LU106"/>
      <c r="LV106"/>
      <c r="LW106"/>
      <c r="LX106"/>
      <c r="LY106"/>
      <c r="LZ106"/>
    </row>
    <row r="107" spans="1:338" ht="45" x14ac:dyDescent="0.2">
      <c r="A107" s="216">
        <f>IFERROR(IF($A106+1&gt;'(backend scoring)'!$T$335,"",$A106+1),"")</f>
        <v>83</v>
      </c>
      <c r="B107" s="216" t="str">
        <f>_xlfn.XLOOKUP($A107,'(backend scoring)'!$V$2:$V$333,'(backend scoring)'!$A$2:$A$333,"")</f>
        <v>AISC-02</v>
      </c>
      <c r="C107" s="216" t="str">
        <f>IFERROR(VLOOKUP($B107,'Institution Evaluation'!$A$55:$F$346,2,0),IFERROR(VLOOKUP($B107,'Privacy Analyst Evaluation'!$A$46:$F$120,2,0),""))&amp;""</f>
        <v>Is user input data used to influence your solution's AI model?*</v>
      </c>
      <c r="D107" s="216" t="str">
        <f>IFERROR(VLOOKUP($B107,'Institution Evaluation'!$A$55:$F$346,3,0),IFERROR(VLOOKUP($B107,'Privacy Analyst Evaluation'!$A$46:$F$120,3,0),""))&amp;""</f>
        <v/>
      </c>
      <c r="E107" s="216" t="str">
        <f>IFERROR(VLOOKUP($B107,'Institution Evaluation'!$A$55:$F$346,4,0),IFERROR(VLOOKUP($B107,'Privacy Analyst Evaluation'!$A$46:$F$120,4,0),""))&amp;""</f>
        <v/>
      </c>
      <c r="F107" s="216" t="str">
        <f>IFERROR(VLOOKUP($B107,'Institution Evaluation'!$A$55:$F$346,6,0),IFERROR(VLOOKUP($B107,'Privacy Analyst Evaluation'!$A$46:$F$120,6,0),""))&amp;""</f>
        <v/>
      </c>
      <c r="G107" s="217"/>
      <c r="H107" s="216" t="str">
        <f>IFERROR(IF($H106+1&gt;'(backend scoring)'!$Q$335,"",$H106+1),"")</f>
        <v/>
      </c>
      <c r="I107" s="216" t="str">
        <f>_xlfn.XLOOKUP($H107,'(backend scoring)'!$S$2:$S$333,'(backend scoring)'!$A$2:$A$333,"")</f>
        <v/>
      </c>
      <c r="J107" s="216" t="str">
        <f>IFERROR(VLOOKUP($I107,'Institution Evaluation'!$A$55:$F$346,2,0),IFERROR(VLOOKUP($I107,'Privacy Analyst Evaluation'!$A$46:$F$120,2,0),""))</f>
        <v/>
      </c>
      <c r="K107" s="216" t="str">
        <f>IFERROR(VLOOKUP($I107,'Institution Evaluation'!$A$55:$F$346,3,0),IFERROR(VLOOKUP($I107,'Privacy Analyst Evaluation'!$A$46:$F$120,3,0),""))&amp;""</f>
        <v/>
      </c>
      <c r="L107" s="216" t="str">
        <f>IFERROR(VLOOKUP($I107,'Institution Evaluation'!$A$55:$F$346,4,0),IFERROR(VLOOKUP($I107,'Privacy Analyst Evaluation'!$A$46:$F$120,4,0),""))&amp;""</f>
        <v/>
      </c>
      <c r="M107" s="216" t="str">
        <f>IFERROR(VLOOKUP($I107,'Institution Evaluation'!$A$55:$F$346,6,0),IFERROR(VLOOKUP($I107,'Privacy Analyst Evaluation'!$A$46:$F$120,6,0),""))&amp;""</f>
        <v/>
      </c>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c r="KF107"/>
      <c r="KG107"/>
      <c r="KH107"/>
      <c r="KI107"/>
      <c r="KJ107"/>
      <c r="KK107"/>
      <c r="KL107"/>
      <c r="KM107"/>
      <c r="KN107"/>
      <c r="KO107"/>
      <c r="KP107"/>
      <c r="KQ107"/>
      <c r="KR107"/>
      <c r="KS107"/>
      <c r="KT107"/>
      <c r="KU107"/>
      <c r="KV107"/>
      <c r="KW107"/>
      <c r="KX107"/>
      <c r="KY107"/>
      <c r="KZ107"/>
      <c r="LA107"/>
      <c r="LB107"/>
      <c r="LC107"/>
      <c r="LD107"/>
      <c r="LE107"/>
      <c r="LF107"/>
      <c r="LG107"/>
      <c r="LH107"/>
      <c r="LI107"/>
      <c r="LJ107"/>
      <c r="LK107"/>
      <c r="LL107"/>
      <c r="LM107"/>
      <c r="LN107"/>
      <c r="LO107"/>
      <c r="LP107"/>
      <c r="LQ107"/>
      <c r="LR107"/>
      <c r="LS107"/>
      <c r="LT107"/>
      <c r="LU107"/>
      <c r="LV107"/>
      <c r="LW107"/>
      <c r="LX107"/>
      <c r="LY107"/>
      <c r="LZ107"/>
    </row>
    <row r="108" spans="1:338" ht="60" x14ac:dyDescent="0.2">
      <c r="A108" s="216">
        <f>IFERROR(IF($A107+1&gt;'(backend scoring)'!$T$335,"",$A107+1),"")</f>
        <v>84</v>
      </c>
      <c r="B108" s="216" t="str">
        <f>_xlfn.XLOOKUP($A108,'(backend scoring)'!$V$2:$V$333,'(backend scoring)'!$A$2:$A$333,"")</f>
        <v>AISC-03</v>
      </c>
      <c r="C108" s="216" t="str">
        <f>IFERROR(VLOOKUP($B108,'Institution Evaluation'!$A$55:$F$346,2,0),IFERROR(VLOOKUP($B108,'Privacy Analyst Evaluation'!$A$46:$F$120,2,0),""))&amp;""</f>
        <v>Do you provide logging for your solution's AI feature(s) that includes user, date, and action taken?*</v>
      </c>
      <c r="D108" s="216" t="str">
        <f>IFERROR(VLOOKUP($B108,'Institution Evaluation'!$A$55:$F$346,3,0),IFERROR(VLOOKUP($B108,'Privacy Analyst Evaluation'!$A$46:$F$120,3,0),""))&amp;""</f>
        <v/>
      </c>
      <c r="E108" s="216" t="str">
        <f>IFERROR(VLOOKUP($B108,'Institution Evaluation'!$A$55:$F$346,4,0),IFERROR(VLOOKUP($B108,'Privacy Analyst Evaluation'!$A$46:$F$120,4,0),""))&amp;""</f>
        <v/>
      </c>
      <c r="F108" s="216" t="str">
        <f>IFERROR(VLOOKUP($B108,'Institution Evaluation'!$A$55:$F$346,6,0),IFERROR(VLOOKUP($B108,'Privacy Analyst Evaluation'!$A$46:$F$120,6,0),""))&amp;""</f>
        <v/>
      </c>
      <c r="G108" s="217"/>
      <c r="H108" s="216" t="str">
        <f>IFERROR(IF($H107+1&gt;'(backend scoring)'!$Q$335,"",$H107+1),"")</f>
        <v/>
      </c>
      <c r="I108" s="216" t="str">
        <f>_xlfn.XLOOKUP($H108,'(backend scoring)'!$S$2:$S$333,'(backend scoring)'!$A$2:$A$333,"")</f>
        <v/>
      </c>
      <c r="J108" s="216" t="str">
        <f>IFERROR(VLOOKUP($I108,'Institution Evaluation'!$A$55:$F$346,2,0),IFERROR(VLOOKUP($I108,'Privacy Analyst Evaluation'!$A$46:$F$120,2,0),""))</f>
        <v/>
      </c>
      <c r="K108" s="216" t="str">
        <f>IFERROR(VLOOKUP($I108,'Institution Evaluation'!$A$55:$F$346,3,0),IFERROR(VLOOKUP($I108,'Privacy Analyst Evaluation'!$A$46:$F$120,3,0),""))&amp;""</f>
        <v/>
      </c>
      <c r="L108" s="216" t="str">
        <f>IFERROR(VLOOKUP($I108,'Institution Evaluation'!$A$55:$F$346,4,0),IFERROR(VLOOKUP($I108,'Privacy Analyst Evaluation'!$A$46:$F$120,4,0),""))&amp;""</f>
        <v/>
      </c>
      <c r="M108" s="216" t="str">
        <f>IFERROR(VLOOKUP($I108,'Institution Evaluation'!$A$55:$F$346,6,0),IFERROR(VLOOKUP($I108,'Privacy Analyst Evaluation'!$A$46:$F$120,6,0),""))&amp;""</f>
        <v/>
      </c>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c r="JK108"/>
      <c r="JL108"/>
      <c r="JM108"/>
      <c r="JN108"/>
      <c r="JO108"/>
      <c r="JP108"/>
      <c r="JQ108"/>
      <c r="JR108"/>
      <c r="JS108"/>
      <c r="JT108"/>
      <c r="JU108"/>
      <c r="JV108"/>
      <c r="JW108"/>
      <c r="JX108"/>
      <c r="JY108"/>
      <c r="JZ108"/>
      <c r="KA108"/>
      <c r="KB108"/>
      <c r="KC108"/>
      <c r="KD108"/>
      <c r="KE108"/>
      <c r="KF108"/>
      <c r="KG108"/>
      <c r="KH108"/>
      <c r="KI108"/>
      <c r="KJ108"/>
      <c r="KK108"/>
      <c r="KL108"/>
      <c r="KM108"/>
      <c r="KN108"/>
      <c r="KO108"/>
      <c r="KP108"/>
      <c r="KQ108"/>
      <c r="KR108"/>
      <c r="KS108"/>
      <c r="KT108"/>
      <c r="KU108"/>
      <c r="KV108"/>
      <c r="KW108"/>
      <c r="KX108"/>
      <c r="KY108"/>
      <c r="KZ108"/>
      <c r="LA108"/>
      <c r="LB108"/>
      <c r="LC108"/>
      <c r="LD108"/>
      <c r="LE108"/>
      <c r="LF108"/>
      <c r="LG108"/>
      <c r="LH108"/>
      <c r="LI108"/>
      <c r="LJ108"/>
      <c r="LK108"/>
      <c r="LL108"/>
      <c r="LM108"/>
      <c r="LN108"/>
      <c r="LO108"/>
      <c r="LP108"/>
      <c r="LQ108"/>
      <c r="LR108"/>
      <c r="LS108"/>
      <c r="LT108"/>
      <c r="LU108"/>
      <c r="LV108"/>
      <c r="LW108"/>
      <c r="LX108"/>
      <c r="LY108"/>
      <c r="LZ108"/>
    </row>
    <row r="109" spans="1:338" ht="45" x14ac:dyDescent="0.2">
      <c r="A109" s="216">
        <f>IFERROR(IF($A108+1&gt;'(backend scoring)'!$T$335,"",$A108+1),"")</f>
        <v>85</v>
      </c>
      <c r="B109" s="216" t="str">
        <f>_xlfn.XLOOKUP($A109,'(backend scoring)'!$V$2:$V$333,'(backend scoring)'!$A$2:$A$333,"")</f>
        <v>AIML-01</v>
      </c>
      <c r="C109" s="216" t="str">
        <f>IFERROR(VLOOKUP($B109,'Institution Evaluation'!$A$55:$F$346,2,0),IFERROR(VLOOKUP($B109,'Privacy Analyst Evaluation'!$A$46:$F$120,2,0),""))&amp;""</f>
        <v>Do you separate ML training data from your ML solution data?*</v>
      </c>
      <c r="D109" s="216" t="str">
        <f>IFERROR(VLOOKUP($B109,'Institution Evaluation'!$A$55:$F$346,3,0),IFERROR(VLOOKUP($B109,'Privacy Analyst Evaluation'!$A$46:$F$120,3,0),""))&amp;""</f>
        <v/>
      </c>
      <c r="E109" s="216" t="str">
        <f>IFERROR(VLOOKUP($B109,'Institution Evaluation'!$A$55:$F$346,4,0),IFERROR(VLOOKUP($B109,'Privacy Analyst Evaluation'!$A$46:$F$120,4,0),""))&amp;""</f>
        <v/>
      </c>
      <c r="F109" s="216" t="str">
        <f>IFERROR(VLOOKUP($B109,'Institution Evaluation'!$A$55:$F$346,6,0),IFERROR(VLOOKUP($B109,'Privacy Analyst Evaluation'!$A$46:$F$120,6,0),""))&amp;""</f>
        <v/>
      </c>
      <c r="G109" s="217"/>
      <c r="H109" s="216" t="str">
        <f>IFERROR(IF($H108+1&gt;'(backend scoring)'!$Q$335,"",$H108+1),"")</f>
        <v/>
      </c>
      <c r="I109" s="216" t="str">
        <f>_xlfn.XLOOKUP($H109,'(backend scoring)'!$S$2:$S$333,'(backend scoring)'!$A$2:$A$333,"")</f>
        <v/>
      </c>
      <c r="J109" s="216" t="str">
        <f>IFERROR(VLOOKUP($I109,'Institution Evaluation'!$A$55:$F$346,2,0),IFERROR(VLOOKUP($I109,'Privacy Analyst Evaluation'!$A$46:$F$120,2,0),""))</f>
        <v/>
      </c>
      <c r="K109" s="216" t="str">
        <f>IFERROR(VLOOKUP($I109,'Institution Evaluation'!$A$55:$F$346,3,0),IFERROR(VLOOKUP($I109,'Privacy Analyst Evaluation'!$A$46:$F$120,3,0),""))&amp;""</f>
        <v/>
      </c>
      <c r="L109" s="216" t="str">
        <f>IFERROR(VLOOKUP($I109,'Institution Evaluation'!$A$55:$F$346,4,0),IFERROR(VLOOKUP($I109,'Privacy Analyst Evaluation'!$A$46:$F$120,4,0),""))&amp;""</f>
        <v/>
      </c>
      <c r="M109" s="216" t="str">
        <f>IFERROR(VLOOKUP($I109,'Institution Evaluation'!$A$55:$F$346,6,0),IFERROR(VLOOKUP($I109,'Privacy Analyst Evaluation'!$A$46:$F$120,6,0),""))&amp;""</f>
        <v/>
      </c>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c r="JK109"/>
      <c r="JL109"/>
      <c r="JM109"/>
      <c r="JN109"/>
      <c r="JO109"/>
      <c r="JP109"/>
      <c r="JQ109"/>
      <c r="JR109"/>
      <c r="JS109"/>
      <c r="JT109"/>
      <c r="JU109"/>
      <c r="JV109"/>
      <c r="JW109"/>
      <c r="JX109"/>
      <c r="JY109"/>
      <c r="JZ109"/>
      <c r="KA109"/>
      <c r="KB109"/>
      <c r="KC109"/>
      <c r="KD109"/>
      <c r="KE109"/>
      <c r="KF109"/>
      <c r="KG109"/>
      <c r="KH109"/>
      <c r="KI109"/>
      <c r="KJ109"/>
      <c r="KK109"/>
      <c r="KL109"/>
      <c r="KM109"/>
      <c r="KN109"/>
      <c r="KO109"/>
      <c r="KP109"/>
      <c r="KQ109"/>
      <c r="KR109"/>
      <c r="KS109"/>
      <c r="KT109"/>
      <c r="KU109"/>
      <c r="KV109"/>
      <c r="KW109"/>
      <c r="KX109"/>
      <c r="KY109"/>
      <c r="KZ109"/>
      <c r="LA109"/>
      <c r="LB109"/>
      <c r="LC109"/>
      <c r="LD109"/>
      <c r="LE109"/>
      <c r="LF109"/>
      <c r="LG109"/>
      <c r="LH109"/>
      <c r="LI109"/>
      <c r="LJ109"/>
      <c r="LK109"/>
      <c r="LL109"/>
      <c r="LM109"/>
      <c r="LN109"/>
      <c r="LO109"/>
      <c r="LP109"/>
      <c r="LQ109"/>
      <c r="LR109"/>
      <c r="LS109"/>
      <c r="LT109"/>
      <c r="LU109"/>
      <c r="LV109"/>
      <c r="LW109"/>
      <c r="LX109"/>
      <c r="LY109"/>
      <c r="LZ109"/>
    </row>
    <row r="110" spans="1:338" ht="30" x14ac:dyDescent="0.2">
      <c r="A110" s="216">
        <f>IFERROR(IF($A109+1&gt;'(backend scoring)'!$T$335,"",$A109+1),"")</f>
        <v>86</v>
      </c>
      <c r="B110" s="216" t="str">
        <f>_xlfn.XLOOKUP($A110,'(backend scoring)'!$V$2:$V$333,'(backend scoring)'!$A$2:$A$333,"")</f>
        <v>AIML-02</v>
      </c>
      <c r="C110" s="216" t="str">
        <f>IFERROR(VLOOKUP($B110,'Institution Evaluation'!$A$55:$F$346,2,0),IFERROR(VLOOKUP($B110,'Privacy Analyst Evaluation'!$A$46:$F$120,2,0),""))&amp;""</f>
        <v>Do you authenticate and verify your ML model's feedback?*</v>
      </c>
      <c r="D110" s="216" t="str">
        <f>IFERROR(VLOOKUP($B110,'Institution Evaluation'!$A$55:$F$346,3,0),IFERROR(VLOOKUP($B110,'Privacy Analyst Evaluation'!$A$46:$F$120,3,0),""))&amp;""</f>
        <v/>
      </c>
      <c r="E110" s="216" t="str">
        <f>IFERROR(VLOOKUP($B110,'Institution Evaluation'!$A$55:$F$346,4,0),IFERROR(VLOOKUP($B110,'Privacy Analyst Evaluation'!$A$46:$F$120,4,0),""))&amp;""</f>
        <v/>
      </c>
      <c r="F110" s="216" t="str">
        <f>IFERROR(VLOOKUP($B110,'Institution Evaluation'!$A$55:$F$346,6,0),IFERROR(VLOOKUP($B110,'Privacy Analyst Evaluation'!$A$46:$F$120,6,0),""))&amp;""</f>
        <v/>
      </c>
      <c r="G110" s="217"/>
      <c r="H110" s="216" t="str">
        <f>IFERROR(IF($H109+1&gt;'(backend scoring)'!$Q$335,"",$H109+1),"")</f>
        <v/>
      </c>
      <c r="I110" s="216" t="str">
        <f>_xlfn.XLOOKUP($H110,'(backend scoring)'!$S$2:$S$333,'(backend scoring)'!$A$2:$A$333,"")</f>
        <v/>
      </c>
      <c r="J110" s="216" t="str">
        <f>IFERROR(VLOOKUP($I110,'Institution Evaluation'!$A$55:$F$346,2,0),IFERROR(VLOOKUP($I110,'Privacy Analyst Evaluation'!$A$46:$F$120,2,0),""))</f>
        <v/>
      </c>
      <c r="K110" s="216" t="str">
        <f>IFERROR(VLOOKUP($I110,'Institution Evaluation'!$A$55:$F$346,3,0),IFERROR(VLOOKUP($I110,'Privacy Analyst Evaluation'!$A$46:$F$120,3,0),""))&amp;""</f>
        <v/>
      </c>
      <c r="L110" s="216" t="str">
        <f>IFERROR(VLOOKUP($I110,'Institution Evaluation'!$A$55:$F$346,4,0),IFERROR(VLOOKUP($I110,'Privacy Analyst Evaluation'!$A$46:$F$120,4,0),""))&amp;""</f>
        <v/>
      </c>
      <c r="M110" s="216" t="str">
        <f>IFERROR(VLOOKUP($I110,'Institution Evaluation'!$A$55:$F$346,6,0),IFERROR(VLOOKUP($I110,'Privacy Analyst Evaluation'!$A$46:$F$120,6,0),""))&amp;""</f>
        <v/>
      </c>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c r="JK110"/>
      <c r="JL110"/>
      <c r="JM110"/>
      <c r="JN110"/>
      <c r="JO110"/>
      <c r="JP110"/>
      <c r="JQ110"/>
      <c r="JR110"/>
      <c r="JS110"/>
      <c r="JT110"/>
      <c r="JU110"/>
      <c r="JV110"/>
      <c r="JW110"/>
      <c r="JX110"/>
      <c r="JY110"/>
      <c r="JZ110"/>
      <c r="KA110"/>
      <c r="KB110"/>
      <c r="KC110"/>
      <c r="KD110"/>
      <c r="KE110"/>
      <c r="KF110"/>
      <c r="KG110"/>
      <c r="KH110"/>
      <c r="KI110"/>
      <c r="KJ110"/>
      <c r="KK110"/>
      <c r="KL110"/>
      <c r="KM110"/>
      <c r="KN110"/>
      <c r="KO110"/>
      <c r="KP110"/>
      <c r="KQ110"/>
      <c r="KR110"/>
      <c r="KS110"/>
      <c r="KT110"/>
      <c r="KU110"/>
      <c r="KV110"/>
      <c r="KW110"/>
      <c r="KX110"/>
      <c r="KY110"/>
      <c r="KZ110"/>
      <c r="LA110"/>
      <c r="LB110"/>
      <c r="LC110"/>
      <c r="LD110"/>
      <c r="LE110"/>
      <c r="LF110"/>
      <c r="LG110"/>
      <c r="LH110"/>
      <c r="LI110"/>
      <c r="LJ110"/>
      <c r="LK110"/>
      <c r="LL110"/>
      <c r="LM110"/>
      <c r="LN110"/>
      <c r="LO110"/>
      <c r="LP110"/>
      <c r="LQ110"/>
      <c r="LR110"/>
      <c r="LS110"/>
      <c r="LT110"/>
      <c r="LU110"/>
      <c r="LV110"/>
      <c r="LW110"/>
      <c r="LX110"/>
      <c r="LY110"/>
      <c r="LZ110"/>
    </row>
    <row r="111" spans="1:338" ht="30" x14ac:dyDescent="0.2">
      <c r="A111" s="216">
        <f>IFERROR(IF($A110+1&gt;'(backend scoring)'!$T$335,"",$A110+1),"")</f>
        <v>87</v>
      </c>
      <c r="B111" s="216" t="str">
        <f>_xlfn.XLOOKUP($A111,'(backend scoring)'!$V$2:$V$333,'(backend scoring)'!$A$2:$A$333,"")</f>
        <v>AILM-01</v>
      </c>
      <c r="C111" s="216" t="str">
        <f>IFERROR(VLOOKUP($B111,'Institution Evaluation'!$A$55:$F$346,2,0),IFERROR(VLOOKUP($B111,'Privacy Analyst Evaluation'!$A$46:$F$120,2,0),""))&amp;""</f>
        <v>Do you limit your solution's LLM privileges by default?*</v>
      </c>
      <c r="D111" s="216" t="str">
        <f>IFERROR(VLOOKUP($B111,'Institution Evaluation'!$A$55:$F$346,3,0),IFERROR(VLOOKUP($B111,'Privacy Analyst Evaluation'!$A$46:$F$120,3,0),""))&amp;""</f>
        <v/>
      </c>
      <c r="E111" s="216" t="str">
        <f>IFERROR(VLOOKUP($B111,'Institution Evaluation'!$A$55:$F$346,4,0),IFERROR(VLOOKUP($B111,'Privacy Analyst Evaluation'!$A$46:$F$120,4,0),""))&amp;""</f>
        <v/>
      </c>
      <c r="F111" s="216" t="str">
        <f>IFERROR(VLOOKUP($B111,'Institution Evaluation'!$A$55:$F$346,6,0),IFERROR(VLOOKUP($B111,'Privacy Analyst Evaluation'!$A$46:$F$120,6,0),""))&amp;""</f>
        <v/>
      </c>
      <c r="G111" s="217"/>
      <c r="H111" s="216" t="str">
        <f>IFERROR(IF($H110+1&gt;'(backend scoring)'!$Q$335,"",$H110+1),"")</f>
        <v/>
      </c>
      <c r="I111" s="216" t="str">
        <f>_xlfn.XLOOKUP($H111,'(backend scoring)'!$S$2:$S$333,'(backend scoring)'!$A$2:$A$333,"")</f>
        <v/>
      </c>
      <c r="J111" s="216" t="str">
        <f>IFERROR(VLOOKUP($I111,'Institution Evaluation'!$A$55:$F$346,2,0),IFERROR(VLOOKUP($I111,'Privacy Analyst Evaluation'!$A$46:$F$120,2,0),""))</f>
        <v/>
      </c>
      <c r="K111" s="216" t="str">
        <f>IFERROR(VLOOKUP($I111,'Institution Evaluation'!$A$55:$F$346,3,0),IFERROR(VLOOKUP($I111,'Privacy Analyst Evaluation'!$A$46:$F$120,3,0),""))&amp;""</f>
        <v/>
      </c>
      <c r="L111" s="216" t="str">
        <f>IFERROR(VLOOKUP($I111,'Institution Evaluation'!$A$55:$F$346,4,0),IFERROR(VLOOKUP($I111,'Privacy Analyst Evaluation'!$A$46:$F$120,4,0),""))&amp;""</f>
        <v/>
      </c>
      <c r="M111" s="216" t="str">
        <f>IFERROR(VLOOKUP($I111,'Institution Evaluation'!$A$55:$F$346,6,0),IFERROR(VLOOKUP($I111,'Privacy Analyst Evaluation'!$A$46:$F$120,6,0),""))&amp;""</f>
        <v/>
      </c>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c r="JK111"/>
      <c r="JL111"/>
      <c r="JM111"/>
      <c r="JN111"/>
      <c r="JO111"/>
      <c r="JP111"/>
      <c r="JQ111"/>
      <c r="JR111"/>
      <c r="JS111"/>
      <c r="JT111"/>
      <c r="JU111"/>
      <c r="JV111"/>
      <c r="JW111"/>
      <c r="JX111"/>
      <c r="JY111"/>
      <c r="JZ111"/>
      <c r="KA111"/>
      <c r="KB111"/>
      <c r="KC111"/>
      <c r="KD111"/>
      <c r="KE111"/>
      <c r="KF111"/>
      <c r="KG111"/>
      <c r="KH111"/>
      <c r="KI111"/>
      <c r="KJ111"/>
      <c r="KK111"/>
      <c r="KL111"/>
      <c r="KM111"/>
      <c r="KN111"/>
      <c r="KO111"/>
      <c r="KP111"/>
      <c r="KQ111"/>
      <c r="KR111"/>
      <c r="KS111"/>
      <c r="KT111"/>
      <c r="KU111"/>
      <c r="KV111"/>
      <c r="KW111"/>
      <c r="KX111"/>
      <c r="KY111"/>
      <c r="KZ111"/>
      <c r="LA111"/>
      <c r="LB111"/>
      <c r="LC111"/>
      <c r="LD111"/>
      <c r="LE111"/>
      <c r="LF111"/>
      <c r="LG111"/>
      <c r="LH111"/>
      <c r="LI111"/>
      <c r="LJ111"/>
      <c r="LK111"/>
      <c r="LL111"/>
      <c r="LM111"/>
      <c r="LN111"/>
      <c r="LO111"/>
      <c r="LP111"/>
      <c r="LQ111"/>
      <c r="LR111"/>
      <c r="LS111"/>
      <c r="LT111"/>
      <c r="LU111"/>
      <c r="LV111"/>
      <c r="LW111"/>
      <c r="LX111"/>
      <c r="LY111"/>
      <c r="LZ111"/>
    </row>
    <row r="112" spans="1:338" ht="60" x14ac:dyDescent="0.2">
      <c r="A112" s="216">
        <f>IFERROR(IF($A111+1&gt;'(backend scoring)'!$T$335,"",$A111+1),"")</f>
        <v>88</v>
      </c>
      <c r="B112" s="216" t="str">
        <f>_xlfn.XLOOKUP($A112,'(backend scoring)'!$V$2:$V$333,'(backend scoring)'!$A$2:$A$333,"")</f>
        <v>AILM-02</v>
      </c>
      <c r="C112" s="216" t="str">
        <f>IFERROR(VLOOKUP($B112,'Institution Evaluation'!$A$55:$F$346,2,0),IFERROR(VLOOKUP($B112,'Privacy Analyst Evaluation'!$A$46:$F$120,2,0),""))&amp;""</f>
        <v>Is your LLM training data vetted, validated, and verified before training the solution's AI model?*</v>
      </c>
      <c r="D112" s="216" t="str">
        <f>IFERROR(VLOOKUP($B112,'Institution Evaluation'!$A$55:$F$346,3,0),IFERROR(VLOOKUP($B112,'Privacy Analyst Evaluation'!$A$46:$F$120,3,0),""))&amp;""</f>
        <v/>
      </c>
      <c r="E112" s="216" t="str">
        <f>IFERROR(VLOOKUP($B112,'Institution Evaluation'!$A$55:$F$346,4,0),IFERROR(VLOOKUP($B112,'Privacy Analyst Evaluation'!$A$46:$F$120,4,0),""))&amp;""</f>
        <v/>
      </c>
      <c r="F112" s="216" t="str">
        <f>IFERROR(VLOOKUP($B112,'Institution Evaluation'!$A$55:$F$346,6,0),IFERROR(VLOOKUP($B112,'Privacy Analyst Evaluation'!$A$46:$F$120,6,0),""))&amp;""</f>
        <v/>
      </c>
      <c r="G112" s="217"/>
      <c r="H112" s="216" t="str">
        <f>IFERROR(IF($H111+1&gt;'(backend scoring)'!$Q$335,"",$H111+1),"")</f>
        <v/>
      </c>
      <c r="I112" s="216" t="str">
        <f>_xlfn.XLOOKUP($H112,'(backend scoring)'!$S$2:$S$333,'(backend scoring)'!$A$2:$A$333,"")</f>
        <v/>
      </c>
      <c r="J112" s="216" t="str">
        <f>IFERROR(VLOOKUP($I112,'Institution Evaluation'!$A$55:$F$346,2,0),IFERROR(VLOOKUP($I112,'Privacy Analyst Evaluation'!$A$46:$F$120,2,0),""))</f>
        <v/>
      </c>
      <c r="K112" s="216" t="str">
        <f>IFERROR(VLOOKUP($I112,'Institution Evaluation'!$A$55:$F$346,3,0),IFERROR(VLOOKUP($I112,'Privacy Analyst Evaluation'!$A$46:$F$120,3,0),""))&amp;""</f>
        <v/>
      </c>
      <c r="L112" s="216" t="str">
        <f>IFERROR(VLOOKUP($I112,'Institution Evaluation'!$A$55:$F$346,4,0),IFERROR(VLOOKUP($I112,'Privacy Analyst Evaluation'!$A$46:$F$120,4,0),""))&amp;""</f>
        <v/>
      </c>
      <c r="M112" s="216" t="str">
        <f>IFERROR(VLOOKUP($I112,'Institution Evaluation'!$A$55:$F$346,6,0),IFERROR(VLOOKUP($I112,'Privacy Analyst Evaluation'!$A$46:$F$120,6,0),""))&amp;""</f>
        <v/>
      </c>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c r="JK112"/>
      <c r="JL112"/>
      <c r="JM112"/>
      <c r="JN112"/>
      <c r="JO112"/>
      <c r="JP112"/>
      <c r="JQ112"/>
      <c r="JR112"/>
      <c r="JS112"/>
      <c r="JT112"/>
      <c r="JU112"/>
      <c r="JV112"/>
      <c r="JW112"/>
      <c r="JX112"/>
      <c r="JY112"/>
      <c r="JZ112"/>
      <c r="KA112"/>
      <c r="KB112"/>
      <c r="KC112"/>
      <c r="KD112"/>
      <c r="KE112"/>
      <c r="KF112"/>
      <c r="KG112"/>
      <c r="KH112"/>
      <c r="KI112"/>
      <c r="KJ112"/>
      <c r="KK112"/>
      <c r="KL112"/>
      <c r="KM112"/>
      <c r="KN112"/>
      <c r="KO112"/>
      <c r="KP112"/>
      <c r="KQ112"/>
      <c r="KR112"/>
      <c r="KS112"/>
      <c r="KT112"/>
      <c r="KU112"/>
      <c r="KV112"/>
      <c r="KW112"/>
      <c r="KX112"/>
      <c r="KY112"/>
      <c r="KZ112"/>
      <c r="LA112"/>
      <c r="LB112"/>
      <c r="LC112"/>
      <c r="LD112"/>
      <c r="LE112"/>
      <c r="LF112"/>
      <c r="LG112"/>
      <c r="LH112"/>
      <c r="LI112"/>
      <c r="LJ112"/>
      <c r="LK112"/>
      <c r="LL112"/>
      <c r="LM112"/>
      <c r="LN112"/>
      <c r="LO112"/>
      <c r="LP112"/>
      <c r="LQ112"/>
      <c r="LR112"/>
      <c r="LS112"/>
      <c r="LT112"/>
      <c r="LU112"/>
      <c r="LV112"/>
      <c r="LW112"/>
      <c r="LX112"/>
      <c r="LY112"/>
      <c r="LZ112"/>
    </row>
    <row r="113" spans="1:338" ht="60" x14ac:dyDescent="0.2">
      <c r="A113" s="216">
        <f>IFERROR(IF($A112+1&gt;'(backend scoring)'!$T$335,"",$A112+1),"")</f>
        <v>89</v>
      </c>
      <c r="B113" s="216" t="str">
        <f>_xlfn.XLOOKUP($A113,'(backend scoring)'!$V$2:$V$333,'(backend scoring)'!$A$2:$A$333,"")</f>
        <v>AILM-03</v>
      </c>
      <c r="C113" s="216" t="str">
        <f>IFERROR(VLOOKUP($B113,'Institution Evaluation'!$A$55:$F$346,2,0),IFERROR(VLOOKUP($B113,'Privacy Analyst Evaluation'!$A$46:$F$120,2,0),""))&amp;""</f>
        <v>Do any actions taken by your solution's LLM features or plugins require human intervention?*</v>
      </c>
      <c r="D113" s="216" t="str">
        <f>IFERROR(VLOOKUP($B113,'Institution Evaluation'!$A$55:$F$346,3,0),IFERROR(VLOOKUP($B113,'Privacy Analyst Evaluation'!$A$46:$F$120,3,0),""))&amp;""</f>
        <v/>
      </c>
      <c r="E113" s="216" t="str">
        <f>IFERROR(VLOOKUP($B113,'Institution Evaluation'!$A$55:$F$346,4,0),IFERROR(VLOOKUP($B113,'Privacy Analyst Evaluation'!$A$46:$F$120,4,0),""))&amp;""</f>
        <v/>
      </c>
      <c r="F113" s="216" t="str">
        <f>IFERROR(VLOOKUP($B113,'Institution Evaluation'!$A$55:$F$346,6,0),IFERROR(VLOOKUP($B113,'Privacy Analyst Evaluation'!$A$46:$F$120,6,0),""))&amp;""</f>
        <v/>
      </c>
      <c r="G113" s="217"/>
      <c r="H113" s="216" t="str">
        <f>IFERROR(IF($H112+1&gt;'(backend scoring)'!$Q$335,"",$H112+1),"")</f>
        <v/>
      </c>
      <c r="I113" s="216" t="str">
        <f>_xlfn.XLOOKUP($H113,'(backend scoring)'!$S$2:$S$333,'(backend scoring)'!$A$2:$A$333,"")</f>
        <v/>
      </c>
      <c r="J113" s="216" t="str">
        <f>IFERROR(VLOOKUP($I113,'Institution Evaluation'!$A$55:$F$346,2,0),IFERROR(VLOOKUP($I113,'Privacy Analyst Evaluation'!$A$46:$F$120,2,0),""))</f>
        <v/>
      </c>
      <c r="K113" s="216" t="str">
        <f>IFERROR(VLOOKUP($I113,'Institution Evaluation'!$A$55:$F$346,3,0),IFERROR(VLOOKUP($I113,'Privacy Analyst Evaluation'!$A$46:$F$120,3,0),""))&amp;""</f>
        <v/>
      </c>
      <c r="L113" s="216" t="str">
        <f>IFERROR(VLOOKUP($I113,'Institution Evaluation'!$A$55:$F$346,4,0),IFERROR(VLOOKUP($I113,'Privacy Analyst Evaluation'!$A$46:$F$120,4,0),""))&amp;""</f>
        <v/>
      </c>
      <c r="M113" s="216" t="str">
        <f>IFERROR(VLOOKUP($I113,'Institution Evaluation'!$A$55:$F$346,6,0),IFERROR(VLOOKUP($I113,'Privacy Analyst Evaluation'!$A$46:$F$120,6,0),""))&amp;""</f>
        <v/>
      </c>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c r="JK113"/>
      <c r="JL113"/>
      <c r="JM113"/>
      <c r="JN113"/>
      <c r="JO113"/>
      <c r="JP113"/>
      <c r="JQ113"/>
      <c r="JR113"/>
      <c r="JS113"/>
      <c r="JT113"/>
      <c r="JU113"/>
      <c r="JV113"/>
      <c r="JW113"/>
      <c r="JX113"/>
      <c r="JY113"/>
      <c r="JZ113"/>
      <c r="KA113"/>
      <c r="KB113"/>
      <c r="KC113"/>
      <c r="KD113"/>
      <c r="KE113"/>
      <c r="KF113"/>
      <c r="KG113"/>
      <c r="KH113"/>
      <c r="KI113"/>
      <c r="KJ113"/>
      <c r="KK113"/>
      <c r="KL113"/>
      <c r="KM113"/>
      <c r="KN113"/>
      <c r="KO113"/>
      <c r="KP113"/>
      <c r="KQ113"/>
      <c r="KR113"/>
      <c r="KS113"/>
      <c r="KT113"/>
      <c r="KU113"/>
      <c r="KV113"/>
      <c r="KW113"/>
      <c r="KX113"/>
      <c r="KY113"/>
      <c r="KZ113"/>
      <c r="LA113"/>
      <c r="LB113"/>
      <c r="LC113"/>
      <c r="LD113"/>
      <c r="LE113"/>
      <c r="LF113"/>
      <c r="LG113"/>
      <c r="LH113"/>
      <c r="LI113"/>
      <c r="LJ113"/>
      <c r="LK113"/>
      <c r="LL113"/>
      <c r="LM113"/>
      <c r="LN113"/>
      <c r="LO113"/>
      <c r="LP113"/>
      <c r="LQ113"/>
      <c r="LR113"/>
      <c r="LS113"/>
      <c r="LT113"/>
      <c r="LU113"/>
      <c r="LV113"/>
      <c r="LW113"/>
      <c r="LX113"/>
      <c r="LY113"/>
      <c r="LZ113"/>
    </row>
    <row r="114" spans="1:338" ht="45" x14ac:dyDescent="0.2">
      <c r="A114" s="216">
        <f>IFERROR(IF($A113+1&gt;'(backend scoring)'!$T$335,"",$A113+1),"")</f>
        <v>90</v>
      </c>
      <c r="B114" s="216" t="str">
        <f>_xlfn.XLOOKUP($A114,'(backend scoring)'!$V$2:$V$333,'(backend scoring)'!$A$2:$A$333,"")</f>
        <v>AILM-04</v>
      </c>
      <c r="C114" s="216" t="str">
        <f>IFERROR(VLOOKUP($B114,'Institution Evaluation'!$A$55:$F$346,2,0),IFERROR(VLOOKUP($B114,'Privacy Analyst Evaluation'!$A$46:$F$120,2,0),""))&amp;""</f>
        <v>Do you limit multiple LLM model plugins being called as part of a single input?*</v>
      </c>
      <c r="D114" s="216" t="str">
        <f>IFERROR(VLOOKUP($B114,'Institution Evaluation'!$A$55:$F$346,3,0),IFERROR(VLOOKUP($B114,'Privacy Analyst Evaluation'!$A$46:$F$120,3,0),""))&amp;""</f>
        <v/>
      </c>
      <c r="E114" s="216" t="str">
        <f>IFERROR(VLOOKUP($B114,'Institution Evaluation'!$A$55:$F$346,4,0),IFERROR(VLOOKUP($B114,'Privacy Analyst Evaluation'!$A$46:$F$120,4,0),""))&amp;""</f>
        <v/>
      </c>
      <c r="F114" s="216" t="str">
        <f>IFERROR(VLOOKUP($B114,'Institution Evaluation'!$A$55:$F$346,6,0),IFERROR(VLOOKUP($B114,'Privacy Analyst Evaluation'!$A$46:$F$120,6,0),""))&amp;""</f>
        <v/>
      </c>
      <c r="G114" s="217"/>
      <c r="H114" s="216" t="str">
        <f>IFERROR(IF($H113+1&gt;'(backend scoring)'!$Q$335,"",$H113+1),"")</f>
        <v/>
      </c>
      <c r="I114" s="216" t="str">
        <f>_xlfn.XLOOKUP($H114,'(backend scoring)'!$S$2:$S$333,'(backend scoring)'!$A$2:$A$333,"")</f>
        <v/>
      </c>
      <c r="J114" s="216" t="str">
        <f>IFERROR(VLOOKUP($I114,'Institution Evaluation'!$A$55:$F$346,2,0),IFERROR(VLOOKUP($I114,'Privacy Analyst Evaluation'!$A$46:$F$120,2,0),""))</f>
        <v/>
      </c>
      <c r="K114" s="216" t="str">
        <f>IFERROR(VLOOKUP($I114,'Institution Evaluation'!$A$55:$F$346,3,0),IFERROR(VLOOKUP($I114,'Privacy Analyst Evaluation'!$A$46:$F$120,3,0),""))&amp;""</f>
        <v/>
      </c>
      <c r="L114" s="216" t="str">
        <f>IFERROR(VLOOKUP($I114,'Institution Evaluation'!$A$55:$F$346,4,0),IFERROR(VLOOKUP($I114,'Privacy Analyst Evaluation'!$A$46:$F$120,4,0),""))&amp;""</f>
        <v/>
      </c>
      <c r="M114" s="216" t="str">
        <f>IFERROR(VLOOKUP($I114,'Institution Evaluation'!$A$55:$F$346,6,0),IFERROR(VLOOKUP($I114,'Privacy Analyst Evaluation'!$A$46:$F$120,6,0),""))&amp;""</f>
        <v/>
      </c>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c r="KF114"/>
      <c r="KG114"/>
      <c r="KH114"/>
      <c r="KI114"/>
      <c r="KJ114"/>
      <c r="KK114"/>
      <c r="KL114"/>
      <c r="KM114"/>
      <c r="KN114"/>
      <c r="KO114"/>
      <c r="KP114"/>
      <c r="KQ114"/>
      <c r="KR114"/>
      <c r="KS114"/>
      <c r="KT114"/>
      <c r="KU114"/>
      <c r="KV114"/>
      <c r="KW114"/>
      <c r="KX114"/>
      <c r="KY114"/>
      <c r="KZ114"/>
      <c r="LA114"/>
      <c r="LB114"/>
      <c r="LC114"/>
      <c r="LD114"/>
      <c r="LE114"/>
      <c r="LF114"/>
      <c r="LG114"/>
      <c r="LH114"/>
      <c r="LI114"/>
      <c r="LJ114"/>
      <c r="LK114"/>
      <c r="LL114"/>
      <c r="LM114"/>
      <c r="LN114"/>
      <c r="LO114"/>
      <c r="LP114"/>
      <c r="LQ114"/>
      <c r="LR114"/>
      <c r="LS114"/>
      <c r="LT114"/>
      <c r="LU114"/>
      <c r="LV114"/>
      <c r="LW114"/>
      <c r="LX114"/>
      <c r="LY114"/>
      <c r="LZ114"/>
    </row>
    <row r="115" spans="1:338" x14ac:dyDescent="0.2">
      <c r="A115" s="216" t="str">
        <f>IFERROR(IF($A114+1&gt;'(backend scoring)'!$T$335,"",$A114+1),"")</f>
        <v/>
      </c>
      <c r="B115" s="216" t="str">
        <f>_xlfn.XLOOKUP($A115,'(backend scoring)'!$V$2:$V$333,'(backend scoring)'!$A$2:$A$333,"")</f>
        <v/>
      </c>
      <c r="C115" s="216" t="str">
        <f>IFERROR(VLOOKUP($B115,'Institution Evaluation'!$A$55:$F$346,2,0),IFERROR(VLOOKUP($B115,'Privacy Analyst Evaluation'!$A$46:$F$120,2,0),""))&amp;""</f>
        <v/>
      </c>
      <c r="D115" s="216" t="str">
        <f>IFERROR(VLOOKUP($B115,'Institution Evaluation'!$A$55:$F$346,3,0),IFERROR(VLOOKUP($B115,'Privacy Analyst Evaluation'!$A$46:$F$120,3,0),""))&amp;""</f>
        <v/>
      </c>
      <c r="E115" s="216" t="str">
        <f>IFERROR(VLOOKUP($B115,'Institution Evaluation'!$A$55:$F$346,4,0),IFERROR(VLOOKUP($B115,'Privacy Analyst Evaluation'!$A$46:$F$120,4,0),""))&amp;""</f>
        <v/>
      </c>
      <c r="F115" s="216" t="str">
        <f>IFERROR(VLOOKUP($B115,'Institution Evaluation'!$A$55:$F$346,6,0),IFERROR(VLOOKUP($B115,'Privacy Analyst Evaluation'!$A$46:$F$120,6,0),""))&amp;""</f>
        <v/>
      </c>
      <c r="G115" s="217"/>
      <c r="H115" s="216" t="str">
        <f>IFERROR(IF($H114+1&gt;'(backend scoring)'!$Q$335,"",$H114+1),"")</f>
        <v/>
      </c>
      <c r="I115" s="216" t="str">
        <f>_xlfn.XLOOKUP($H115,'(backend scoring)'!$S$2:$S$333,'(backend scoring)'!$A$2:$A$333,"")</f>
        <v/>
      </c>
      <c r="J115" s="216" t="str">
        <f>IFERROR(VLOOKUP($I115,'Institution Evaluation'!$A$55:$F$346,2,0),IFERROR(VLOOKUP($I115,'Privacy Analyst Evaluation'!$A$46:$F$120,2,0),""))</f>
        <v/>
      </c>
      <c r="K115" s="216" t="str">
        <f>IFERROR(VLOOKUP($I115,'Institution Evaluation'!$A$55:$F$346,3,0),IFERROR(VLOOKUP($I115,'Privacy Analyst Evaluation'!$A$46:$F$120,3,0),""))&amp;""</f>
        <v/>
      </c>
      <c r="L115" s="216" t="str">
        <f>IFERROR(VLOOKUP($I115,'Institution Evaluation'!$A$55:$F$346,4,0),IFERROR(VLOOKUP($I115,'Privacy Analyst Evaluation'!$A$46:$F$120,4,0),""))&amp;""</f>
        <v/>
      </c>
      <c r="M115" s="216" t="str">
        <f>IFERROR(VLOOKUP($I115,'Institution Evaluation'!$A$55:$F$346,6,0),IFERROR(VLOOKUP($I115,'Privacy Analyst Evaluation'!$A$46:$F$120,6,0),""))&amp;""</f>
        <v/>
      </c>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c r="JK115"/>
      <c r="JL115"/>
      <c r="JM115"/>
      <c r="JN115"/>
      <c r="JO115"/>
      <c r="JP115"/>
      <c r="JQ115"/>
      <c r="JR115"/>
      <c r="JS115"/>
      <c r="JT115"/>
      <c r="JU115"/>
      <c r="JV115"/>
      <c r="JW115"/>
      <c r="JX115"/>
      <c r="JY115"/>
      <c r="JZ115"/>
      <c r="KA115"/>
      <c r="KB115"/>
      <c r="KC115"/>
      <c r="KD115"/>
      <c r="KE115"/>
      <c r="KF115"/>
      <c r="KG115"/>
      <c r="KH115"/>
      <c r="KI115"/>
      <c r="KJ115"/>
      <c r="KK115"/>
      <c r="KL115"/>
      <c r="KM115"/>
      <c r="KN115"/>
      <c r="KO115"/>
      <c r="KP115"/>
      <c r="KQ115"/>
      <c r="KR115"/>
      <c r="KS115"/>
      <c r="KT115"/>
      <c r="KU115"/>
      <c r="KV115"/>
      <c r="KW115"/>
      <c r="KX115"/>
      <c r="KY115"/>
      <c r="KZ115"/>
      <c r="LA115"/>
      <c r="LB115"/>
      <c r="LC115"/>
      <c r="LD115"/>
      <c r="LE115"/>
      <c r="LF115"/>
      <c r="LG115"/>
      <c r="LH115"/>
      <c r="LI115"/>
      <c r="LJ115"/>
      <c r="LK115"/>
      <c r="LL115"/>
      <c r="LM115"/>
      <c r="LN115"/>
      <c r="LO115"/>
      <c r="LP115"/>
      <c r="LQ115"/>
      <c r="LR115"/>
      <c r="LS115"/>
      <c r="LT115"/>
      <c r="LU115"/>
      <c r="LV115"/>
      <c r="LW115"/>
      <c r="LX115"/>
      <c r="LY115"/>
      <c r="LZ115"/>
    </row>
    <row r="116" spans="1:338" x14ac:dyDescent="0.2">
      <c r="A116" s="216" t="str">
        <f>IFERROR(IF($A115+1&gt;'(backend scoring)'!$T$335,"",$A115+1),"")</f>
        <v/>
      </c>
      <c r="B116" s="216" t="str">
        <f>_xlfn.XLOOKUP($A116,'(backend scoring)'!$V$2:$V$333,'(backend scoring)'!$A$2:$A$333,"")</f>
        <v/>
      </c>
      <c r="C116" s="216" t="str">
        <f>IFERROR(VLOOKUP($B116,'Institution Evaluation'!$A$55:$F$346,2,0),IFERROR(VLOOKUP($B116,'Privacy Analyst Evaluation'!$A$46:$F$120,2,0),""))&amp;""</f>
        <v/>
      </c>
      <c r="D116" s="216" t="str">
        <f>IFERROR(VLOOKUP($B116,'Institution Evaluation'!$A$55:$F$346,3,0),IFERROR(VLOOKUP($B116,'Privacy Analyst Evaluation'!$A$46:$F$120,3,0),""))&amp;""</f>
        <v/>
      </c>
      <c r="E116" s="216" t="str">
        <f>IFERROR(VLOOKUP($B116,'Institution Evaluation'!$A$55:$F$346,4,0),IFERROR(VLOOKUP($B116,'Privacy Analyst Evaluation'!$A$46:$F$120,4,0),""))&amp;""</f>
        <v/>
      </c>
      <c r="F116" s="216" t="str">
        <f>IFERROR(VLOOKUP($B116,'Institution Evaluation'!$A$55:$F$346,6,0),IFERROR(VLOOKUP($B116,'Privacy Analyst Evaluation'!$A$46:$F$120,6,0),""))&amp;""</f>
        <v/>
      </c>
      <c r="G116" s="217"/>
      <c r="H116" s="216" t="str">
        <f>IFERROR(IF($H115+1&gt;'(backend scoring)'!$Q$335,"",$H115+1),"")</f>
        <v/>
      </c>
      <c r="I116" s="216" t="str">
        <f>_xlfn.XLOOKUP($H116,'(backend scoring)'!$S$2:$S$333,'(backend scoring)'!$A$2:$A$333,"")</f>
        <v/>
      </c>
      <c r="J116" s="216" t="str">
        <f>IFERROR(VLOOKUP($I116,'Institution Evaluation'!$A$55:$F$346,2,0),IFERROR(VLOOKUP($I116,'Privacy Analyst Evaluation'!$A$46:$F$120,2,0),""))</f>
        <v/>
      </c>
      <c r="K116" s="216" t="str">
        <f>IFERROR(VLOOKUP($I116,'Institution Evaluation'!$A$55:$F$346,3,0),IFERROR(VLOOKUP($I116,'Privacy Analyst Evaluation'!$A$46:$F$120,3,0),""))&amp;""</f>
        <v/>
      </c>
      <c r="L116" s="216" t="str">
        <f>IFERROR(VLOOKUP($I116,'Institution Evaluation'!$A$55:$F$346,4,0),IFERROR(VLOOKUP($I116,'Privacy Analyst Evaluation'!$A$46:$F$120,4,0),""))&amp;""</f>
        <v/>
      </c>
      <c r="M116" s="216" t="str">
        <f>IFERROR(VLOOKUP($I116,'Institution Evaluation'!$A$55:$F$346,6,0),IFERROR(VLOOKUP($I116,'Privacy Analyst Evaluation'!$A$46:$F$120,6,0),""))&amp;""</f>
        <v/>
      </c>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c r="LA116"/>
      <c r="LB116"/>
      <c r="LC116"/>
      <c r="LD116"/>
      <c r="LE116"/>
      <c r="LF116"/>
      <c r="LG116"/>
      <c r="LH116"/>
      <c r="LI116"/>
      <c r="LJ116"/>
      <c r="LK116"/>
      <c r="LL116"/>
      <c r="LM116"/>
      <c r="LN116"/>
      <c r="LO116"/>
      <c r="LP116"/>
      <c r="LQ116"/>
      <c r="LR116"/>
      <c r="LS116"/>
      <c r="LT116"/>
      <c r="LU116"/>
      <c r="LV116"/>
      <c r="LW116"/>
      <c r="LX116"/>
      <c r="LY116"/>
      <c r="LZ116"/>
    </row>
    <row r="117" spans="1:338" x14ac:dyDescent="0.2">
      <c r="A117" s="216" t="str">
        <f>IFERROR(IF($A116+1&gt;'(backend scoring)'!$T$335,"",$A116+1),"")</f>
        <v/>
      </c>
      <c r="B117" s="216" t="str">
        <f>_xlfn.XLOOKUP($A117,'(backend scoring)'!$V$2:$V$333,'(backend scoring)'!$A$2:$A$333,"")</f>
        <v/>
      </c>
      <c r="C117" s="216" t="str">
        <f>IFERROR(VLOOKUP($B117,'Institution Evaluation'!$A$55:$F$346,2,0),IFERROR(VLOOKUP($B117,'Privacy Analyst Evaluation'!$A$46:$F$120,2,0),""))&amp;""</f>
        <v/>
      </c>
      <c r="D117" s="216" t="str">
        <f>IFERROR(VLOOKUP($B117,'Institution Evaluation'!$A$55:$F$346,3,0),IFERROR(VLOOKUP($B117,'Privacy Analyst Evaluation'!$A$46:$F$120,3,0),""))&amp;""</f>
        <v/>
      </c>
      <c r="E117" s="216" t="str">
        <f>IFERROR(VLOOKUP($B117,'Institution Evaluation'!$A$55:$F$346,4,0),IFERROR(VLOOKUP($B117,'Privacy Analyst Evaluation'!$A$46:$F$120,4,0),""))&amp;""</f>
        <v/>
      </c>
      <c r="F117" s="216" t="str">
        <f>IFERROR(VLOOKUP($B117,'Institution Evaluation'!$A$55:$F$346,6,0),IFERROR(VLOOKUP($B117,'Privacy Analyst Evaluation'!$A$46:$F$120,6,0),""))&amp;""</f>
        <v/>
      </c>
      <c r="G117" s="217"/>
      <c r="H117" s="216" t="str">
        <f>IFERROR(IF($H116+1&gt;'(backend scoring)'!$Q$335,"",$H116+1),"")</f>
        <v/>
      </c>
      <c r="I117" s="216" t="str">
        <f>_xlfn.XLOOKUP($H117,'(backend scoring)'!$S$2:$S$333,'(backend scoring)'!$A$2:$A$333,"")</f>
        <v/>
      </c>
      <c r="J117" s="216" t="str">
        <f>IFERROR(VLOOKUP($I117,'Institution Evaluation'!$A$55:$F$346,2,0),IFERROR(VLOOKUP($I117,'Privacy Analyst Evaluation'!$A$46:$F$120,2,0),""))</f>
        <v/>
      </c>
      <c r="K117" s="216" t="str">
        <f>IFERROR(VLOOKUP($I117,'Institution Evaluation'!$A$55:$F$346,3,0),IFERROR(VLOOKUP($I117,'Privacy Analyst Evaluation'!$A$46:$F$120,3,0),""))&amp;""</f>
        <v/>
      </c>
      <c r="L117" s="216" t="str">
        <f>IFERROR(VLOOKUP($I117,'Institution Evaluation'!$A$55:$F$346,4,0),IFERROR(VLOOKUP($I117,'Privacy Analyst Evaluation'!$A$46:$F$120,4,0),""))&amp;""</f>
        <v/>
      </c>
      <c r="M117" s="216" t="str">
        <f>IFERROR(VLOOKUP($I117,'Institution Evaluation'!$A$55:$F$346,6,0),IFERROR(VLOOKUP($I117,'Privacy Analyst Evaluation'!$A$46:$F$120,6,0),""))&amp;""</f>
        <v/>
      </c>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c r="JK117"/>
      <c r="JL117"/>
      <c r="JM117"/>
      <c r="JN117"/>
      <c r="JO117"/>
      <c r="JP117"/>
      <c r="JQ117"/>
      <c r="JR117"/>
      <c r="JS117"/>
      <c r="JT117"/>
      <c r="JU117"/>
      <c r="JV117"/>
      <c r="JW117"/>
      <c r="JX117"/>
      <c r="JY117"/>
      <c r="JZ117"/>
      <c r="KA117"/>
      <c r="KB117"/>
      <c r="KC117"/>
      <c r="KD117"/>
      <c r="KE117"/>
      <c r="KF117"/>
      <c r="KG117"/>
      <c r="KH117"/>
      <c r="KI117"/>
      <c r="KJ117"/>
      <c r="KK117"/>
      <c r="KL117"/>
      <c r="KM117"/>
      <c r="KN117"/>
      <c r="KO117"/>
      <c r="KP117"/>
      <c r="KQ117"/>
      <c r="KR117"/>
      <c r="KS117"/>
      <c r="KT117"/>
      <c r="KU117"/>
      <c r="KV117"/>
      <c r="KW117"/>
      <c r="KX117"/>
      <c r="KY117"/>
      <c r="KZ117"/>
      <c r="LA117"/>
      <c r="LB117"/>
      <c r="LC117"/>
      <c r="LD117"/>
      <c r="LE117"/>
      <c r="LF117"/>
      <c r="LG117"/>
      <c r="LH117"/>
      <c r="LI117"/>
      <c r="LJ117"/>
      <c r="LK117"/>
      <c r="LL117"/>
      <c r="LM117"/>
      <c r="LN117"/>
      <c r="LO117"/>
      <c r="LP117"/>
      <c r="LQ117"/>
      <c r="LR117"/>
      <c r="LS117"/>
      <c r="LT117"/>
      <c r="LU117"/>
      <c r="LV117"/>
      <c r="LW117"/>
      <c r="LX117"/>
      <c r="LY117"/>
      <c r="LZ117"/>
    </row>
    <row r="118" spans="1:338" x14ac:dyDescent="0.2">
      <c r="A118" s="216" t="str">
        <f>IFERROR(IF($A117+1&gt;'(backend scoring)'!$T$335,"",$A117+1),"")</f>
        <v/>
      </c>
      <c r="B118" s="216" t="str">
        <f>_xlfn.XLOOKUP($A118,'(backend scoring)'!$V$2:$V$333,'(backend scoring)'!$A$2:$A$333,"")</f>
        <v/>
      </c>
      <c r="C118" s="216" t="str">
        <f>IFERROR(VLOOKUP($B118,'Institution Evaluation'!$A$55:$F$346,2,0),IFERROR(VLOOKUP($B118,'Privacy Analyst Evaluation'!$A$46:$F$120,2,0),""))&amp;""</f>
        <v/>
      </c>
      <c r="D118" s="216" t="str">
        <f>IFERROR(VLOOKUP($B118,'Institution Evaluation'!$A$55:$F$346,3,0),IFERROR(VLOOKUP($B118,'Privacy Analyst Evaluation'!$A$46:$F$120,3,0),""))&amp;""</f>
        <v/>
      </c>
      <c r="E118" s="216" t="str">
        <f>IFERROR(VLOOKUP($B118,'Institution Evaluation'!$A$55:$F$346,4,0),IFERROR(VLOOKUP($B118,'Privacy Analyst Evaluation'!$A$46:$F$120,4,0),""))&amp;""</f>
        <v/>
      </c>
      <c r="F118" s="216" t="str">
        <f>IFERROR(VLOOKUP($B118,'Institution Evaluation'!$A$55:$F$346,6,0),IFERROR(VLOOKUP($B118,'Privacy Analyst Evaluation'!$A$46:$F$120,6,0),""))&amp;""</f>
        <v/>
      </c>
      <c r="G118" s="217"/>
      <c r="H118" s="216" t="str">
        <f>IFERROR(IF($H117+1&gt;'(backend scoring)'!$Q$335,"",$H117+1),"")</f>
        <v/>
      </c>
      <c r="I118" s="216" t="str">
        <f>_xlfn.XLOOKUP($H118,'(backend scoring)'!$S$2:$S$333,'(backend scoring)'!$A$2:$A$333,"")</f>
        <v/>
      </c>
      <c r="J118" s="216" t="str">
        <f>IFERROR(VLOOKUP($I118,'Institution Evaluation'!$A$55:$F$346,2,0),IFERROR(VLOOKUP($I118,'Privacy Analyst Evaluation'!$A$46:$F$120,2,0),""))</f>
        <v/>
      </c>
      <c r="K118" s="216" t="str">
        <f>IFERROR(VLOOKUP($I118,'Institution Evaluation'!$A$55:$F$346,3,0),IFERROR(VLOOKUP($I118,'Privacy Analyst Evaluation'!$A$46:$F$120,3,0),""))&amp;""</f>
        <v/>
      </c>
      <c r="L118" s="216" t="str">
        <f>IFERROR(VLOOKUP($I118,'Institution Evaluation'!$A$55:$F$346,4,0),IFERROR(VLOOKUP($I118,'Privacy Analyst Evaluation'!$A$46:$F$120,4,0),""))&amp;""</f>
        <v/>
      </c>
      <c r="M118" s="216" t="str">
        <f>IFERROR(VLOOKUP($I118,'Institution Evaluation'!$A$55:$F$346,6,0),IFERROR(VLOOKUP($I118,'Privacy Analyst Evaluation'!$A$46:$F$120,6,0),""))&amp;""</f>
        <v/>
      </c>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c r="JK118"/>
      <c r="JL118"/>
      <c r="JM118"/>
      <c r="JN118"/>
      <c r="JO118"/>
      <c r="JP118"/>
      <c r="JQ118"/>
      <c r="JR118"/>
      <c r="JS118"/>
      <c r="JT118"/>
      <c r="JU118"/>
      <c r="JV118"/>
      <c r="JW118"/>
      <c r="JX118"/>
      <c r="JY118"/>
      <c r="JZ118"/>
      <c r="KA118"/>
      <c r="KB118"/>
      <c r="KC118"/>
      <c r="KD118"/>
      <c r="KE118"/>
      <c r="KF118"/>
      <c r="KG118"/>
      <c r="KH118"/>
      <c r="KI118"/>
      <c r="KJ118"/>
      <c r="KK118"/>
      <c r="KL118"/>
      <c r="KM118"/>
      <c r="KN118"/>
      <c r="KO118"/>
      <c r="KP118"/>
      <c r="KQ118"/>
      <c r="KR118"/>
      <c r="KS118"/>
      <c r="KT118"/>
      <c r="KU118"/>
      <c r="KV118"/>
      <c r="KW118"/>
      <c r="KX118"/>
      <c r="KY118"/>
      <c r="KZ118"/>
      <c r="LA118"/>
      <c r="LB118"/>
      <c r="LC118"/>
      <c r="LD118"/>
      <c r="LE118"/>
      <c r="LF118"/>
      <c r="LG118"/>
      <c r="LH118"/>
      <c r="LI118"/>
      <c r="LJ118"/>
      <c r="LK118"/>
      <c r="LL118"/>
      <c r="LM118"/>
      <c r="LN118"/>
      <c r="LO118"/>
      <c r="LP118"/>
      <c r="LQ118"/>
      <c r="LR118"/>
      <c r="LS118"/>
      <c r="LT118"/>
      <c r="LU118"/>
      <c r="LV118"/>
      <c r="LW118"/>
      <c r="LX118"/>
      <c r="LY118"/>
      <c r="LZ118"/>
    </row>
    <row r="119" spans="1:338" x14ac:dyDescent="0.2">
      <c r="A119" s="216" t="str">
        <f>IFERROR(IF($A118+1&gt;'(backend scoring)'!$T$335,"",$A118+1),"")</f>
        <v/>
      </c>
      <c r="B119" s="216" t="str">
        <f>_xlfn.XLOOKUP($A119,'(backend scoring)'!$V$2:$V$333,'(backend scoring)'!$A$2:$A$333,"")</f>
        <v/>
      </c>
      <c r="C119" s="216" t="str">
        <f>IFERROR(VLOOKUP($B119,'Institution Evaluation'!$A$55:$F$346,2,0),IFERROR(VLOOKUP($B119,'Privacy Analyst Evaluation'!$A$46:$F$120,2,0),""))&amp;""</f>
        <v/>
      </c>
      <c r="D119" s="216" t="str">
        <f>IFERROR(VLOOKUP($B119,'Institution Evaluation'!$A$55:$F$346,3,0),IFERROR(VLOOKUP($B119,'Privacy Analyst Evaluation'!$A$46:$F$120,3,0),""))&amp;""</f>
        <v/>
      </c>
      <c r="E119" s="216" t="str">
        <f>IFERROR(VLOOKUP($B119,'Institution Evaluation'!$A$55:$F$346,4,0),IFERROR(VLOOKUP($B119,'Privacy Analyst Evaluation'!$A$46:$F$120,4,0),""))&amp;""</f>
        <v/>
      </c>
      <c r="F119" s="216" t="str">
        <f>IFERROR(VLOOKUP($B119,'Institution Evaluation'!$A$55:$F$346,6,0),IFERROR(VLOOKUP($B119,'Privacy Analyst Evaluation'!$A$46:$F$120,6,0),""))&amp;""</f>
        <v/>
      </c>
      <c r="G119" s="217"/>
      <c r="H119" s="216" t="str">
        <f>IFERROR(IF($H118+1&gt;'(backend scoring)'!$Q$335,"",$H118+1),"")</f>
        <v/>
      </c>
      <c r="I119" s="216" t="str">
        <f>_xlfn.XLOOKUP($H119,'(backend scoring)'!$S$2:$S$333,'(backend scoring)'!$A$2:$A$333,"")</f>
        <v/>
      </c>
      <c r="J119" s="216" t="str">
        <f>IFERROR(VLOOKUP($I119,'Institution Evaluation'!$A$55:$F$346,2,0),IFERROR(VLOOKUP($I119,'Privacy Analyst Evaluation'!$A$46:$F$120,2,0),""))</f>
        <v/>
      </c>
      <c r="K119" s="216" t="str">
        <f>IFERROR(VLOOKUP($I119,'Institution Evaluation'!$A$55:$F$346,3,0),IFERROR(VLOOKUP($I119,'Privacy Analyst Evaluation'!$A$46:$F$120,3,0),""))&amp;""</f>
        <v/>
      </c>
      <c r="L119" s="216" t="str">
        <f>IFERROR(VLOOKUP($I119,'Institution Evaluation'!$A$55:$F$346,4,0),IFERROR(VLOOKUP($I119,'Privacy Analyst Evaluation'!$A$46:$F$120,4,0),""))&amp;""</f>
        <v/>
      </c>
      <c r="M119" s="216" t="str">
        <f>IFERROR(VLOOKUP($I119,'Institution Evaluation'!$A$55:$F$346,6,0),IFERROR(VLOOKUP($I119,'Privacy Analyst Evaluation'!$A$46:$F$120,6,0),""))&amp;""</f>
        <v/>
      </c>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c r="JK119"/>
      <c r="JL119"/>
      <c r="JM119"/>
      <c r="JN119"/>
      <c r="JO119"/>
      <c r="JP119"/>
      <c r="JQ119"/>
      <c r="JR119"/>
      <c r="JS119"/>
      <c r="JT119"/>
      <c r="JU119"/>
      <c r="JV119"/>
      <c r="JW119"/>
      <c r="JX119"/>
      <c r="JY119"/>
      <c r="JZ119"/>
      <c r="KA119"/>
      <c r="KB119"/>
      <c r="KC119"/>
      <c r="KD119"/>
      <c r="KE119"/>
      <c r="KF119"/>
      <c r="KG119"/>
      <c r="KH119"/>
      <c r="KI119"/>
      <c r="KJ119"/>
      <c r="KK119"/>
      <c r="KL119"/>
      <c r="KM119"/>
      <c r="KN119"/>
      <c r="KO119"/>
      <c r="KP119"/>
      <c r="KQ119"/>
      <c r="KR119"/>
      <c r="KS119"/>
      <c r="KT119"/>
      <c r="KU119"/>
      <c r="KV119"/>
      <c r="KW119"/>
      <c r="KX119"/>
      <c r="KY119"/>
      <c r="KZ119"/>
      <c r="LA119"/>
      <c r="LB119"/>
      <c r="LC119"/>
      <c r="LD119"/>
      <c r="LE119"/>
      <c r="LF119"/>
      <c r="LG119"/>
      <c r="LH119"/>
      <c r="LI119"/>
      <c r="LJ119"/>
      <c r="LK119"/>
      <c r="LL119"/>
      <c r="LM119"/>
      <c r="LN119"/>
      <c r="LO119"/>
      <c r="LP119"/>
      <c r="LQ119"/>
      <c r="LR119"/>
      <c r="LS119"/>
      <c r="LT119"/>
      <c r="LU119"/>
      <c r="LV119"/>
      <c r="LW119"/>
      <c r="LX119"/>
      <c r="LY119"/>
      <c r="LZ119"/>
    </row>
    <row r="120" spans="1:338" x14ac:dyDescent="0.2">
      <c r="A120" s="216" t="str">
        <f>IFERROR(IF($A119+1&gt;'(backend scoring)'!$T$335,"",$A119+1),"")</f>
        <v/>
      </c>
      <c r="B120" s="216" t="str">
        <f>_xlfn.XLOOKUP($A120,'(backend scoring)'!$V$2:$V$333,'(backend scoring)'!$A$2:$A$333,"")</f>
        <v/>
      </c>
      <c r="C120" s="216" t="str">
        <f>IFERROR(VLOOKUP($B120,'Institution Evaluation'!$A$55:$F$346,2,0),IFERROR(VLOOKUP($B120,'Privacy Analyst Evaluation'!$A$46:$F$120,2,0),""))&amp;""</f>
        <v/>
      </c>
      <c r="D120" s="216" t="str">
        <f>IFERROR(VLOOKUP($B120,'Institution Evaluation'!$A$55:$F$346,3,0),IFERROR(VLOOKUP($B120,'Privacy Analyst Evaluation'!$A$46:$F$120,3,0),""))&amp;""</f>
        <v/>
      </c>
      <c r="E120" s="216" t="str">
        <f>IFERROR(VLOOKUP($B120,'Institution Evaluation'!$A$55:$F$346,4,0),IFERROR(VLOOKUP($B120,'Privacy Analyst Evaluation'!$A$46:$F$120,4,0),""))&amp;""</f>
        <v/>
      </c>
      <c r="F120" s="216" t="str">
        <f>IFERROR(VLOOKUP($B120,'Institution Evaluation'!$A$55:$F$346,6,0),IFERROR(VLOOKUP($B120,'Privacy Analyst Evaluation'!$A$46:$F$120,6,0),""))&amp;""</f>
        <v/>
      </c>
      <c r="G120" s="217"/>
      <c r="H120" s="216" t="str">
        <f>IFERROR(IF($H119+1&gt;'(backend scoring)'!$Q$335,"",$H119+1),"")</f>
        <v/>
      </c>
      <c r="I120" s="216" t="str">
        <f>_xlfn.XLOOKUP($H120,'(backend scoring)'!$S$2:$S$333,'(backend scoring)'!$A$2:$A$333,"")</f>
        <v/>
      </c>
      <c r="J120" s="216" t="str">
        <f>IFERROR(VLOOKUP($I120,'Institution Evaluation'!$A$55:$F$346,2,0),IFERROR(VLOOKUP($I120,'Privacy Analyst Evaluation'!$A$46:$F$120,2,0),""))</f>
        <v/>
      </c>
      <c r="K120" s="216" t="str">
        <f>IFERROR(VLOOKUP($I120,'Institution Evaluation'!$A$55:$F$346,3,0),IFERROR(VLOOKUP($I120,'Privacy Analyst Evaluation'!$A$46:$F$120,3,0),""))&amp;""</f>
        <v/>
      </c>
      <c r="L120" s="216" t="str">
        <f>IFERROR(VLOOKUP($I120,'Institution Evaluation'!$A$55:$F$346,4,0),IFERROR(VLOOKUP($I120,'Privacy Analyst Evaluation'!$A$46:$F$120,4,0),""))&amp;""</f>
        <v/>
      </c>
      <c r="M120" s="216" t="str">
        <f>IFERROR(VLOOKUP($I120,'Institution Evaluation'!$A$55:$F$346,6,0),IFERROR(VLOOKUP($I120,'Privacy Analyst Evaluation'!$A$46:$F$120,6,0),""))&amp;""</f>
        <v/>
      </c>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c r="KF120"/>
      <c r="KG120"/>
      <c r="KH120"/>
      <c r="KI120"/>
      <c r="KJ120"/>
      <c r="KK120"/>
      <c r="KL120"/>
      <c r="KM120"/>
      <c r="KN120"/>
      <c r="KO120"/>
      <c r="KP120"/>
      <c r="KQ120"/>
      <c r="KR120"/>
      <c r="KS120"/>
      <c r="KT120"/>
      <c r="KU120"/>
      <c r="KV120"/>
      <c r="KW120"/>
      <c r="KX120"/>
      <c r="KY120"/>
      <c r="KZ120"/>
      <c r="LA120"/>
      <c r="LB120"/>
      <c r="LC120"/>
      <c r="LD120"/>
      <c r="LE120"/>
      <c r="LF120"/>
      <c r="LG120"/>
      <c r="LH120"/>
      <c r="LI120"/>
      <c r="LJ120"/>
      <c r="LK120"/>
      <c r="LL120"/>
      <c r="LM120"/>
      <c r="LN120"/>
      <c r="LO120"/>
      <c r="LP120"/>
      <c r="LQ120"/>
      <c r="LR120"/>
      <c r="LS120"/>
      <c r="LT120"/>
      <c r="LU120"/>
      <c r="LV120"/>
      <c r="LW120"/>
      <c r="LX120"/>
      <c r="LY120"/>
      <c r="LZ120"/>
    </row>
    <row r="121" spans="1:338" x14ac:dyDescent="0.2">
      <c r="A121" s="216" t="str">
        <f>IFERROR(IF($A120+1&gt;'(backend scoring)'!$T$335,"",$A120+1),"")</f>
        <v/>
      </c>
      <c r="B121" s="216" t="str">
        <f>_xlfn.XLOOKUP($A121,'(backend scoring)'!$V$2:$V$333,'(backend scoring)'!$A$2:$A$333,"")</f>
        <v/>
      </c>
      <c r="C121" s="216" t="str">
        <f>IFERROR(VLOOKUP($B121,'Institution Evaluation'!$A$55:$F$346,2,0),IFERROR(VLOOKUP($B121,'Privacy Analyst Evaluation'!$A$46:$F$120,2,0),""))&amp;""</f>
        <v/>
      </c>
      <c r="D121" s="216" t="str">
        <f>IFERROR(VLOOKUP($B121,'Institution Evaluation'!$A$55:$F$346,3,0),IFERROR(VLOOKUP($B121,'Privacy Analyst Evaluation'!$A$46:$F$120,3,0),""))&amp;""</f>
        <v/>
      </c>
      <c r="E121" s="216" t="str">
        <f>IFERROR(VLOOKUP($B121,'Institution Evaluation'!$A$55:$F$346,4,0),IFERROR(VLOOKUP($B121,'Privacy Analyst Evaluation'!$A$46:$F$120,4,0),""))&amp;""</f>
        <v/>
      </c>
      <c r="F121" s="216" t="str">
        <f>IFERROR(VLOOKUP($B121,'Institution Evaluation'!$A$55:$F$346,6,0),IFERROR(VLOOKUP($B121,'Privacy Analyst Evaluation'!$A$46:$F$120,6,0),""))&amp;""</f>
        <v/>
      </c>
      <c r="G121" s="217"/>
      <c r="H121" s="216" t="str">
        <f>IFERROR(IF($H120+1&gt;'(backend scoring)'!$Q$335,"",$H120+1),"")</f>
        <v/>
      </c>
      <c r="I121" s="216" t="str">
        <f>_xlfn.XLOOKUP($H121,'(backend scoring)'!$S$2:$S$333,'(backend scoring)'!$A$2:$A$333,"")</f>
        <v/>
      </c>
      <c r="J121" s="216" t="str">
        <f>IFERROR(VLOOKUP($I121,'Institution Evaluation'!$A$55:$F$346,2,0),IFERROR(VLOOKUP($I121,'Privacy Analyst Evaluation'!$A$46:$F$120,2,0),""))</f>
        <v/>
      </c>
      <c r="K121" s="216" t="str">
        <f>IFERROR(VLOOKUP($I121,'Institution Evaluation'!$A$55:$F$346,3,0),IFERROR(VLOOKUP($I121,'Privacy Analyst Evaluation'!$A$46:$F$120,3,0),""))&amp;""</f>
        <v/>
      </c>
      <c r="L121" s="216" t="str">
        <f>IFERROR(VLOOKUP($I121,'Institution Evaluation'!$A$55:$F$346,4,0),IFERROR(VLOOKUP($I121,'Privacy Analyst Evaluation'!$A$46:$F$120,4,0),""))&amp;""</f>
        <v/>
      </c>
      <c r="M121" s="216" t="str">
        <f>IFERROR(VLOOKUP($I121,'Institution Evaluation'!$A$55:$F$346,6,0),IFERROR(VLOOKUP($I121,'Privacy Analyst Evaluation'!$A$46:$F$120,6,0),""))&amp;""</f>
        <v/>
      </c>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c r="KF121"/>
      <c r="KG121"/>
      <c r="KH121"/>
      <c r="KI121"/>
      <c r="KJ121"/>
      <c r="KK121"/>
      <c r="KL121"/>
      <c r="KM121"/>
      <c r="KN121"/>
      <c r="KO121"/>
      <c r="KP121"/>
      <c r="KQ121"/>
      <c r="KR121"/>
      <c r="KS121"/>
      <c r="KT121"/>
      <c r="KU121"/>
      <c r="KV121"/>
      <c r="KW121"/>
      <c r="KX121"/>
      <c r="KY121"/>
      <c r="KZ121"/>
      <c r="LA121"/>
      <c r="LB121"/>
      <c r="LC121"/>
      <c r="LD121"/>
      <c r="LE121"/>
      <c r="LF121"/>
      <c r="LG121"/>
      <c r="LH121"/>
      <c r="LI121"/>
      <c r="LJ121"/>
      <c r="LK121"/>
      <c r="LL121"/>
      <c r="LM121"/>
      <c r="LN121"/>
      <c r="LO121"/>
      <c r="LP121"/>
      <c r="LQ121"/>
      <c r="LR121"/>
      <c r="LS121"/>
      <c r="LT121"/>
      <c r="LU121"/>
      <c r="LV121"/>
      <c r="LW121"/>
      <c r="LX121"/>
      <c r="LY121"/>
      <c r="LZ121"/>
    </row>
    <row r="122" spans="1:338" x14ac:dyDescent="0.2">
      <c r="A122" s="216" t="str">
        <f>IFERROR(IF($A121+1&gt;'(backend scoring)'!$T$335,"",$A121+1),"")</f>
        <v/>
      </c>
      <c r="B122" s="216" t="str">
        <f>_xlfn.XLOOKUP($A122,'(backend scoring)'!$V$2:$V$333,'(backend scoring)'!$A$2:$A$333,"")</f>
        <v/>
      </c>
      <c r="C122" s="216" t="str">
        <f>IFERROR(VLOOKUP($B122,'Institution Evaluation'!$A$55:$F$346,2,0),IFERROR(VLOOKUP($B122,'Privacy Analyst Evaluation'!$A$46:$F$120,2,0),""))&amp;""</f>
        <v/>
      </c>
      <c r="D122" s="216" t="str">
        <f>IFERROR(VLOOKUP($B122,'Institution Evaluation'!$A$55:$F$346,3,0),IFERROR(VLOOKUP($B122,'Privacy Analyst Evaluation'!$A$46:$F$120,3,0),""))&amp;""</f>
        <v/>
      </c>
      <c r="E122" s="216" t="str">
        <f>IFERROR(VLOOKUP($B122,'Institution Evaluation'!$A$55:$F$346,4,0),IFERROR(VLOOKUP($B122,'Privacy Analyst Evaluation'!$A$46:$F$120,4,0),""))&amp;""</f>
        <v/>
      </c>
      <c r="F122" s="216" t="str">
        <f>IFERROR(VLOOKUP($B122,'Institution Evaluation'!$A$55:$F$346,6,0),IFERROR(VLOOKUP($B122,'Privacy Analyst Evaluation'!$A$46:$F$120,6,0),""))&amp;""</f>
        <v/>
      </c>
      <c r="G122" s="217"/>
      <c r="H122" s="216" t="str">
        <f>IFERROR(IF($H121+1&gt;'(backend scoring)'!$Q$335,"",$H121+1),"")</f>
        <v/>
      </c>
      <c r="I122" s="216" t="str">
        <f>_xlfn.XLOOKUP($H122,'(backend scoring)'!$S$2:$S$333,'(backend scoring)'!$A$2:$A$333,"")</f>
        <v/>
      </c>
      <c r="J122" s="216" t="str">
        <f>IFERROR(VLOOKUP($I122,'Institution Evaluation'!$A$55:$F$346,2,0),IFERROR(VLOOKUP($I122,'Privacy Analyst Evaluation'!$A$46:$F$120,2,0),""))</f>
        <v/>
      </c>
      <c r="K122" s="216" t="str">
        <f>IFERROR(VLOOKUP($I122,'Institution Evaluation'!$A$55:$F$346,3,0),IFERROR(VLOOKUP($I122,'Privacy Analyst Evaluation'!$A$46:$F$120,3,0),""))&amp;""</f>
        <v/>
      </c>
      <c r="L122" s="216" t="str">
        <f>IFERROR(VLOOKUP($I122,'Institution Evaluation'!$A$55:$F$346,4,0),IFERROR(VLOOKUP($I122,'Privacy Analyst Evaluation'!$A$46:$F$120,4,0),""))&amp;""</f>
        <v/>
      </c>
      <c r="M122" s="216" t="str">
        <f>IFERROR(VLOOKUP($I122,'Institution Evaluation'!$A$55:$F$346,6,0),IFERROR(VLOOKUP($I122,'Privacy Analyst Evaluation'!$A$46:$F$120,6,0),""))&amp;""</f>
        <v/>
      </c>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c r="LH122"/>
      <c r="LI122"/>
      <c r="LJ122"/>
      <c r="LK122"/>
      <c r="LL122"/>
      <c r="LM122"/>
      <c r="LN122"/>
      <c r="LO122"/>
      <c r="LP122"/>
      <c r="LQ122"/>
      <c r="LR122"/>
      <c r="LS122"/>
      <c r="LT122"/>
      <c r="LU122"/>
      <c r="LV122"/>
      <c r="LW122"/>
      <c r="LX122"/>
      <c r="LY122"/>
      <c r="LZ122"/>
    </row>
    <row r="123" spans="1:338" x14ac:dyDescent="0.2">
      <c r="A123" s="216" t="str">
        <f>IFERROR(IF($A122+1&gt;'(backend scoring)'!$T$335,"",$A122+1),"")</f>
        <v/>
      </c>
      <c r="B123" s="216" t="str">
        <f>_xlfn.XLOOKUP($A123,'(backend scoring)'!$V$2:$V$333,'(backend scoring)'!$A$2:$A$333,"")</f>
        <v/>
      </c>
      <c r="C123" s="216" t="str">
        <f>IFERROR(VLOOKUP($B123,'Institution Evaluation'!$A$55:$F$346,2,0),IFERROR(VLOOKUP($B123,'Privacy Analyst Evaluation'!$A$46:$F$120,2,0),""))&amp;""</f>
        <v/>
      </c>
      <c r="D123" s="216" t="str">
        <f>IFERROR(VLOOKUP($B123,'Institution Evaluation'!$A$55:$F$346,3,0),IFERROR(VLOOKUP($B123,'Privacy Analyst Evaluation'!$A$46:$F$120,3,0),""))&amp;""</f>
        <v/>
      </c>
      <c r="E123" s="216" t="str">
        <f>IFERROR(VLOOKUP($B123,'Institution Evaluation'!$A$55:$F$346,4,0),IFERROR(VLOOKUP($B123,'Privacy Analyst Evaluation'!$A$46:$F$120,4,0),""))&amp;""</f>
        <v/>
      </c>
      <c r="F123" s="216" t="str">
        <f>IFERROR(VLOOKUP($B123,'Institution Evaluation'!$A$55:$F$346,6,0),IFERROR(VLOOKUP($B123,'Privacy Analyst Evaluation'!$A$46:$F$120,6,0),""))&amp;""</f>
        <v/>
      </c>
      <c r="G123" s="217"/>
      <c r="H123" s="216" t="str">
        <f>IFERROR(IF($H122+1&gt;'(backend scoring)'!$Q$335,"",$H122+1),"")</f>
        <v/>
      </c>
      <c r="I123" s="216" t="str">
        <f>_xlfn.XLOOKUP($H123,'(backend scoring)'!$S$2:$S$333,'(backend scoring)'!$A$2:$A$333,"")</f>
        <v/>
      </c>
      <c r="J123" s="216" t="str">
        <f>IFERROR(VLOOKUP($I123,'Institution Evaluation'!$A$55:$F$346,2,0),IFERROR(VLOOKUP($I123,'Privacy Analyst Evaluation'!$A$46:$F$120,2,0),""))</f>
        <v/>
      </c>
      <c r="K123" s="216" t="str">
        <f>IFERROR(VLOOKUP($I123,'Institution Evaluation'!$A$55:$F$346,3,0),IFERROR(VLOOKUP($I123,'Privacy Analyst Evaluation'!$A$46:$F$120,3,0),""))&amp;""</f>
        <v/>
      </c>
      <c r="L123" s="216" t="str">
        <f>IFERROR(VLOOKUP($I123,'Institution Evaluation'!$A$55:$F$346,4,0),IFERROR(VLOOKUP($I123,'Privacy Analyst Evaluation'!$A$46:$F$120,4,0),""))&amp;""</f>
        <v/>
      </c>
      <c r="M123" s="216" t="str">
        <f>IFERROR(VLOOKUP($I123,'Institution Evaluation'!$A$55:$F$346,6,0),IFERROR(VLOOKUP($I123,'Privacy Analyst Evaluation'!$A$46:$F$120,6,0),""))&amp;""</f>
        <v/>
      </c>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c r="LL123"/>
      <c r="LM123"/>
      <c r="LN123"/>
      <c r="LO123"/>
      <c r="LP123"/>
      <c r="LQ123"/>
      <c r="LR123"/>
      <c r="LS123"/>
      <c r="LT123"/>
      <c r="LU123"/>
      <c r="LV123"/>
      <c r="LW123"/>
      <c r="LX123"/>
      <c r="LY123"/>
      <c r="LZ123"/>
    </row>
    <row r="124" spans="1:338" x14ac:dyDescent="0.2">
      <c r="A124" s="216" t="str">
        <f>IFERROR(IF($A123+1&gt;'(backend scoring)'!$T$335,"",$A123+1),"")</f>
        <v/>
      </c>
      <c r="B124" s="216" t="str">
        <f>_xlfn.XLOOKUP($A124,'(backend scoring)'!$V$2:$V$333,'(backend scoring)'!$A$2:$A$333,"")</f>
        <v/>
      </c>
      <c r="C124" s="216" t="str">
        <f>IFERROR(VLOOKUP($B124,'Institution Evaluation'!$A$55:$F$346,2,0),IFERROR(VLOOKUP($B124,'Privacy Analyst Evaluation'!$A$46:$F$120,2,0),""))&amp;""</f>
        <v/>
      </c>
      <c r="D124" s="216" t="str">
        <f>IFERROR(VLOOKUP($B124,'Institution Evaluation'!$A$55:$F$346,3,0),IFERROR(VLOOKUP($B124,'Privacy Analyst Evaluation'!$A$46:$F$120,3,0),""))&amp;""</f>
        <v/>
      </c>
      <c r="E124" s="216" t="str">
        <f>IFERROR(VLOOKUP($B124,'Institution Evaluation'!$A$55:$F$346,4,0),IFERROR(VLOOKUP($B124,'Privacy Analyst Evaluation'!$A$46:$F$120,4,0),""))&amp;""</f>
        <v/>
      </c>
      <c r="F124" s="216" t="str">
        <f>IFERROR(VLOOKUP($B124,'Institution Evaluation'!$A$55:$F$346,6,0),IFERROR(VLOOKUP($B124,'Privacy Analyst Evaluation'!$A$46:$F$120,6,0),""))&amp;""</f>
        <v/>
      </c>
      <c r="G124" s="217"/>
      <c r="H124" s="216" t="str">
        <f>IFERROR(IF($H123+1&gt;'(backend scoring)'!$Q$335,"",$H123+1),"")</f>
        <v/>
      </c>
      <c r="I124" s="216" t="str">
        <f>_xlfn.XLOOKUP($H124,'(backend scoring)'!$S$2:$S$333,'(backend scoring)'!$A$2:$A$333,"")</f>
        <v/>
      </c>
      <c r="J124" s="216" t="str">
        <f>IFERROR(VLOOKUP($I124,'Institution Evaluation'!$A$55:$F$346,2,0),IFERROR(VLOOKUP($I124,'Privacy Analyst Evaluation'!$A$46:$F$120,2,0),""))</f>
        <v/>
      </c>
      <c r="K124" s="216" t="str">
        <f>IFERROR(VLOOKUP($I124,'Institution Evaluation'!$A$55:$F$346,3,0),IFERROR(VLOOKUP($I124,'Privacy Analyst Evaluation'!$A$46:$F$120,3,0),""))&amp;""</f>
        <v/>
      </c>
      <c r="L124" s="216" t="str">
        <f>IFERROR(VLOOKUP($I124,'Institution Evaluation'!$A$55:$F$346,4,0),IFERROR(VLOOKUP($I124,'Privacy Analyst Evaluation'!$A$46:$F$120,4,0),""))&amp;""</f>
        <v/>
      </c>
      <c r="M124" s="216" t="str">
        <f>IFERROR(VLOOKUP($I124,'Institution Evaluation'!$A$55:$F$346,6,0),IFERROR(VLOOKUP($I124,'Privacy Analyst Evaluation'!$A$46:$F$120,6,0),""))&amp;""</f>
        <v/>
      </c>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c r="LH124"/>
      <c r="LI124"/>
      <c r="LJ124"/>
      <c r="LK124"/>
      <c r="LL124"/>
      <c r="LM124"/>
      <c r="LN124"/>
      <c r="LO124"/>
      <c r="LP124"/>
      <c r="LQ124"/>
      <c r="LR124"/>
      <c r="LS124"/>
      <c r="LT124"/>
      <c r="LU124"/>
      <c r="LV124"/>
      <c r="LW124"/>
      <c r="LX124"/>
      <c r="LY124"/>
      <c r="LZ124"/>
    </row>
    <row r="125" spans="1:338" x14ac:dyDescent="0.2">
      <c r="A125" s="216" t="str">
        <f>IFERROR(IF($A124+1&gt;'(backend scoring)'!$T$335,"",$A124+1),"")</f>
        <v/>
      </c>
      <c r="B125" s="216" t="str">
        <f>_xlfn.XLOOKUP($A125,'(backend scoring)'!$V$2:$V$333,'(backend scoring)'!$A$2:$A$333,"")</f>
        <v/>
      </c>
      <c r="C125" s="216" t="str">
        <f>IFERROR(VLOOKUP($B125,'Institution Evaluation'!$A$55:$F$346,2,0),IFERROR(VLOOKUP($B125,'Privacy Analyst Evaluation'!$A$46:$F$120,2,0),""))&amp;""</f>
        <v/>
      </c>
      <c r="D125" s="216" t="str">
        <f>IFERROR(VLOOKUP($B125,'Institution Evaluation'!$A$55:$F$346,3,0),IFERROR(VLOOKUP($B125,'Privacy Analyst Evaluation'!$A$46:$F$120,3,0),""))&amp;""</f>
        <v/>
      </c>
      <c r="E125" s="216" t="str">
        <f>IFERROR(VLOOKUP($B125,'Institution Evaluation'!$A$55:$F$346,4,0),IFERROR(VLOOKUP($B125,'Privacy Analyst Evaluation'!$A$46:$F$120,4,0),""))&amp;""</f>
        <v/>
      </c>
      <c r="F125" s="216" t="str">
        <f>IFERROR(VLOOKUP($B125,'Institution Evaluation'!$A$55:$F$346,6,0),IFERROR(VLOOKUP($B125,'Privacy Analyst Evaluation'!$A$46:$F$120,6,0),""))&amp;""</f>
        <v/>
      </c>
      <c r="G125" s="217"/>
      <c r="H125" s="216" t="str">
        <f>IFERROR(IF($H124+1&gt;'(backend scoring)'!$Q$335,"",$H124+1),"")</f>
        <v/>
      </c>
      <c r="I125" s="216" t="str">
        <f>_xlfn.XLOOKUP($H125,'(backend scoring)'!$S$2:$S$333,'(backend scoring)'!$A$2:$A$333,"")</f>
        <v/>
      </c>
      <c r="J125" s="216" t="str">
        <f>IFERROR(VLOOKUP($I125,'Institution Evaluation'!$A$55:$F$346,2,0),IFERROR(VLOOKUP($I125,'Privacy Analyst Evaluation'!$A$46:$F$120,2,0),""))</f>
        <v/>
      </c>
      <c r="K125" s="216" t="str">
        <f>IFERROR(VLOOKUP($I125,'Institution Evaluation'!$A$55:$F$346,3,0),IFERROR(VLOOKUP($I125,'Privacy Analyst Evaluation'!$A$46:$F$120,3,0),""))&amp;""</f>
        <v/>
      </c>
      <c r="L125" s="216" t="str">
        <f>IFERROR(VLOOKUP($I125,'Institution Evaluation'!$A$55:$F$346,4,0),IFERROR(VLOOKUP($I125,'Privacy Analyst Evaluation'!$A$46:$F$120,4,0),""))&amp;""</f>
        <v/>
      </c>
      <c r="M125" s="216" t="str">
        <f>IFERROR(VLOOKUP($I125,'Institution Evaluation'!$A$55:$F$346,6,0),IFERROR(VLOOKUP($I125,'Privacy Analyst Evaluation'!$A$46:$F$120,6,0),""))&amp;""</f>
        <v/>
      </c>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c r="LA125"/>
      <c r="LB125"/>
      <c r="LC125"/>
      <c r="LD125"/>
      <c r="LE125"/>
      <c r="LF125"/>
      <c r="LG125"/>
      <c r="LH125"/>
      <c r="LI125"/>
      <c r="LJ125"/>
      <c r="LK125"/>
      <c r="LL125"/>
      <c r="LM125"/>
      <c r="LN125"/>
      <c r="LO125"/>
      <c r="LP125"/>
      <c r="LQ125"/>
      <c r="LR125"/>
      <c r="LS125"/>
      <c r="LT125"/>
      <c r="LU125"/>
      <c r="LV125"/>
      <c r="LW125"/>
      <c r="LX125"/>
      <c r="LY125"/>
      <c r="LZ125"/>
    </row>
    <row r="126" spans="1:338" x14ac:dyDescent="0.2">
      <c r="A126" s="216" t="str">
        <f>IFERROR(IF($A125+1&gt;'(backend scoring)'!$T$335,"",$A125+1),"")</f>
        <v/>
      </c>
      <c r="B126" s="216" t="str">
        <f>_xlfn.XLOOKUP($A126,'(backend scoring)'!$V$2:$V$333,'(backend scoring)'!$A$2:$A$333,"")</f>
        <v/>
      </c>
      <c r="C126" s="216" t="str">
        <f>IFERROR(VLOOKUP($B126,'Institution Evaluation'!$A$55:$F$346,2,0),IFERROR(VLOOKUP($B126,'Privacy Analyst Evaluation'!$A$46:$F$120,2,0),""))&amp;""</f>
        <v/>
      </c>
      <c r="D126" s="216" t="str">
        <f>IFERROR(VLOOKUP($B126,'Institution Evaluation'!$A$55:$F$346,3,0),IFERROR(VLOOKUP($B126,'Privacy Analyst Evaluation'!$A$46:$F$120,3,0),""))&amp;""</f>
        <v/>
      </c>
      <c r="E126" s="216" t="str">
        <f>IFERROR(VLOOKUP($B126,'Institution Evaluation'!$A$55:$F$346,4,0),IFERROR(VLOOKUP($B126,'Privacy Analyst Evaluation'!$A$46:$F$120,4,0),""))&amp;""</f>
        <v/>
      </c>
      <c r="F126" s="216" t="str">
        <f>IFERROR(VLOOKUP($B126,'Institution Evaluation'!$A$55:$F$346,6,0),IFERROR(VLOOKUP($B126,'Privacy Analyst Evaluation'!$A$46:$F$120,6,0),""))&amp;""</f>
        <v/>
      </c>
      <c r="G126" s="217"/>
      <c r="H126" s="216" t="str">
        <f>IFERROR(IF($H125+1&gt;'(backend scoring)'!$Q$335,"",$H125+1),"")</f>
        <v/>
      </c>
      <c r="I126" s="216" t="str">
        <f>_xlfn.XLOOKUP($H126,'(backend scoring)'!$S$2:$S$333,'(backend scoring)'!$A$2:$A$333,"")</f>
        <v/>
      </c>
      <c r="J126" s="216" t="str">
        <f>IFERROR(VLOOKUP($I126,'Institution Evaluation'!$A$55:$F$346,2,0),IFERROR(VLOOKUP($I126,'Privacy Analyst Evaluation'!$A$46:$F$120,2,0),""))</f>
        <v/>
      </c>
      <c r="K126" s="216" t="str">
        <f>IFERROR(VLOOKUP($I126,'Institution Evaluation'!$A$55:$F$346,3,0),IFERROR(VLOOKUP($I126,'Privacy Analyst Evaluation'!$A$46:$F$120,3,0),""))&amp;""</f>
        <v/>
      </c>
      <c r="L126" s="216" t="str">
        <f>IFERROR(VLOOKUP($I126,'Institution Evaluation'!$A$55:$F$346,4,0),IFERROR(VLOOKUP($I126,'Privacy Analyst Evaluation'!$A$46:$F$120,4,0),""))&amp;""</f>
        <v/>
      </c>
      <c r="M126" s="216" t="str">
        <f>IFERROR(VLOOKUP($I126,'Institution Evaluation'!$A$55:$F$346,6,0),IFERROR(VLOOKUP($I126,'Privacy Analyst Evaluation'!$A$46:$F$120,6,0),""))&amp;""</f>
        <v/>
      </c>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c r="KF126"/>
      <c r="KG126"/>
      <c r="KH126"/>
      <c r="KI126"/>
      <c r="KJ126"/>
      <c r="KK126"/>
      <c r="KL126"/>
      <c r="KM126"/>
      <c r="KN126"/>
      <c r="KO126"/>
      <c r="KP126"/>
      <c r="KQ126"/>
      <c r="KR126"/>
      <c r="KS126"/>
      <c r="KT126"/>
      <c r="KU126"/>
      <c r="KV126"/>
      <c r="KW126"/>
      <c r="KX126"/>
      <c r="KY126"/>
      <c r="KZ126"/>
      <c r="LA126"/>
      <c r="LB126"/>
      <c r="LC126"/>
      <c r="LD126"/>
      <c r="LE126"/>
      <c r="LF126"/>
      <c r="LG126"/>
      <c r="LH126"/>
      <c r="LI126"/>
      <c r="LJ126"/>
      <c r="LK126"/>
      <c r="LL126"/>
      <c r="LM126"/>
      <c r="LN126"/>
      <c r="LO126"/>
      <c r="LP126"/>
      <c r="LQ126"/>
      <c r="LR126"/>
      <c r="LS126"/>
      <c r="LT126"/>
      <c r="LU126"/>
      <c r="LV126"/>
      <c r="LW126"/>
      <c r="LX126"/>
      <c r="LY126"/>
      <c r="LZ126"/>
    </row>
    <row r="127" spans="1:338" x14ac:dyDescent="0.2">
      <c r="A127" s="216" t="str">
        <f>IFERROR(IF($A126+1&gt;'(backend scoring)'!$T$335,"",$A126+1),"")</f>
        <v/>
      </c>
      <c r="B127" s="216" t="str">
        <f>_xlfn.XLOOKUP($A127,'(backend scoring)'!$V$2:$V$333,'(backend scoring)'!$A$2:$A$333,"")</f>
        <v/>
      </c>
      <c r="C127" s="216" t="str">
        <f>IFERROR(VLOOKUP($B127,'Institution Evaluation'!$A$55:$F$346,2,0),IFERROR(VLOOKUP($B127,'Privacy Analyst Evaluation'!$A$46:$F$120,2,0),""))&amp;""</f>
        <v/>
      </c>
      <c r="D127" s="216" t="str">
        <f>IFERROR(VLOOKUP($B127,'Institution Evaluation'!$A$55:$F$346,3,0),IFERROR(VLOOKUP($B127,'Privacy Analyst Evaluation'!$A$46:$F$120,3,0),""))&amp;""</f>
        <v/>
      </c>
      <c r="E127" s="216" t="str">
        <f>IFERROR(VLOOKUP($B127,'Institution Evaluation'!$A$55:$F$346,4,0),IFERROR(VLOOKUP($B127,'Privacy Analyst Evaluation'!$A$46:$F$120,4,0),""))&amp;""</f>
        <v/>
      </c>
      <c r="F127" s="216" t="str">
        <f>IFERROR(VLOOKUP($B127,'Institution Evaluation'!$A$55:$F$346,6,0),IFERROR(VLOOKUP($B127,'Privacy Analyst Evaluation'!$A$46:$F$120,6,0),""))&amp;""</f>
        <v/>
      </c>
      <c r="G127" s="217"/>
      <c r="H127" s="216" t="str">
        <f>IFERROR(IF($H126+1&gt;'(backend scoring)'!$Q$335,"",$H126+1),"")</f>
        <v/>
      </c>
      <c r="I127" s="216" t="str">
        <f>_xlfn.XLOOKUP($H127,'(backend scoring)'!$S$2:$S$333,'(backend scoring)'!$A$2:$A$333,"")</f>
        <v/>
      </c>
      <c r="J127" s="216" t="str">
        <f>IFERROR(VLOOKUP($I127,'Institution Evaluation'!$A$55:$F$346,2,0),IFERROR(VLOOKUP($I127,'Privacy Analyst Evaluation'!$A$46:$F$120,2,0),""))</f>
        <v/>
      </c>
      <c r="K127" s="216" t="str">
        <f>IFERROR(VLOOKUP($I127,'Institution Evaluation'!$A$55:$F$346,3,0),IFERROR(VLOOKUP($I127,'Privacy Analyst Evaluation'!$A$46:$F$120,3,0),""))&amp;""</f>
        <v/>
      </c>
      <c r="L127" s="216" t="str">
        <f>IFERROR(VLOOKUP($I127,'Institution Evaluation'!$A$55:$F$346,4,0),IFERROR(VLOOKUP($I127,'Privacy Analyst Evaluation'!$A$46:$F$120,4,0),""))&amp;""</f>
        <v/>
      </c>
      <c r="M127" s="216" t="str">
        <f>IFERROR(VLOOKUP($I127,'Institution Evaluation'!$A$55:$F$346,6,0),IFERROR(VLOOKUP($I127,'Privacy Analyst Evaluation'!$A$46:$F$120,6,0),""))&amp;""</f>
        <v/>
      </c>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c r="JK127"/>
      <c r="JL127"/>
      <c r="JM127"/>
      <c r="JN127"/>
      <c r="JO127"/>
      <c r="JP127"/>
      <c r="JQ127"/>
      <c r="JR127"/>
      <c r="JS127"/>
      <c r="JT127"/>
      <c r="JU127"/>
      <c r="JV127"/>
      <c r="JW127"/>
      <c r="JX127"/>
      <c r="JY127"/>
      <c r="JZ127"/>
      <c r="KA127"/>
      <c r="KB127"/>
      <c r="KC127"/>
      <c r="KD127"/>
      <c r="KE127"/>
      <c r="KF127"/>
      <c r="KG127"/>
      <c r="KH127"/>
      <c r="KI127"/>
      <c r="KJ127"/>
      <c r="KK127"/>
      <c r="KL127"/>
      <c r="KM127"/>
      <c r="KN127"/>
      <c r="KO127"/>
      <c r="KP127"/>
      <c r="KQ127"/>
      <c r="KR127"/>
      <c r="KS127"/>
      <c r="KT127"/>
      <c r="KU127"/>
      <c r="KV127"/>
      <c r="KW127"/>
      <c r="KX127"/>
      <c r="KY127"/>
      <c r="KZ127"/>
      <c r="LA127"/>
      <c r="LB127"/>
      <c r="LC127"/>
      <c r="LD127"/>
      <c r="LE127"/>
      <c r="LF127"/>
      <c r="LG127"/>
      <c r="LH127"/>
      <c r="LI127"/>
      <c r="LJ127"/>
      <c r="LK127"/>
      <c r="LL127"/>
      <c r="LM127"/>
      <c r="LN127"/>
      <c r="LO127"/>
      <c r="LP127"/>
      <c r="LQ127"/>
      <c r="LR127"/>
      <c r="LS127"/>
      <c r="LT127"/>
      <c r="LU127"/>
      <c r="LV127"/>
      <c r="LW127"/>
      <c r="LX127"/>
      <c r="LY127"/>
      <c r="LZ127"/>
    </row>
    <row r="128" spans="1:338" x14ac:dyDescent="0.2">
      <c r="A128" s="216" t="str">
        <f>IFERROR(IF($A127+1&gt;'(backend scoring)'!$T$335,"",$A127+1),"")</f>
        <v/>
      </c>
      <c r="B128" s="216" t="str">
        <f>_xlfn.XLOOKUP($A128,'(backend scoring)'!$V$2:$V$333,'(backend scoring)'!$A$2:$A$333,"")</f>
        <v/>
      </c>
      <c r="C128" s="216" t="str">
        <f>IFERROR(VLOOKUP($B128,'Institution Evaluation'!$A$55:$F$346,2,0),IFERROR(VLOOKUP($B128,'Privacy Analyst Evaluation'!$A$46:$F$120,2,0),""))&amp;""</f>
        <v/>
      </c>
      <c r="D128" s="216" t="str">
        <f>IFERROR(VLOOKUP($B128,'Institution Evaluation'!$A$55:$F$346,3,0),IFERROR(VLOOKUP($B128,'Privacy Analyst Evaluation'!$A$46:$F$120,3,0),""))&amp;""</f>
        <v/>
      </c>
      <c r="E128" s="216" t="str">
        <f>IFERROR(VLOOKUP($B128,'Institution Evaluation'!$A$55:$F$346,4,0),IFERROR(VLOOKUP($B128,'Privacy Analyst Evaluation'!$A$46:$F$120,4,0),""))&amp;""</f>
        <v/>
      </c>
      <c r="F128" s="216" t="str">
        <f>IFERROR(VLOOKUP($B128,'Institution Evaluation'!$A$55:$F$346,6,0),IFERROR(VLOOKUP($B128,'Privacy Analyst Evaluation'!$A$46:$F$120,6,0),""))&amp;""</f>
        <v/>
      </c>
      <c r="G128" s="217"/>
      <c r="H128" s="216" t="str">
        <f>IFERROR(IF($H127+1&gt;'(backend scoring)'!$Q$335,"",$H127+1),"")</f>
        <v/>
      </c>
      <c r="I128" s="216" t="str">
        <f>_xlfn.XLOOKUP($H128,'(backend scoring)'!$S$2:$S$333,'(backend scoring)'!$A$2:$A$333,"")</f>
        <v/>
      </c>
      <c r="J128" s="216" t="str">
        <f>IFERROR(VLOOKUP($I128,'Institution Evaluation'!$A$55:$F$346,2,0),IFERROR(VLOOKUP($I128,'Privacy Analyst Evaluation'!$A$46:$F$120,2,0),""))</f>
        <v/>
      </c>
      <c r="K128" s="216" t="str">
        <f>IFERROR(VLOOKUP($I128,'Institution Evaluation'!$A$55:$F$346,3,0),IFERROR(VLOOKUP($I128,'Privacy Analyst Evaluation'!$A$46:$F$120,3,0),""))&amp;""</f>
        <v/>
      </c>
      <c r="L128" s="216" t="str">
        <f>IFERROR(VLOOKUP($I128,'Institution Evaluation'!$A$55:$F$346,4,0),IFERROR(VLOOKUP($I128,'Privacy Analyst Evaluation'!$A$46:$F$120,4,0),""))&amp;""</f>
        <v/>
      </c>
      <c r="M128" s="216" t="str">
        <f>IFERROR(VLOOKUP($I128,'Institution Evaluation'!$A$55:$F$346,6,0),IFERROR(VLOOKUP($I128,'Privacy Analyst Evaluation'!$A$46:$F$120,6,0),""))&amp;""</f>
        <v/>
      </c>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c r="IY128"/>
      <c r="IZ128"/>
      <c r="JA128"/>
      <c r="JB128"/>
      <c r="JC128"/>
      <c r="JD128"/>
      <c r="JE128"/>
      <c r="JF128"/>
      <c r="JG128"/>
      <c r="JH128"/>
      <c r="JI128"/>
      <c r="JJ128"/>
      <c r="JK128"/>
      <c r="JL128"/>
      <c r="JM128"/>
      <c r="JN128"/>
      <c r="JO128"/>
      <c r="JP128"/>
      <c r="JQ128"/>
      <c r="JR128"/>
      <c r="JS128"/>
      <c r="JT128"/>
      <c r="JU128"/>
      <c r="JV128"/>
      <c r="JW128"/>
      <c r="JX128"/>
      <c r="JY128"/>
      <c r="JZ128"/>
      <c r="KA128"/>
      <c r="KB128"/>
      <c r="KC128"/>
      <c r="KD128"/>
      <c r="KE128"/>
      <c r="KF128"/>
      <c r="KG128"/>
      <c r="KH128"/>
      <c r="KI128"/>
      <c r="KJ128"/>
      <c r="KK128"/>
      <c r="KL128"/>
      <c r="KM128"/>
      <c r="KN128"/>
      <c r="KO128"/>
      <c r="KP128"/>
      <c r="KQ128"/>
      <c r="KR128"/>
      <c r="KS128"/>
      <c r="KT128"/>
      <c r="KU128"/>
      <c r="KV128"/>
      <c r="KW128"/>
      <c r="KX128"/>
      <c r="KY128"/>
      <c r="KZ128"/>
      <c r="LA128"/>
      <c r="LB128"/>
      <c r="LC128"/>
      <c r="LD128"/>
      <c r="LE128"/>
      <c r="LF128"/>
      <c r="LG128"/>
      <c r="LH128"/>
      <c r="LI128"/>
      <c r="LJ128"/>
      <c r="LK128"/>
      <c r="LL128"/>
      <c r="LM128"/>
      <c r="LN128"/>
      <c r="LO128"/>
      <c r="LP128"/>
      <c r="LQ128"/>
      <c r="LR128"/>
      <c r="LS128"/>
      <c r="LT128"/>
      <c r="LU128"/>
      <c r="LV128"/>
      <c r="LW128"/>
      <c r="LX128"/>
      <c r="LY128"/>
      <c r="LZ128"/>
    </row>
    <row r="129" spans="1:338" x14ac:dyDescent="0.2">
      <c r="A129" s="216" t="str">
        <f>IFERROR(IF($A128+1&gt;'(backend scoring)'!$T$335,"",$A128+1),"")</f>
        <v/>
      </c>
      <c r="B129" s="216" t="str">
        <f>_xlfn.XLOOKUP($A129,'(backend scoring)'!$V$2:$V$333,'(backend scoring)'!$A$2:$A$333,"")</f>
        <v/>
      </c>
      <c r="C129" s="216" t="str">
        <f>IFERROR(VLOOKUP($B129,'Institution Evaluation'!$A$55:$F$346,2,0),IFERROR(VLOOKUP($B129,'Privacy Analyst Evaluation'!$A$46:$F$120,2,0),""))&amp;""</f>
        <v/>
      </c>
      <c r="D129" s="216" t="str">
        <f>IFERROR(VLOOKUP($B129,'Institution Evaluation'!$A$55:$F$346,3,0),IFERROR(VLOOKUP($B129,'Privacy Analyst Evaluation'!$A$46:$F$120,3,0),""))&amp;""</f>
        <v/>
      </c>
      <c r="E129" s="216" t="str">
        <f>IFERROR(VLOOKUP($B129,'Institution Evaluation'!$A$55:$F$346,4,0),IFERROR(VLOOKUP($B129,'Privacy Analyst Evaluation'!$A$46:$F$120,4,0),""))&amp;""</f>
        <v/>
      </c>
      <c r="F129" s="216" t="str">
        <f>IFERROR(VLOOKUP($B129,'Institution Evaluation'!$A$55:$F$346,6,0),IFERROR(VLOOKUP($B129,'Privacy Analyst Evaluation'!$A$46:$F$120,6,0),""))&amp;""</f>
        <v/>
      </c>
      <c r="G129" s="217"/>
      <c r="H129" s="216" t="str">
        <f>IFERROR(IF($H128+1&gt;'(backend scoring)'!$Q$335,"",$H128+1),"")</f>
        <v/>
      </c>
      <c r="I129" s="216" t="str">
        <f>_xlfn.XLOOKUP($H129,'(backend scoring)'!$S$2:$S$333,'(backend scoring)'!$A$2:$A$333,"")</f>
        <v/>
      </c>
      <c r="J129" s="216" t="str">
        <f>IFERROR(VLOOKUP($I129,'Institution Evaluation'!$A$55:$F$346,2,0),IFERROR(VLOOKUP($I129,'Privacy Analyst Evaluation'!$A$46:$F$120,2,0),""))</f>
        <v/>
      </c>
      <c r="K129" s="216" t="str">
        <f>IFERROR(VLOOKUP($I129,'Institution Evaluation'!$A$55:$F$346,3,0),IFERROR(VLOOKUP($I129,'Privacy Analyst Evaluation'!$A$46:$F$120,3,0),""))&amp;""</f>
        <v/>
      </c>
      <c r="L129" s="216" t="str">
        <f>IFERROR(VLOOKUP($I129,'Institution Evaluation'!$A$55:$F$346,4,0),IFERROR(VLOOKUP($I129,'Privacy Analyst Evaluation'!$A$46:$F$120,4,0),""))&amp;""</f>
        <v/>
      </c>
      <c r="M129" s="216" t="str">
        <f>IFERROR(VLOOKUP($I129,'Institution Evaluation'!$A$55:$F$346,6,0),IFERROR(VLOOKUP($I129,'Privacy Analyst Evaluation'!$A$46:$F$120,6,0),""))&amp;""</f>
        <v/>
      </c>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c r="IW129"/>
      <c r="IX129"/>
      <c r="IY129"/>
      <c r="IZ129"/>
      <c r="JA129"/>
      <c r="JB129"/>
      <c r="JC129"/>
      <c r="JD129"/>
      <c r="JE129"/>
      <c r="JF129"/>
      <c r="JG129"/>
      <c r="JH129"/>
      <c r="JI129"/>
      <c r="JJ129"/>
      <c r="JK129"/>
      <c r="JL129"/>
      <c r="JM129"/>
      <c r="JN129"/>
      <c r="JO129"/>
      <c r="JP129"/>
      <c r="JQ129"/>
      <c r="JR129"/>
      <c r="JS129"/>
      <c r="JT129"/>
      <c r="JU129"/>
      <c r="JV129"/>
      <c r="JW129"/>
      <c r="JX129"/>
      <c r="JY129"/>
      <c r="JZ129"/>
      <c r="KA129"/>
      <c r="KB129"/>
      <c r="KC129"/>
      <c r="KD129"/>
      <c r="KE129"/>
      <c r="KF129"/>
      <c r="KG129"/>
      <c r="KH129"/>
      <c r="KI129"/>
      <c r="KJ129"/>
      <c r="KK129"/>
      <c r="KL129"/>
      <c r="KM129"/>
      <c r="KN129"/>
      <c r="KO129"/>
      <c r="KP129"/>
      <c r="KQ129"/>
      <c r="KR129"/>
      <c r="KS129"/>
      <c r="KT129"/>
      <c r="KU129"/>
      <c r="KV129"/>
      <c r="KW129"/>
      <c r="KX129"/>
      <c r="KY129"/>
      <c r="KZ129"/>
      <c r="LA129"/>
      <c r="LB129"/>
      <c r="LC129"/>
      <c r="LD129"/>
      <c r="LE129"/>
      <c r="LF129"/>
      <c r="LG129"/>
      <c r="LH129"/>
      <c r="LI129"/>
      <c r="LJ129"/>
      <c r="LK129"/>
      <c r="LL129"/>
      <c r="LM129"/>
      <c r="LN129"/>
      <c r="LO129"/>
      <c r="LP129"/>
      <c r="LQ129"/>
      <c r="LR129"/>
      <c r="LS129"/>
      <c r="LT129"/>
      <c r="LU129"/>
      <c r="LV129"/>
      <c r="LW129"/>
      <c r="LX129"/>
      <c r="LY129"/>
      <c r="LZ129"/>
    </row>
    <row r="130" spans="1:338" x14ac:dyDescent="0.2">
      <c r="A130" s="216" t="str">
        <f>IFERROR(IF($A129+1&gt;'(backend scoring)'!$T$335,"",$A129+1),"")</f>
        <v/>
      </c>
      <c r="B130" s="216" t="str">
        <f>_xlfn.XLOOKUP($A130,'(backend scoring)'!$V$2:$V$333,'(backend scoring)'!$A$2:$A$333,"")</f>
        <v/>
      </c>
      <c r="C130" s="216" t="str">
        <f>IFERROR(VLOOKUP($B130,'Institution Evaluation'!$A$55:$F$346,2,0),IFERROR(VLOOKUP($B130,'Privacy Analyst Evaluation'!$A$46:$F$120,2,0),""))&amp;""</f>
        <v/>
      </c>
      <c r="D130" s="216" t="str">
        <f>IFERROR(VLOOKUP($B130,'Institution Evaluation'!$A$55:$F$346,3,0),IFERROR(VLOOKUP($B130,'Privacy Analyst Evaluation'!$A$46:$F$120,3,0),""))&amp;""</f>
        <v/>
      </c>
      <c r="E130" s="216" t="str">
        <f>IFERROR(VLOOKUP($B130,'Institution Evaluation'!$A$55:$F$346,4,0),IFERROR(VLOOKUP($B130,'Privacy Analyst Evaluation'!$A$46:$F$120,4,0),""))&amp;""</f>
        <v/>
      </c>
      <c r="F130" s="216" t="str">
        <f>IFERROR(VLOOKUP($B130,'Institution Evaluation'!$A$55:$F$346,6,0),IFERROR(VLOOKUP($B130,'Privacy Analyst Evaluation'!$A$46:$F$120,6,0),""))&amp;""</f>
        <v/>
      </c>
      <c r="G130" s="217"/>
      <c r="H130" s="216" t="str">
        <f>IFERROR(IF($H129+1&gt;'(backend scoring)'!$Q$335,"",$H129+1),"")</f>
        <v/>
      </c>
      <c r="I130" s="216" t="str">
        <f>_xlfn.XLOOKUP($H130,'(backend scoring)'!$S$2:$S$333,'(backend scoring)'!$A$2:$A$333,"")</f>
        <v/>
      </c>
      <c r="J130" s="216" t="str">
        <f>IFERROR(VLOOKUP($I130,'Institution Evaluation'!$A$55:$F$346,2,0),IFERROR(VLOOKUP($I130,'Privacy Analyst Evaluation'!$A$46:$F$120,2,0),""))</f>
        <v/>
      </c>
      <c r="K130" s="216" t="str">
        <f>IFERROR(VLOOKUP($I130,'Institution Evaluation'!$A$55:$F$346,3,0),IFERROR(VLOOKUP($I130,'Privacy Analyst Evaluation'!$A$46:$F$120,3,0),""))&amp;""</f>
        <v/>
      </c>
      <c r="L130" s="216" t="str">
        <f>IFERROR(VLOOKUP($I130,'Institution Evaluation'!$A$55:$F$346,4,0),IFERROR(VLOOKUP($I130,'Privacy Analyst Evaluation'!$A$46:$F$120,4,0),""))&amp;""</f>
        <v/>
      </c>
      <c r="M130" s="216" t="str">
        <f>IFERROR(VLOOKUP($I130,'Institution Evaluation'!$A$55:$F$346,6,0),IFERROR(VLOOKUP($I130,'Privacy Analyst Evaluation'!$A$46:$F$120,6,0),""))&amp;""</f>
        <v/>
      </c>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c r="JK130"/>
      <c r="JL130"/>
      <c r="JM130"/>
      <c r="JN130"/>
      <c r="JO130"/>
      <c r="JP130"/>
      <c r="JQ130"/>
      <c r="JR130"/>
      <c r="JS130"/>
      <c r="JT130"/>
      <c r="JU130"/>
      <c r="JV130"/>
      <c r="JW130"/>
      <c r="JX130"/>
      <c r="JY130"/>
      <c r="JZ130"/>
      <c r="KA130"/>
      <c r="KB130"/>
      <c r="KC130"/>
      <c r="KD130"/>
      <c r="KE130"/>
      <c r="KF130"/>
      <c r="KG130"/>
      <c r="KH130"/>
      <c r="KI130"/>
      <c r="KJ130"/>
      <c r="KK130"/>
      <c r="KL130"/>
      <c r="KM130"/>
      <c r="KN130"/>
      <c r="KO130"/>
      <c r="KP130"/>
      <c r="KQ130"/>
      <c r="KR130"/>
      <c r="KS130"/>
      <c r="KT130"/>
      <c r="KU130"/>
      <c r="KV130"/>
      <c r="KW130"/>
      <c r="KX130"/>
      <c r="KY130"/>
      <c r="KZ130"/>
      <c r="LA130"/>
      <c r="LB130"/>
      <c r="LC130"/>
      <c r="LD130"/>
      <c r="LE130"/>
      <c r="LF130"/>
      <c r="LG130"/>
      <c r="LH130"/>
      <c r="LI130"/>
      <c r="LJ130"/>
      <c r="LK130"/>
      <c r="LL130"/>
      <c r="LM130"/>
      <c r="LN130"/>
      <c r="LO130"/>
      <c r="LP130"/>
      <c r="LQ130"/>
      <c r="LR130"/>
      <c r="LS130"/>
      <c r="LT130"/>
      <c r="LU130"/>
      <c r="LV130"/>
      <c r="LW130"/>
      <c r="LX130"/>
      <c r="LY130"/>
      <c r="LZ130"/>
    </row>
    <row r="131" spans="1:338" x14ac:dyDescent="0.2">
      <c r="A131" s="216" t="str">
        <f>IFERROR(IF($A130+1&gt;'(backend scoring)'!$T$335,"",$A130+1),"")</f>
        <v/>
      </c>
      <c r="B131" s="216" t="str">
        <f>_xlfn.XLOOKUP($A131,'(backend scoring)'!$V$2:$V$333,'(backend scoring)'!$A$2:$A$333,"")</f>
        <v/>
      </c>
      <c r="C131" s="216" t="str">
        <f>IFERROR(VLOOKUP($B131,'Institution Evaluation'!$A$55:$F$346,2,0),IFERROR(VLOOKUP($B131,'Privacy Analyst Evaluation'!$A$46:$F$120,2,0),""))&amp;""</f>
        <v/>
      </c>
      <c r="D131" s="216" t="str">
        <f>IFERROR(VLOOKUP($B131,'Institution Evaluation'!$A$55:$F$346,3,0),IFERROR(VLOOKUP($B131,'Privacy Analyst Evaluation'!$A$46:$F$120,3,0),""))&amp;""</f>
        <v/>
      </c>
      <c r="E131" s="216" t="str">
        <f>IFERROR(VLOOKUP($B131,'Institution Evaluation'!$A$55:$F$346,4,0),IFERROR(VLOOKUP($B131,'Privacy Analyst Evaluation'!$A$46:$F$120,4,0),""))&amp;""</f>
        <v/>
      </c>
      <c r="F131" s="216" t="str">
        <f>IFERROR(VLOOKUP($B131,'Institution Evaluation'!$A$55:$F$346,6,0),IFERROR(VLOOKUP($B131,'Privacy Analyst Evaluation'!$A$46:$F$120,6,0),""))&amp;""</f>
        <v/>
      </c>
      <c r="G131" s="217"/>
      <c r="H131" s="216" t="str">
        <f>IFERROR(IF($H130+1&gt;'(backend scoring)'!$Q$335,"",$H130+1),"")</f>
        <v/>
      </c>
      <c r="I131" s="216" t="str">
        <f>_xlfn.XLOOKUP($H131,'(backend scoring)'!$S$2:$S$333,'(backend scoring)'!$A$2:$A$333,"")</f>
        <v/>
      </c>
      <c r="J131" s="216" t="str">
        <f>IFERROR(VLOOKUP($I131,'Institution Evaluation'!$A$55:$F$346,2,0),IFERROR(VLOOKUP($I131,'Privacy Analyst Evaluation'!$A$46:$F$120,2,0),""))</f>
        <v/>
      </c>
      <c r="K131" s="216" t="str">
        <f>IFERROR(VLOOKUP($I131,'Institution Evaluation'!$A$55:$F$346,3,0),IFERROR(VLOOKUP($I131,'Privacy Analyst Evaluation'!$A$46:$F$120,3,0),""))&amp;""</f>
        <v/>
      </c>
      <c r="L131" s="216" t="str">
        <f>IFERROR(VLOOKUP($I131,'Institution Evaluation'!$A$55:$F$346,4,0),IFERROR(VLOOKUP($I131,'Privacy Analyst Evaluation'!$A$46:$F$120,4,0),""))&amp;""</f>
        <v/>
      </c>
      <c r="M131" s="216" t="str">
        <f>IFERROR(VLOOKUP($I131,'Institution Evaluation'!$A$55:$F$346,6,0),IFERROR(VLOOKUP($I131,'Privacy Analyst Evaluation'!$A$46:$F$120,6,0),""))&amp;""</f>
        <v/>
      </c>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c r="JK131"/>
      <c r="JL131"/>
      <c r="JM131"/>
      <c r="JN131"/>
      <c r="JO131"/>
      <c r="JP131"/>
      <c r="JQ131"/>
      <c r="JR131"/>
      <c r="JS131"/>
      <c r="JT131"/>
      <c r="JU131"/>
      <c r="JV131"/>
      <c r="JW131"/>
      <c r="JX131"/>
      <c r="JY131"/>
      <c r="JZ131"/>
      <c r="KA131"/>
      <c r="KB131"/>
      <c r="KC131"/>
      <c r="KD131"/>
      <c r="KE131"/>
      <c r="KF131"/>
      <c r="KG131"/>
      <c r="KH131"/>
      <c r="KI131"/>
      <c r="KJ131"/>
      <c r="KK131"/>
      <c r="KL131"/>
      <c r="KM131"/>
      <c r="KN131"/>
      <c r="KO131"/>
      <c r="KP131"/>
      <c r="KQ131"/>
      <c r="KR131"/>
      <c r="KS131"/>
      <c r="KT131"/>
      <c r="KU131"/>
      <c r="KV131"/>
      <c r="KW131"/>
      <c r="KX131"/>
      <c r="KY131"/>
      <c r="KZ131"/>
      <c r="LA131"/>
      <c r="LB131"/>
      <c r="LC131"/>
      <c r="LD131"/>
      <c r="LE131"/>
      <c r="LF131"/>
      <c r="LG131"/>
      <c r="LH131"/>
      <c r="LI131"/>
      <c r="LJ131"/>
      <c r="LK131"/>
      <c r="LL131"/>
      <c r="LM131"/>
      <c r="LN131"/>
      <c r="LO131"/>
      <c r="LP131"/>
      <c r="LQ131"/>
      <c r="LR131"/>
      <c r="LS131"/>
      <c r="LT131"/>
      <c r="LU131"/>
      <c r="LV131"/>
      <c r="LW131"/>
      <c r="LX131"/>
      <c r="LY131"/>
      <c r="LZ131"/>
    </row>
    <row r="132" spans="1:338" x14ac:dyDescent="0.2">
      <c r="A132" s="216" t="str">
        <f>IFERROR(IF($A131+1&gt;'(backend scoring)'!$T$335,"",$A131+1),"")</f>
        <v/>
      </c>
      <c r="B132" s="216" t="str">
        <f>_xlfn.XLOOKUP($A132,'(backend scoring)'!$V$2:$V$333,'(backend scoring)'!$A$2:$A$333,"")</f>
        <v/>
      </c>
      <c r="C132" s="216" t="str">
        <f>IFERROR(VLOOKUP($B132,'Institution Evaluation'!$A$55:$F$346,2,0),IFERROR(VLOOKUP($B132,'Privacy Analyst Evaluation'!$A$46:$F$120,2,0),""))&amp;""</f>
        <v/>
      </c>
      <c r="D132" s="216" t="str">
        <f>IFERROR(VLOOKUP($B132,'Institution Evaluation'!$A$55:$F$346,3,0),IFERROR(VLOOKUP($B132,'Privacy Analyst Evaluation'!$A$46:$F$120,3,0),""))&amp;""</f>
        <v/>
      </c>
      <c r="E132" s="216" t="str">
        <f>IFERROR(VLOOKUP($B132,'Institution Evaluation'!$A$55:$F$346,4,0),IFERROR(VLOOKUP($B132,'Privacy Analyst Evaluation'!$A$46:$F$120,4,0),""))&amp;""</f>
        <v/>
      </c>
      <c r="F132" s="216" t="str">
        <f>IFERROR(VLOOKUP($B132,'Institution Evaluation'!$A$55:$F$346,6,0),IFERROR(VLOOKUP($B132,'Privacy Analyst Evaluation'!$A$46:$F$120,6,0),""))&amp;""</f>
        <v/>
      </c>
      <c r="G132" s="217"/>
      <c r="H132" s="216" t="str">
        <f>IFERROR(IF($H131+1&gt;'(backend scoring)'!$Q$335,"",$H131+1),"")</f>
        <v/>
      </c>
      <c r="I132" s="216" t="str">
        <f>_xlfn.XLOOKUP($H132,'(backend scoring)'!$S$2:$S$333,'(backend scoring)'!$A$2:$A$333,"")</f>
        <v/>
      </c>
      <c r="J132" s="216" t="str">
        <f>IFERROR(VLOOKUP($I132,'Institution Evaluation'!$A$55:$F$346,2,0),IFERROR(VLOOKUP($I132,'Privacy Analyst Evaluation'!$A$46:$F$120,2,0),""))</f>
        <v/>
      </c>
      <c r="K132" s="216" t="str">
        <f>IFERROR(VLOOKUP($I132,'Institution Evaluation'!$A$55:$F$346,3,0),IFERROR(VLOOKUP($I132,'Privacy Analyst Evaluation'!$A$46:$F$120,3,0),""))&amp;""</f>
        <v/>
      </c>
      <c r="L132" s="216" t="str">
        <f>IFERROR(VLOOKUP($I132,'Institution Evaluation'!$A$55:$F$346,4,0),IFERROR(VLOOKUP($I132,'Privacy Analyst Evaluation'!$A$46:$F$120,4,0),""))&amp;""</f>
        <v/>
      </c>
      <c r="M132" s="216" t="str">
        <f>IFERROR(VLOOKUP($I132,'Institution Evaluation'!$A$55:$F$346,6,0),IFERROR(VLOOKUP($I132,'Privacy Analyst Evaluation'!$A$46:$F$120,6,0),""))&amp;""</f>
        <v/>
      </c>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c r="IW132"/>
      <c r="IX132"/>
      <c r="IY132"/>
      <c r="IZ132"/>
      <c r="JA132"/>
      <c r="JB132"/>
      <c r="JC132"/>
      <c r="JD132"/>
      <c r="JE132"/>
      <c r="JF132"/>
      <c r="JG132"/>
      <c r="JH132"/>
      <c r="JI132"/>
      <c r="JJ132"/>
      <c r="JK132"/>
      <c r="JL132"/>
      <c r="JM132"/>
      <c r="JN132"/>
      <c r="JO132"/>
      <c r="JP132"/>
      <c r="JQ132"/>
      <c r="JR132"/>
      <c r="JS132"/>
      <c r="JT132"/>
      <c r="JU132"/>
      <c r="JV132"/>
      <c r="JW132"/>
      <c r="JX132"/>
      <c r="JY132"/>
      <c r="JZ132"/>
      <c r="KA132"/>
      <c r="KB132"/>
      <c r="KC132"/>
      <c r="KD132"/>
      <c r="KE132"/>
      <c r="KF132"/>
      <c r="KG132"/>
      <c r="KH132"/>
      <c r="KI132"/>
      <c r="KJ132"/>
      <c r="KK132"/>
      <c r="KL132"/>
      <c r="KM132"/>
      <c r="KN132"/>
      <c r="KO132"/>
      <c r="KP132"/>
      <c r="KQ132"/>
      <c r="KR132"/>
      <c r="KS132"/>
      <c r="KT132"/>
      <c r="KU132"/>
      <c r="KV132"/>
      <c r="KW132"/>
      <c r="KX132"/>
      <c r="KY132"/>
      <c r="KZ132"/>
      <c r="LA132"/>
      <c r="LB132"/>
      <c r="LC132"/>
      <c r="LD132"/>
      <c r="LE132"/>
      <c r="LF132"/>
      <c r="LG132"/>
      <c r="LH132"/>
      <c r="LI132"/>
      <c r="LJ132"/>
      <c r="LK132"/>
      <c r="LL132"/>
      <c r="LM132"/>
      <c r="LN132"/>
      <c r="LO132"/>
      <c r="LP132"/>
      <c r="LQ132"/>
      <c r="LR132"/>
      <c r="LS132"/>
      <c r="LT132"/>
      <c r="LU132"/>
      <c r="LV132"/>
      <c r="LW132"/>
      <c r="LX132"/>
      <c r="LY132"/>
      <c r="LZ132"/>
    </row>
    <row r="133" spans="1:338" x14ac:dyDescent="0.2">
      <c r="A133" s="216" t="str">
        <f>IFERROR(IF($A132+1&gt;'(backend scoring)'!$T$335,"",$A132+1),"")</f>
        <v/>
      </c>
      <c r="B133" s="216" t="str">
        <f>_xlfn.XLOOKUP($A133,'(backend scoring)'!$V$2:$V$333,'(backend scoring)'!$A$2:$A$333,"")</f>
        <v/>
      </c>
      <c r="C133" s="216" t="str">
        <f>IFERROR(VLOOKUP($B133,'Institution Evaluation'!$A$55:$F$346,2,0),IFERROR(VLOOKUP($B133,'Privacy Analyst Evaluation'!$A$46:$F$120,2,0),""))&amp;""</f>
        <v/>
      </c>
      <c r="D133" s="216" t="str">
        <f>IFERROR(VLOOKUP($B133,'Institution Evaluation'!$A$55:$F$346,3,0),IFERROR(VLOOKUP($B133,'Privacy Analyst Evaluation'!$A$46:$F$120,3,0),""))&amp;""</f>
        <v/>
      </c>
      <c r="E133" s="216" t="str">
        <f>IFERROR(VLOOKUP($B133,'Institution Evaluation'!$A$55:$F$346,4,0),IFERROR(VLOOKUP($B133,'Privacy Analyst Evaluation'!$A$46:$F$120,4,0),""))&amp;""</f>
        <v/>
      </c>
      <c r="F133" s="216" t="str">
        <f>IFERROR(VLOOKUP($B133,'Institution Evaluation'!$A$55:$F$346,6,0),IFERROR(VLOOKUP($B133,'Privacy Analyst Evaluation'!$A$46:$F$120,6,0),""))&amp;""</f>
        <v/>
      </c>
      <c r="G133" s="217"/>
      <c r="H133" s="216" t="str">
        <f>IFERROR(IF($H132+1&gt;'(backend scoring)'!$Q$335,"",$H132+1),"")</f>
        <v/>
      </c>
      <c r="I133" s="216" t="str">
        <f>_xlfn.XLOOKUP($H133,'(backend scoring)'!$S$2:$S$333,'(backend scoring)'!$A$2:$A$333,"")</f>
        <v/>
      </c>
      <c r="J133" s="216" t="str">
        <f>IFERROR(VLOOKUP($I133,'Institution Evaluation'!$A$55:$F$346,2,0),IFERROR(VLOOKUP($I133,'Privacy Analyst Evaluation'!$A$46:$F$120,2,0),""))</f>
        <v/>
      </c>
      <c r="K133" s="216" t="str">
        <f>IFERROR(VLOOKUP($I133,'Institution Evaluation'!$A$55:$F$346,3,0),IFERROR(VLOOKUP($I133,'Privacy Analyst Evaluation'!$A$46:$F$120,3,0),""))&amp;""</f>
        <v/>
      </c>
      <c r="L133" s="216" t="str">
        <f>IFERROR(VLOOKUP($I133,'Institution Evaluation'!$A$55:$F$346,4,0),IFERROR(VLOOKUP($I133,'Privacy Analyst Evaluation'!$A$46:$F$120,4,0),""))&amp;""</f>
        <v/>
      </c>
      <c r="M133" s="216" t="str">
        <f>IFERROR(VLOOKUP($I133,'Institution Evaluation'!$A$55:$F$346,6,0),IFERROR(VLOOKUP($I133,'Privacy Analyst Evaluation'!$A$46:$F$120,6,0),""))&amp;""</f>
        <v/>
      </c>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c r="IX133"/>
      <c r="IY133"/>
      <c r="IZ133"/>
      <c r="JA133"/>
      <c r="JB133"/>
      <c r="JC133"/>
      <c r="JD133"/>
      <c r="JE133"/>
      <c r="JF133"/>
      <c r="JG133"/>
      <c r="JH133"/>
      <c r="JI133"/>
      <c r="JJ133"/>
      <c r="JK133"/>
      <c r="JL133"/>
      <c r="JM133"/>
      <c r="JN133"/>
      <c r="JO133"/>
      <c r="JP133"/>
      <c r="JQ133"/>
      <c r="JR133"/>
      <c r="JS133"/>
      <c r="JT133"/>
      <c r="JU133"/>
      <c r="JV133"/>
      <c r="JW133"/>
      <c r="JX133"/>
      <c r="JY133"/>
      <c r="JZ133"/>
      <c r="KA133"/>
      <c r="KB133"/>
      <c r="KC133"/>
      <c r="KD133"/>
      <c r="KE133"/>
      <c r="KF133"/>
      <c r="KG133"/>
      <c r="KH133"/>
      <c r="KI133"/>
      <c r="KJ133"/>
      <c r="KK133"/>
      <c r="KL133"/>
      <c r="KM133"/>
      <c r="KN133"/>
      <c r="KO133"/>
      <c r="KP133"/>
      <c r="KQ133"/>
      <c r="KR133"/>
      <c r="KS133"/>
      <c r="KT133"/>
      <c r="KU133"/>
      <c r="KV133"/>
      <c r="KW133"/>
      <c r="KX133"/>
      <c r="KY133"/>
      <c r="KZ133"/>
      <c r="LA133"/>
      <c r="LB133"/>
      <c r="LC133"/>
      <c r="LD133"/>
      <c r="LE133"/>
      <c r="LF133"/>
      <c r="LG133"/>
      <c r="LH133"/>
      <c r="LI133"/>
      <c r="LJ133"/>
      <c r="LK133"/>
      <c r="LL133"/>
      <c r="LM133"/>
      <c r="LN133"/>
      <c r="LO133"/>
      <c r="LP133"/>
      <c r="LQ133"/>
      <c r="LR133"/>
      <c r="LS133"/>
      <c r="LT133"/>
      <c r="LU133"/>
      <c r="LV133"/>
      <c r="LW133"/>
      <c r="LX133"/>
      <c r="LY133"/>
      <c r="LZ133"/>
    </row>
    <row r="134" spans="1:338" x14ac:dyDescent="0.2">
      <c r="A134" s="216" t="str">
        <f>IFERROR(IF($A133+1&gt;'(backend scoring)'!$T$335,"",$A133+1),"")</f>
        <v/>
      </c>
      <c r="B134" s="216" t="str">
        <f>_xlfn.XLOOKUP($A134,'(backend scoring)'!$V$2:$V$333,'(backend scoring)'!$A$2:$A$333,"")</f>
        <v/>
      </c>
      <c r="C134" s="216" t="str">
        <f>IFERROR(VLOOKUP($B134,'Institution Evaluation'!$A$55:$F$346,2,0),IFERROR(VLOOKUP($B134,'Privacy Analyst Evaluation'!$A$46:$F$120,2,0),""))&amp;""</f>
        <v/>
      </c>
      <c r="D134" s="216" t="str">
        <f>IFERROR(VLOOKUP($B134,'Institution Evaluation'!$A$55:$F$346,3,0),IFERROR(VLOOKUP($B134,'Privacy Analyst Evaluation'!$A$46:$F$120,3,0),""))&amp;""</f>
        <v/>
      </c>
      <c r="E134" s="216" t="str">
        <f>IFERROR(VLOOKUP($B134,'Institution Evaluation'!$A$55:$F$346,4,0),IFERROR(VLOOKUP($B134,'Privacy Analyst Evaluation'!$A$46:$F$120,4,0),""))&amp;""</f>
        <v/>
      </c>
      <c r="F134" s="216" t="str">
        <f>IFERROR(VLOOKUP($B134,'Institution Evaluation'!$A$55:$F$346,6,0),IFERROR(VLOOKUP($B134,'Privacy Analyst Evaluation'!$A$46:$F$120,6,0),""))&amp;""</f>
        <v/>
      </c>
      <c r="G134" s="217"/>
      <c r="H134" s="216" t="str">
        <f>IFERROR(IF($H133+1&gt;'(backend scoring)'!$Q$335,"",$H133+1),"")</f>
        <v/>
      </c>
      <c r="I134" s="216" t="str">
        <f>_xlfn.XLOOKUP($H134,'(backend scoring)'!$S$2:$S$333,'(backend scoring)'!$A$2:$A$333,"")</f>
        <v/>
      </c>
      <c r="J134" s="216" t="str">
        <f>IFERROR(VLOOKUP($I134,'Institution Evaluation'!$A$55:$F$346,2,0),IFERROR(VLOOKUP($I134,'Privacy Analyst Evaluation'!$A$46:$F$120,2,0),""))</f>
        <v/>
      </c>
      <c r="K134" s="216" t="str">
        <f>IFERROR(VLOOKUP($I134,'Institution Evaluation'!$A$55:$F$346,3,0),IFERROR(VLOOKUP($I134,'Privacy Analyst Evaluation'!$A$46:$F$120,3,0),""))&amp;""</f>
        <v/>
      </c>
      <c r="L134" s="216" t="str">
        <f>IFERROR(VLOOKUP($I134,'Institution Evaluation'!$A$55:$F$346,4,0),IFERROR(VLOOKUP($I134,'Privacy Analyst Evaluation'!$A$46:$F$120,4,0),""))&amp;""</f>
        <v/>
      </c>
      <c r="M134" s="216" t="str">
        <f>IFERROR(VLOOKUP($I134,'Institution Evaluation'!$A$55:$F$346,6,0),IFERROR(VLOOKUP($I134,'Privacy Analyst Evaluation'!$A$46:$F$120,6,0),""))&amp;""</f>
        <v/>
      </c>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c r="IW134"/>
      <c r="IX134"/>
      <c r="IY134"/>
      <c r="IZ134"/>
      <c r="JA134"/>
      <c r="JB134"/>
      <c r="JC134"/>
      <c r="JD134"/>
      <c r="JE134"/>
      <c r="JF134"/>
      <c r="JG134"/>
      <c r="JH134"/>
      <c r="JI134"/>
      <c r="JJ134"/>
      <c r="JK134"/>
      <c r="JL134"/>
      <c r="JM134"/>
      <c r="JN134"/>
      <c r="JO134"/>
      <c r="JP134"/>
      <c r="JQ134"/>
      <c r="JR134"/>
      <c r="JS134"/>
      <c r="JT134"/>
      <c r="JU134"/>
      <c r="JV134"/>
      <c r="JW134"/>
      <c r="JX134"/>
      <c r="JY134"/>
      <c r="JZ134"/>
      <c r="KA134"/>
      <c r="KB134"/>
      <c r="KC134"/>
      <c r="KD134"/>
      <c r="KE134"/>
      <c r="KF134"/>
      <c r="KG134"/>
      <c r="KH134"/>
      <c r="KI134"/>
      <c r="KJ134"/>
      <c r="KK134"/>
      <c r="KL134"/>
      <c r="KM134"/>
      <c r="KN134"/>
      <c r="KO134"/>
      <c r="KP134"/>
      <c r="KQ134"/>
      <c r="KR134"/>
      <c r="KS134"/>
      <c r="KT134"/>
      <c r="KU134"/>
      <c r="KV134"/>
      <c r="KW134"/>
      <c r="KX134"/>
      <c r="KY134"/>
      <c r="KZ134"/>
      <c r="LA134"/>
      <c r="LB134"/>
      <c r="LC134"/>
      <c r="LD134"/>
      <c r="LE134"/>
      <c r="LF134"/>
      <c r="LG134"/>
      <c r="LH134"/>
      <c r="LI134"/>
      <c r="LJ134"/>
      <c r="LK134"/>
      <c r="LL134"/>
      <c r="LM134"/>
      <c r="LN134"/>
      <c r="LO134"/>
      <c r="LP134"/>
      <c r="LQ134"/>
      <c r="LR134"/>
      <c r="LS134"/>
      <c r="LT134"/>
      <c r="LU134"/>
      <c r="LV134"/>
      <c r="LW134"/>
      <c r="LX134"/>
      <c r="LY134"/>
      <c r="LZ134"/>
    </row>
    <row r="135" spans="1:338" x14ac:dyDescent="0.2">
      <c r="A135" s="216" t="str">
        <f>IFERROR(IF($A134+1&gt;'(backend scoring)'!$T$335,"",$A134+1),"")</f>
        <v/>
      </c>
      <c r="B135" s="216" t="str">
        <f>_xlfn.XLOOKUP($A135,'(backend scoring)'!$V$2:$V$333,'(backend scoring)'!$A$2:$A$333,"")</f>
        <v/>
      </c>
      <c r="C135" s="216" t="str">
        <f>IFERROR(VLOOKUP($B135,'Institution Evaluation'!$A$55:$F$346,2,0),IFERROR(VLOOKUP($B135,'Privacy Analyst Evaluation'!$A$46:$F$120,2,0),""))&amp;""</f>
        <v/>
      </c>
      <c r="D135" s="216" t="str">
        <f>IFERROR(VLOOKUP($B135,'Institution Evaluation'!$A$55:$F$346,3,0),IFERROR(VLOOKUP($B135,'Privacy Analyst Evaluation'!$A$46:$F$120,3,0),""))&amp;""</f>
        <v/>
      </c>
      <c r="E135" s="216" t="str">
        <f>IFERROR(VLOOKUP($B135,'Institution Evaluation'!$A$55:$F$346,4,0),IFERROR(VLOOKUP($B135,'Privacy Analyst Evaluation'!$A$46:$F$120,4,0),""))&amp;""</f>
        <v/>
      </c>
      <c r="F135" s="216" t="str">
        <f>IFERROR(VLOOKUP($B135,'Institution Evaluation'!$A$55:$F$346,6,0),IFERROR(VLOOKUP($B135,'Privacy Analyst Evaluation'!$A$46:$F$120,6,0),""))&amp;""</f>
        <v/>
      </c>
      <c r="G135" s="217"/>
      <c r="H135" s="216" t="str">
        <f>IFERROR(IF($H134+1&gt;'(backend scoring)'!$Q$335,"",$H134+1),"")</f>
        <v/>
      </c>
      <c r="I135" s="216" t="str">
        <f>_xlfn.XLOOKUP($H135,'(backend scoring)'!$S$2:$S$333,'(backend scoring)'!$A$2:$A$333,"")</f>
        <v/>
      </c>
      <c r="J135" s="216" t="str">
        <f>IFERROR(VLOOKUP($I135,'Institution Evaluation'!$A$55:$F$346,2,0),IFERROR(VLOOKUP($I135,'Privacy Analyst Evaluation'!$A$46:$F$120,2,0),""))</f>
        <v/>
      </c>
      <c r="K135" s="216" t="str">
        <f>IFERROR(VLOOKUP($I135,'Institution Evaluation'!$A$55:$F$346,3,0),IFERROR(VLOOKUP($I135,'Privacy Analyst Evaluation'!$A$46:$F$120,3,0),""))&amp;""</f>
        <v/>
      </c>
      <c r="L135" s="216" t="str">
        <f>IFERROR(VLOOKUP($I135,'Institution Evaluation'!$A$55:$F$346,4,0),IFERROR(VLOOKUP($I135,'Privacy Analyst Evaluation'!$A$46:$F$120,4,0),""))&amp;""</f>
        <v/>
      </c>
      <c r="M135" s="216" t="str">
        <f>IFERROR(VLOOKUP($I135,'Institution Evaluation'!$A$55:$F$346,6,0),IFERROR(VLOOKUP($I135,'Privacy Analyst Evaluation'!$A$46:$F$120,6,0),""))&amp;""</f>
        <v/>
      </c>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c r="IX135"/>
      <c r="IY135"/>
      <c r="IZ135"/>
      <c r="JA135"/>
      <c r="JB135"/>
      <c r="JC135"/>
      <c r="JD135"/>
      <c r="JE135"/>
      <c r="JF135"/>
      <c r="JG135"/>
      <c r="JH135"/>
      <c r="JI135"/>
      <c r="JJ135"/>
      <c r="JK135"/>
      <c r="JL135"/>
      <c r="JM135"/>
      <c r="JN135"/>
      <c r="JO135"/>
      <c r="JP135"/>
      <c r="JQ135"/>
      <c r="JR135"/>
      <c r="JS135"/>
      <c r="JT135"/>
      <c r="JU135"/>
      <c r="JV135"/>
      <c r="JW135"/>
      <c r="JX135"/>
      <c r="JY135"/>
      <c r="JZ135"/>
      <c r="KA135"/>
      <c r="KB135"/>
      <c r="KC135"/>
      <c r="KD135"/>
      <c r="KE135"/>
      <c r="KF135"/>
      <c r="KG135"/>
      <c r="KH135"/>
      <c r="KI135"/>
      <c r="KJ135"/>
      <c r="KK135"/>
      <c r="KL135"/>
      <c r="KM135"/>
      <c r="KN135"/>
      <c r="KO135"/>
      <c r="KP135"/>
      <c r="KQ135"/>
      <c r="KR135"/>
      <c r="KS135"/>
      <c r="KT135"/>
      <c r="KU135"/>
      <c r="KV135"/>
      <c r="KW135"/>
      <c r="KX135"/>
      <c r="KY135"/>
      <c r="KZ135"/>
      <c r="LA135"/>
      <c r="LB135"/>
      <c r="LC135"/>
      <c r="LD135"/>
      <c r="LE135"/>
      <c r="LF135"/>
      <c r="LG135"/>
      <c r="LH135"/>
      <c r="LI135"/>
      <c r="LJ135"/>
      <c r="LK135"/>
      <c r="LL135"/>
      <c r="LM135"/>
      <c r="LN135"/>
      <c r="LO135"/>
      <c r="LP135"/>
      <c r="LQ135"/>
      <c r="LR135"/>
      <c r="LS135"/>
      <c r="LT135"/>
      <c r="LU135"/>
      <c r="LV135"/>
      <c r="LW135"/>
      <c r="LX135"/>
      <c r="LY135"/>
      <c r="LZ135"/>
    </row>
    <row r="136" spans="1:338" x14ac:dyDescent="0.2">
      <c r="A136" s="216" t="str">
        <f>IFERROR(IF($A135+1&gt;'(backend scoring)'!$T$335,"",$A135+1),"")</f>
        <v/>
      </c>
      <c r="B136" s="216" t="str">
        <f>_xlfn.XLOOKUP($A136,'(backend scoring)'!$V$2:$V$333,'(backend scoring)'!$A$2:$A$333,"")</f>
        <v/>
      </c>
      <c r="C136" s="216" t="str">
        <f>IFERROR(VLOOKUP($B136,'Institution Evaluation'!$A$55:$F$346,2,0),IFERROR(VLOOKUP($B136,'Privacy Analyst Evaluation'!$A$46:$F$120,2,0),""))&amp;""</f>
        <v/>
      </c>
      <c r="D136" s="216" t="str">
        <f>IFERROR(VLOOKUP($B136,'Institution Evaluation'!$A$55:$F$346,3,0),IFERROR(VLOOKUP($B136,'Privacy Analyst Evaluation'!$A$46:$F$120,3,0),""))&amp;""</f>
        <v/>
      </c>
      <c r="E136" s="216" t="str">
        <f>IFERROR(VLOOKUP($B136,'Institution Evaluation'!$A$55:$F$346,4,0),IFERROR(VLOOKUP($B136,'Privacy Analyst Evaluation'!$A$46:$F$120,4,0),""))&amp;""</f>
        <v/>
      </c>
      <c r="F136" s="216" t="str">
        <f>IFERROR(VLOOKUP($B136,'Institution Evaluation'!$A$55:$F$346,6,0),IFERROR(VLOOKUP($B136,'Privacy Analyst Evaluation'!$A$46:$F$120,6,0),""))&amp;""</f>
        <v/>
      </c>
      <c r="G136" s="217"/>
      <c r="H136" s="216" t="str">
        <f>IFERROR(IF($H135+1&gt;'(backend scoring)'!$Q$335,"",$H135+1),"")</f>
        <v/>
      </c>
      <c r="I136" s="216" t="str">
        <f>_xlfn.XLOOKUP($H136,'(backend scoring)'!$S$2:$S$333,'(backend scoring)'!$A$2:$A$333,"")</f>
        <v/>
      </c>
      <c r="J136" s="216" t="str">
        <f>IFERROR(VLOOKUP($I136,'Institution Evaluation'!$A$55:$F$346,2,0),IFERROR(VLOOKUP($I136,'Privacy Analyst Evaluation'!$A$46:$F$120,2,0),""))</f>
        <v/>
      </c>
      <c r="K136" s="216" t="str">
        <f>IFERROR(VLOOKUP($I136,'Institution Evaluation'!$A$55:$F$346,3,0),IFERROR(VLOOKUP($I136,'Privacy Analyst Evaluation'!$A$46:$F$120,3,0),""))&amp;""</f>
        <v/>
      </c>
      <c r="L136" s="216" t="str">
        <f>IFERROR(VLOOKUP($I136,'Institution Evaluation'!$A$55:$F$346,4,0),IFERROR(VLOOKUP($I136,'Privacy Analyst Evaluation'!$A$46:$F$120,4,0),""))&amp;""</f>
        <v/>
      </c>
      <c r="M136" s="216" t="str">
        <f>IFERROR(VLOOKUP($I136,'Institution Evaluation'!$A$55:$F$346,6,0),IFERROR(VLOOKUP($I136,'Privacy Analyst Evaluation'!$A$46:$F$120,6,0),""))&amp;""</f>
        <v/>
      </c>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c r="JK136"/>
      <c r="JL136"/>
      <c r="JM136"/>
      <c r="JN136"/>
      <c r="JO136"/>
      <c r="JP136"/>
      <c r="JQ136"/>
      <c r="JR136"/>
      <c r="JS136"/>
      <c r="JT136"/>
      <c r="JU136"/>
      <c r="JV136"/>
      <c r="JW136"/>
      <c r="JX136"/>
      <c r="JY136"/>
      <c r="JZ136"/>
      <c r="KA136"/>
      <c r="KB136"/>
      <c r="KC136"/>
      <c r="KD136"/>
      <c r="KE136"/>
      <c r="KF136"/>
      <c r="KG136"/>
      <c r="KH136"/>
      <c r="KI136"/>
      <c r="KJ136"/>
      <c r="KK136"/>
      <c r="KL136"/>
      <c r="KM136"/>
      <c r="KN136"/>
      <c r="KO136"/>
      <c r="KP136"/>
      <c r="KQ136"/>
      <c r="KR136"/>
      <c r="KS136"/>
      <c r="KT136"/>
      <c r="KU136"/>
      <c r="KV136"/>
      <c r="KW136"/>
      <c r="KX136"/>
      <c r="KY136"/>
      <c r="KZ136"/>
      <c r="LA136"/>
      <c r="LB136"/>
      <c r="LC136"/>
      <c r="LD136"/>
      <c r="LE136"/>
      <c r="LF136"/>
      <c r="LG136"/>
      <c r="LH136"/>
      <c r="LI136"/>
      <c r="LJ136"/>
      <c r="LK136"/>
      <c r="LL136"/>
      <c r="LM136"/>
      <c r="LN136"/>
      <c r="LO136"/>
      <c r="LP136"/>
      <c r="LQ136"/>
      <c r="LR136"/>
      <c r="LS136"/>
      <c r="LT136"/>
      <c r="LU136"/>
      <c r="LV136"/>
      <c r="LW136"/>
      <c r="LX136"/>
      <c r="LY136"/>
      <c r="LZ136"/>
    </row>
    <row r="137" spans="1:338" x14ac:dyDescent="0.2">
      <c r="A137" s="216" t="str">
        <f>IFERROR(IF($A136+1&gt;'(backend scoring)'!$T$335,"",$A136+1),"")</f>
        <v/>
      </c>
      <c r="B137" s="216" t="str">
        <f>_xlfn.XLOOKUP($A137,'(backend scoring)'!$V$2:$V$333,'(backend scoring)'!$A$2:$A$333,"")</f>
        <v/>
      </c>
      <c r="C137" s="216" t="str">
        <f>IFERROR(VLOOKUP($B137,'Institution Evaluation'!$A$55:$F$346,2,0),IFERROR(VLOOKUP($B137,'Privacy Analyst Evaluation'!$A$46:$F$120,2,0),""))&amp;""</f>
        <v/>
      </c>
      <c r="D137" s="216" t="str">
        <f>IFERROR(VLOOKUP($B137,'Institution Evaluation'!$A$55:$F$346,3,0),IFERROR(VLOOKUP($B137,'Privacy Analyst Evaluation'!$A$46:$F$120,3,0),""))&amp;""</f>
        <v/>
      </c>
      <c r="E137" s="216" t="str">
        <f>IFERROR(VLOOKUP($B137,'Institution Evaluation'!$A$55:$F$346,4,0),IFERROR(VLOOKUP($B137,'Privacy Analyst Evaluation'!$A$46:$F$120,4,0),""))&amp;""</f>
        <v/>
      </c>
      <c r="F137" s="216" t="str">
        <f>IFERROR(VLOOKUP($B137,'Institution Evaluation'!$A$55:$F$346,6,0),IFERROR(VLOOKUP($B137,'Privacy Analyst Evaluation'!$A$46:$F$120,6,0),""))&amp;""</f>
        <v/>
      </c>
      <c r="G137" s="217"/>
      <c r="H137" s="216" t="str">
        <f>IFERROR(IF($H136+1&gt;'(backend scoring)'!$Q$335,"",$H136+1),"")</f>
        <v/>
      </c>
      <c r="I137" s="216" t="str">
        <f>_xlfn.XLOOKUP($H137,'(backend scoring)'!$S$2:$S$333,'(backend scoring)'!$A$2:$A$333,"")</f>
        <v/>
      </c>
      <c r="J137" s="216" t="str">
        <f>IFERROR(VLOOKUP($I137,'Institution Evaluation'!$A$55:$F$346,2,0),IFERROR(VLOOKUP($I137,'Privacy Analyst Evaluation'!$A$46:$F$120,2,0),""))</f>
        <v/>
      </c>
      <c r="K137" s="216" t="str">
        <f>IFERROR(VLOOKUP($I137,'Institution Evaluation'!$A$55:$F$346,3,0),IFERROR(VLOOKUP($I137,'Privacy Analyst Evaluation'!$A$46:$F$120,3,0),""))&amp;""</f>
        <v/>
      </c>
      <c r="L137" s="216" t="str">
        <f>IFERROR(VLOOKUP($I137,'Institution Evaluation'!$A$55:$F$346,4,0),IFERROR(VLOOKUP($I137,'Privacy Analyst Evaluation'!$A$46:$F$120,4,0),""))&amp;""</f>
        <v/>
      </c>
      <c r="M137" s="216" t="str">
        <f>IFERROR(VLOOKUP($I137,'Institution Evaluation'!$A$55:$F$346,6,0),IFERROR(VLOOKUP($I137,'Privacy Analyst Evaluation'!$A$46:$F$120,6,0),""))&amp;""</f>
        <v/>
      </c>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c r="JK137"/>
      <c r="JL137"/>
      <c r="JM137"/>
      <c r="JN137"/>
      <c r="JO137"/>
      <c r="JP137"/>
      <c r="JQ137"/>
      <c r="JR137"/>
      <c r="JS137"/>
      <c r="JT137"/>
      <c r="JU137"/>
      <c r="JV137"/>
      <c r="JW137"/>
      <c r="JX137"/>
      <c r="JY137"/>
      <c r="JZ137"/>
      <c r="KA137"/>
      <c r="KB137"/>
      <c r="KC137"/>
      <c r="KD137"/>
      <c r="KE137"/>
      <c r="KF137"/>
      <c r="KG137"/>
      <c r="KH137"/>
      <c r="KI137"/>
      <c r="KJ137"/>
      <c r="KK137"/>
      <c r="KL137"/>
      <c r="KM137"/>
      <c r="KN137"/>
      <c r="KO137"/>
      <c r="KP137"/>
      <c r="KQ137"/>
      <c r="KR137"/>
      <c r="KS137"/>
      <c r="KT137"/>
      <c r="KU137"/>
      <c r="KV137"/>
      <c r="KW137"/>
      <c r="KX137"/>
      <c r="KY137"/>
      <c r="KZ137"/>
      <c r="LA137"/>
      <c r="LB137"/>
      <c r="LC137"/>
      <c r="LD137"/>
      <c r="LE137"/>
      <c r="LF137"/>
      <c r="LG137"/>
      <c r="LH137"/>
      <c r="LI137"/>
      <c r="LJ137"/>
      <c r="LK137"/>
      <c r="LL137"/>
      <c r="LM137"/>
      <c r="LN137"/>
      <c r="LO137"/>
      <c r="LP137"/>
      <c r="LQ137"/>
      <c r="LR137"/>
      <c r="LS137"/>
      <c r="LT137"/>
      <c r="LU137"/>
      <c r="LV137"/>
      <c r="LW137"/>
      <c r="LX137"/>
      <c r="LY137"/>
      <c r="LZ137"/>
    </row>
    <row r="138" spans="1:338" x14ac:dyDescent="0.2">
      <c r="A138" s="216" t="str">
        <f>IFERROR(IF($A137+1&gt;'(backend scoring)'!$T$335,"",$A137+1),"")</f>
        <v/>
      </c>
      <c r="B138" s="216" t="str">
        <f>_xlfn.XLOOKUP($A138,'(backend scoring)'!$V$2:$V$333,'(backend scoring)'!$A$2:$A$333,"")</f>
        <v/>
      </c>
      <c r="C138" s="216" t="str">
        <f>IFERROR(VLOOKUP($B138,'Institution Evaluation'!$A$55:$F$346,2,0),IFERROR(VLOOKUP($B138,'Privacy Analyst Evaluation'!$A$46:$F$120,2,0),""))&amp;""</f>
        <v/>
      </c>
      <c r="D138" s="216" t="str">
        <f>IFERROR(VLOOKUP($B138,'Institution Evaluation'!$A$55:$F$346,3,0),IFERROR(VLOOKUP($B138,'Privacy Analyst Evaluation'!$A$46:$F$120,3,0),""))&amp;""</f>
        <v/>
      </c>
      <c r="E138" s="216" t="str">
        <f>IFERROR(VLOOKUP($B138,'Institution Evaluation'!$A$55:$F$346,4,0),IFERROR(VLOOKUP($B138,'Privacy Analyst Evaluation'!$A$46:$F$120,4,0),""))&amp;""</f>
        <v/>
      </c>
      <c r="F138" s="216" t="str">
        <f>IFERROR(VLOOKUP($B138,'Institution Evaluation'!$A$55:$F$346,6,0),IFERROR(VLOOKUP($B138,'Privacy Analyst Evaluation'!$A$46:$F$120,6,0),""))&amp;""</f>
        <v/>
      </c>
      <c r="G138" s="217"/>
      <c r="H138" s="216" t="str">
        <f>IFERROR(IF($H137+1&gt;'(backend scoring)'!$Q$335,"",$H137+1),"")</f>
        <v/>
      </c>
      <c r="I138" s="216" t="str">
        <f>_xlfn.XLOOKUP($H138,'(backend scoring)'!$S$2:$S$333,'(backend scoring)'!$A$2:$A$333,"")</f>
        <v/>
      </c>
      <c r="J138" s="216" t="str">
        <f>IFERROR(VLOOKUP($I138,'Institution Evaluation'!$A$55:$F$346,2,0),IFERROR(VLOOKUP($I138,'Privacy Analyst Evaluation'!$A$46:$F$120,2,0),""))</f>
        <v/>
      </c>
      <c r="K138" s="216" t="str">
        <f>IFERROR(VLOOKUP($I138,'Institution Evaluation'!$A$55:$F$346,3,0),IFERROR(VLOOKUP($I138,'Privacy Analyst Evaluation'!$A$46:$F$120,3,0),""))&amp;""</f>
        <v/>
      </c>
      <c r="L138" s="216" t="str">
        <f>IFERROR(VLOOKUP($I138,'Institution Evaluation'!$A$55:$F$346,4,0),IFERROR(VLOOKUP($I138,'Privacy Analyst Evaluation'!$A$46:$F$120,4,0),""))&amp;""</f>
        <v/>
      </c>
      <c r="M138" s="216" t="str">
        <f>IFERROR(VLOOKUP($I138,'Institution Evaluation'!$A$55:$F$346,6,0),IFERROR(VLOOKUP($I138,'Privacy Analyst Evaluation'!$A$46:$F$120,6,0),""))&amp;""</f>
        <v/>
      </c>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c r="IX138"/>
      <c r="IY138"/>
      <c r="IZ138"/>
      <c r="JA138"/>
      <c r="JB138"/>
      <c r="JC138"/>
      <c r="JD138"/>
      <c r="JE138"/>
      <c r="JF138"/>
      <c r="JG138"/>
      <c r="JH138"/>
      <c r="JI138"/>
      <c r="JJ138"/>
      <c r="JK138"/>
      <c r="JL138"/>
      <c r="JM138"/>
      <c r="JN138"/>
      <c r="JO138"/>
      <c r="JP138"/>
      <c r="JQ138"/>
      <c r="JR138"/>
      <c r="JS138"/>
      <c r="JT138"/>
      <c r="JU138"/>
      <c r="JV138"/>
      <c r="JW138"/>
      <c r="JX138"/>
      <c r="JY138"/>
      <c r="JZ138"/>
      <c r="KA138"/>
      <c r="KB138"/>
      <c r="KC138"/>
      <c r="KD138"/>
      <c r="KE138"/>
      <c r="KF138"/>
      <c r="KG138"/>
      <c r="KH138"/>
      <c r="KI138"/>
      <c r="KJ138"/>
      <c r="KK138"/>
      <c r="KL138"/>
      <c r="KM138"/>
      <c r="KN138"/>
      <c r="KO138"/>
      <c r="KP138"/>
      <c r="KQ138"/>
      <c r="KR138"/>
      <c r="KS138"/>
      <c r="KT138"/>
      <c r="KU138"/>
      <c r="KV138"/>
      <c r="KW138"/>
      <c r="KX138"/>
      <c r="KY138"/>
      <c r="KZ138"/>
      <c r="LA138"/>
      <c r="LB138"/>
      <c r="LC138"/>
      <c r="LD138"/>
      <c r="LE138"/>
      <c r="LF138"/>
      <c r="LG138"/>
      <c r="LH138"/>
      <c r="LI138"/>
      <c r="LJ138"/>
      <c r="LK138"/>
      <c r="LL138"/>
      <c r="LM138"/>
      <c r="LN138"/>
      <c r="LO138"/>
      <c r="LP138"/>
      <c r="LQ138"/>
      <c r="LR138"/>
      <c r="LS138"/>
      <c r="LT138"/>
      <c r="LU138"/>
      <c r="LV138"/>
      <c r="LW138"/>
      <c r="LX138"/>
      <c r="LY138"/>
      <c r="LZ138"/>
    </row>
    <row r="139" spans="1:338" x14ac:dyDescent="0.2">
      <c r="A139" s="216" t="str">
        <f>IFERROR(IF($A138+1&gt;'(backend scoring)'!$T$335,"",$A138+1),"")</f>
        <v/>
      </c>
      <c r="B139" s="216" t="str">
        <f>_xlfn.XLOOKUP($A139,'(backend scoring)'!$V$2:$V$333,'(backend scoring)'!$A$2:$A$333,"")</f>
        <v/>
      </c>
      <c r="C139" s="216" t="str">
        <f>IFERROR(VLOOKUP($B139,'Institution Evaluation'!$A$55:$F$346,2,0),IFERROR(VLOOKUP($B139,'Privacy Analyst Evaluation'!$A$46:$F$120,2,0),""))&amp;""</f>
        <v/>
      </c>
      <c r="D139" s="216" t="str">
        <f>IFERROR(VLOOKUP($B139,'Institution Evaluation'!$A$55:$F$346,3,0),IFERROR(VLOOKUP($B139,'Privacy Analyst Evaluation'!$A$46:$F$120,3,0),""))&amp;""</f>
        <v/>
      </c>
      <c r="E139" s="216" t="str">
        <f>IFERROR(VLOOKUP($B139,'Institution Evaluation'!$A$55:$F$346,4,0),IFERROR(VLOOKUP($B139,'Privacy Analyst Evaluation'!$A$46:$F$120,4,0),""))&amp;""</f>
        <v/>
      </c>
      <c r="F139" s="216" t="str">
        <f>IFERROR(VLOOKUP($B139,'Institution Evaluation'!$A$55:$F$346,6,0),IFERROR(VLOOKUP($B139,'Privacy Analyst Evaluation'!$A$46:$F$120,6,0),""))&amp;""</f>
        <v/>
      </c>
      <c r="G139" s="217"/>
      <c r="H139" s="216" t="str">
        <f>IFERROR(IF($H138+1&gt;'(backend scoring)'!$Q$335,"",$H138+1),"")</f>
        <v/>
      </c>
      <c r="I139" s="216" t="str">
        <f>_xlfn.XLOOKUP($H139,'(backend scoring)'!$S$2:$S$333,'(backend scoring)'!$A$2:$A$333,"")</f>
        <v/>
      </c>
      <c r="J139" s="216" t="str">
        <f>IFERROR(VLOOKUP($I139,'Institution Evaluation'!$A$55:$F$346,2,0),IFERROR(VLOOKUP($I139,'Privacy Analyst Evaluation'!$A$46:$F$120,2,0),""))</f>
        <v/>
      </c>
      <c r="K139" s="216" t="str">
        <f>IFERROR(VLOOKUP($I139,'Institution Evaluation'!$A$55:$F$346,3,0),IFERROR(VLOOKUP($I139,'Privacy Analyst Evaluation'!$A$46:$F$120,3,0),""))&amp;""</f>
        <v/>
      </c>
      <c r="L139" s="216" t="str">
        <f>IFERROR(VLOOKUP($I139,'Institution Evaluation'!$A$55:$F$346,4,0),IFERROR(VLOOKUP($I139,'Privacy Analyst Evaluation'!$A$46:$F$120,4,0),""))&amp;""</f>
        <v/>
      </c>
      <c r="M139" s="216" t="str">
        <f>IFERROR(VLOOKUP($I139,'Institution Evaluation'!$A$55:$F$346,6,0),IFERROR(VLOOKUP($I139,'Privacy Analyst Evaluation'!$A$46:$F$120,6,0),""))&amp;""</f>
        <v/>
      </c>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c r="JK139"/>
      <c r="JL139"/>
      <c r="JM139"/>
      <c r="JN139"/>
      <c r="JO139"/>
      <c r="JP139"/>
      <c r="JQ139"/>
      <c r="JR139"/>
      <c r="JS139"/>
      <c r="JT139"/>
      <c r="JU139"/>
      <c r="JV139"/>
      <c r="JW139"/>
      <c r="JX139"/>
      <c r="JY139"/>
      <c r="JZ139"/>
      <c r="KA139"/>
      <c r="KB139"/>
      <c r="KC139"/>
      <c r="KD139"/>
      <c r="KE139"/>
      <c r="KF139"/>
      <c r="KG139"/>
      <c r="KH139"/>
      <c r="KI139"/>
      <c r="KJ139"/>
      <c r="KK139"/>
      <c r="KL139"/>
      <c r="KM139"/>
      <c r="KN139"/>
      <c r="KO139"/>
      <c r="KP139"/>
      <c r="KQ139"/>
      <c r="KR139"/>
      <c r="KS139"/>
      <c r="KT139"/>
      <c r="KU139"/>
      <c r="KV139"/>
      <c r="KW139"/>
      <c r="KX139"/>
      <c r="KY139"/>
      <c r="KZ139"/>
      <c r="LA139"/>
      <c r="LB139"/>
      <c r="LC139"/>
      <c r="LD139"/>
      <c r="LE139"/>
      <c r="LF139"/>
      <c r="LG139"/>
      <c r="LH139"/>
      <c r="LI139"/>
      <c r="LJ139"/>
      <c r="LK139"/>
      <c r="LL139"/>
      <c r="LM139"/>
      <c r="LN139"/>
      <c r="LO139"/>
      <c r="LP139"/>
      <c r="LQ139"/>
      <c r="LR139"/>
      <c r="LS139"/>
      <c r="LT139"/>
      <c r="LU139"/>
      <c r="LV139"/>
      <c r="LW139"/>
      <c r="LX139"/>
      <c r="LY139"/>
      <c r="LZ139"/>
    </row>
    <row r="140" spans="1:338" x14ac:dyDescent="0.2">
      <c r="A140" s="216" t="str">
        <f>IFERROR(IF($A139+1&gt;'(backend scoring)'!$T$335,"",$A139+1),"")</f>
        <v/>
      </c>
      <c r="B140" s="216" t="str">
        <f>_xlfn.XLOOKUP($A140,'(backend scoring)'!$V$2:$V$333,'(backend scoring)'!$A$2:$A$333,"")</f>
        <v/>
      </c>
      <c r="C140" s="216" t="str">
        <f>IFERROR(VLOOKUP($B140,'Institution Evaluation'!$A$55:$F$346,2,0),IFERROR(VLOOKUP($B140,'Privacy Analyst Evaluation'!$A$46:$F$120,2,0),""))&amp;""</f>
        <v/>
      </c>
      <c r="D140" s="216" t="str">
        <f>IFERROR(VLOOKUP($B140,'Institution Evaluation'!$A$55:$F$346,3,0),IFERROR(VLOOKUP($B140,'Privacy Analyst Evaluation'!$A$46:$F$120,3,0),""))&amp;""</f>
        <v/>
      </c>
      <c r="E140" s="216" t="str">
        <f>IFERROR(VLOOKUP($B140,'Institution Evaluation'!$A$55:$F$346,4,0),IFERROR(VLOOKUP($B140,'Privacy Analyst Evaluation'!$A$46:$F$120,4,0),""))&amp;""</f>
        <v/>
      </c>
      <c r="F140" s="216" t="str">
        <f>IFERROR(VLOOKUP($B140,'Institution Evaluation'!$A$55:$F$346,6,0),IFERROR(VLOOKUP($B140,'Privacy Analyst Evaluation'!$A$46:$F$120,6,0),""))&amp;""</f>
        <v/>
      </c>
      <c r="G140" s="217"/>
      <c r="H140" s="216" t="str">
        <f>IFERROR(IF($H139+1&gt;'(backend scoring)'!$Q$335,"",$H139+1),"")</f>
        <v/>
      </c>
      <c r="I140" s="216" t="str">
        <f>_xlfn.XLOOKUP($H140,'(backend scoring)'!$S$2:$S$333,'(backend scoring)'!$A$2:$A$333,"")</f>
        <v/>
      </c>
      <c r="J140" s="216" t="str">
        <f>IFERROR(VLOOKUP($I140,'Institution Evaluation'!$A$55:$F$346,2,0),IFERROR(VLOOKUP($I140,'Privacy Analyst Evaluation'!$A$46:$F$120,2,0),""))</f>
        <v/>
      </c>
      <c r="K140" s="216" t="str">
        <f>IFERROR(VLOOKUP($I140,'Institution Evaluation'!$A$55:$F$346,3,0),IFERROR(VLOOKUP($I140,'Privacy Analyst Evaluation'!$A$46:$F$120,3,0),""))&amp;""</f>
        <v/>
      </c>
      <c r="L140" s="216" t="str">
        <f>IFERROR(VLOOKUP($I140,'Institution Evaluation'!$A$55:$F$346,4,0),IFERROR(VLOOKUP($I140,'Privacy Analyst Evaluation'!$A$46:$F$120,4,0),""))&amp;""</f>
        <v/>
      </c>
      <c r="M140" s="216" t="str">
        <f>IFERROR(VLOOKUP($I140,'Institution Evaluation'!$A$55:$F$346,6,0),IFERROR(VLOOKUP($I140,'Privacy Analyst Evaluation'!$A$46:$F$120,6,0),""))&amp;""</f>
        <v/>
      </c>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c r="JK140"/>
      <c r="JL140"/>
      <c r="JM140"/>
      <c r="JN140"/>
      <c r="JO140"/>
      <c r="JP140"/>
      <c r="JQ140"/>
      <c r="JR140"/>
      <c r="JS140"/>
      <c r="JT140"/>
      <c r="JU140"/>
      <c r="JV140"/>
      <c r="JW140"/>
      <c r="JX140"/>
      <c r="JY140"/>
      <c r="JZ140"/>
      <c r="KA140"/>
      <c r="KB140"/>
      <c r="KC140"/>
      <c r="KD140"/>
      <c r="KE140"/>
      <c r="KF140"/>
      <c r="KG140"/>
      <c r="KH140"/>
      <c r="KI140"/>
      <c r="KJ140"/>
      <c r="KK140"/>
      <c r="KL140"/>
      <c r="KM140"/>
      <c r="KN140"/>
      <c r="KO140"/>
      <c r="KP140"/>
      <c r="KQ140"/>
      <c r="KR140"/>
      <c r="KS140"/>
      <c r="KT140"/>
      <c r="KU140"/>
      <c r="KV140"/>
      <c r="KW140"/>
      <c r="KX140"/>
      <c r="KY140"/>
      <c r="KZ140"/>
      <c r="LA140"/>
      <c r="LB140"/>
      <c r="LC140"/>
      <c r="LD140"/>
      <c r="LE140"/>
      <c r="LF140"/>
      <c r="LG140"/>
      <c r="LH140"/>
      <c r="LI140"/>
      <c r="LJ140"/>
      <c r="LK140"/>
      <c r="LL140"/>
      <c r="LM140"/>
      <c r="LN140"/>
      <c r="LO140"/>
      <c r="LP140"/>
      <c r="LQ140"/>
      <c r="LR140"/>
      <c r="LS140"/>
      <c r="LT140"/>
      <c r="LU140"/>
      <c r="LV140"/>
      <c r="LW140"/>
      <c r="LX140"/>
      <c r="LY140"/>
      <c r="LZ140"/>
    </row>
    <row r="141" spans="1:338" x14ac:dyDescent="0.2">
      <c r="A141" s="216" t="str">
        <f>IFERROR(IF($A140+1&gt;'(backend scoring)'!$T$335,"",$A140+1),"")</f>
        <v/>
      </c>
      <c r="B141" s="216" t="str">
        <f>_xlfn.XLOOKUP($A141,'(backend scoring)'!$V$2:$V$333,'(backend scoring)'!$A$2:$A$333,"")</f>
        <v/>
      </c>
      <c r="C141" s="216" t="str">
        <f>IFERROR(VLOOKUP($B141,'Institution Evaluation'!$A$55:$F$346,2,0),IFERROR(VLOOKUP($B141,'Privacy Analyst Evaluation'!$A$46:$F$120,2,0),""))&amp;""</f>
        <v/>
      </c>
      <c r="D141" s="216" t="str">
        <f>IFERROR(VLOOKUP($B141,'Institution Evaluation'!$A$55:$F$346,3,0),IFERROR(VLOOKUP($B141,'Privacy Analyst Evaluation'!$A$46:$F$120,3,0),""))&amp;""</f>
        <v/>
      </c>
      <c r="E141" s="216" t="str">
        <f>IFERROR(VLOOKUP($B141,'Institution Evaluation'!$A$55:$F$346,4,0),IFERROR(VLOOKUP($B141,'Privacy Analyst Evaluation'!$A$46:$F$120,4,0),""))&amp;""</f>
        <v/>
      </c>
      <c r="F141" s="216" t="str">
        <f>IFERROR(VLOOKUP($B141,'Institution Evaluation'!$A$55:$F$346,6,0),IFERROR(VLOOKUP($B141,'Privacy Analyst Evaluation'!$A$46:$F$120,6,0),""))&amp;""</f>
        <v/>
      </c>
      <c r="G141" s="217"/>
      <c r="H141" s="216" t="str">
        <f>IFERROR(IF($H140+1&gt;'(backend scoring)'!$Q$335,"",$H140+1),"")</f>
        <v/>
      </c>
      <c r="I141" s="216" t="str">
        <f>_xlfn.XLOOKUP($H141,'(backend scoring)'!$S$2:$S$333,'(backend scoring)'!$A$2:$A$333,"")</f>
        <v/>
      </c>
      <c r="J141" s="216" t="str">
        <f>IFERROR(VLOOKUP($I141,'Institution Evaluation'!$A$55:$F$346,2,0),IFERROR(VLOOKUP($I141,'Privacy Analyst Evaluation'!$A$46:$F$120,2,0),""))</f>
        <v/>
      </c>
      <c r="K141" s="216" t="str">
        <f>IFERROR(VLOOKUP($I141,'Institution Evaluation'!$A$55:$F$346,3,0),IFERROR(VLOOKUP($I141,'Privacy Analyst Evaluation'!$A$46:$F$120,3,0),""))&amp;""</f>
        <v/>
      </c>
      <c r="L141" s="216" t="str">
        <f>IFERROR(VLOOKUP($I141,'Institution Evaluation'!$A$55:$F$346,4,0),IFERROR(VLOOKUP($I141,'Privacy Analyst Evaluation'!$A$46:$F$120,4,0),""))&amp;""</f>
        <v/>
      </c>
      <c r="M141" s="216" t="str">
        <f>IFERROR(VLOOKUP($I141,'Institution Evaluation'!$A$55:$F$346,6,0),IFERROR(VLOOKUP($I141,'Privacy Analyst Evaluation'!$A$46:$F$120,6,0),""))&amp;""</f>
        <v/>
      </c>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c r="JK141"/>
      <c r="JL141"/>
      <c r="JM141"/>
      <c r="JN141"/>
      <c r="JO141"/>
      <c r="JP141"/>
      <c r="JQ141"/>
      <c r="JR141"/>
      <c r="JS141"/>
      <c r="JT141"/>
      <c r="JU141"/>
      <c r="JV141"/>
      <c r="JW141"/>
      <c r="JX141"/>
      <c r="JY141"/>
      <c r="JZ141"/>
      <c r="KA141"/>
      <c r="KB141"/>
      <c r="KC141"/>
      <c r="KD141"/>
      <c r="KE141"/>
      <c r="KF141"/>
      <c r="KG141"/>
      <c r="KH141"/>
      <c r="KI141"/>
      <c r="KJ141"/>
      <c r="KK141"/>
      <c r="KL141"/>
      <c r="KM141"/>
      <c r="KN141"/>
      <c r="KO141"/>
      <c r="KP141"/>
      <c r="KQ141"/>
      <c r="KR141"/>
      <c r="KS141"/>
      <c r="KT141"/>
      <c r="KU141"/>
      <c r="KV141"/>
      <c r="KW141"/>
      <c r="KX141"/>
      <c r="KY141"/>
      <c r="KZ141"/>
      <c r="LA141"/>
      <c r="LB141"/>
      <c r="LC141"/>
      <c r="LD141"/>
      <c r="LE141"/>
      <c r="LF141"/>
      <c r="LG141"/>
      <c r="LH141"/>
      <c r="LI141"/>
      <c r="LJ141"/>
      <c r="LK141"/>
      <c r="LL141"/>
      <c r="LM141"/>
      <c r="LN141"/>
      <c r="LO141"/>
      <c r="LP141"/>
      <c r="LQ141"/>
      <c r="LR141"/>
      <c r="LS141"/>
      <c r="LT141"/>
      <c r="LU141"/>
      <c r="LV141"/>
      <c r="LW141"/>
      <c r="LX141"/>
      <c r="LY141"/>
      <c r="LZ141"/>
    </row>
    <row r="142" spans="1:338" x14ac:dyDescent="0.2">
      <c r="A142" s="216" t="str">
        <f>IFERROR(IF($A141+1&gt;'(backend scoring)'!$T$335,"",$A141+1),"")</f>
        <v/>
      </c>
      <c r="B142" s="216" t="str">
        <f>_xlfn.XLOOKUP($A142,'(backend scoring)'!$V$2:$V$333,'(backend scoring)'!$A$2:$A$333,"")</f>
        <v/>
      </c>
      <c r="C142" s="216" t="str">
        <f>IFERROR(VLOOKUP($B142,'Institution Evaluation'!$A$55:$F$346,2,0),IFERROR(VLOOKUP($B142,'Privacy Analyst Evaluation'!$A$46:$F$120,2,0),""))&amp;""</f>
        <v/>
      </c>
      <c r="D142" s="216" t="str">
        <f>IFERROR(VLOOKUP($B142,'Institution Evaluation'!$A$55:$F$346,3,0),IFERROR(VLOOKUP($B142,'Privacy Analyst Evaluation'!$A$46:$F$120,3,0),""))&amp;""</f>
        <v/>
      </c>
      <c r="E142" s="216" t="str">
        <f>IFERROR(VLOOKUP($B142,'Institution Evaluation'!$A$55:$F$346,4,0),IFERROR(VLOOKUP($B142,'Privacy Analyst Evaluation'!$A$46:$F$120,4,0),""))&amp;""</f>
        <v/>
      </c>
      <c r="F142" s="216" t="str">
        <f>IFERROR(VLOOKUP($B142,'Institution Evaluation'!$A$55:$F$346,6,0),IFERROR(VLOOKUP($B142,'Privacy Analyst Evaluation'!$A$46:$F$120,6,0),""))&amp;""</f>
        <v/>
      </c>
      <c r="G142" s="217"/>
      <c r="H142" s="216" t="str">
        <f>IFERROR(IF($H141+1&gt;'(backend scoring)'!$Q$335,"",$H141+1),"")</f>
        <v/>
      </c>
      <c r="I142" s="216" t="str">
        <f>_xlfn.XLOOKUP($H142,'(backend scoring)'!$S$2:$S$333,'(backend scoring)'!$A$2:$A$333,"")</f>
        <v/>
      </c>
      <c r="J142" s="216" t="str">
        <f>IFERROR(VLOOKUP($I142,'Institution Evaluation'!$A$55:$F$346,2,0),IFERROR(VLOOKUP($I142,'Privacy Analyst Evaluation'!$A$46:$F$120,2,0),""))</f>
        <v/>
      </c>
      <c r="K142" s="216" t="str">
        <f>IFERROR(VLOOKUP($I142,'Institution Evaluation'!$A$55:$F$346,3,0),IFERROR(VLOOKUP($I142,'Privacy Analyst Evaluation'!$A$46:$F$120,3,0),""))&amp;""</f>
        <v/>
      </c>
      <c r="L142" s="216" t="str">
        <f>IFERROR(VLOOKUP($I142,'Institution Evaluation'!$A$55:$F$346,4,0),IFERROR(VLOOKUP($I142,'Privacy Analyst Evaluation'!$A$46:$F$120,4,0),""))&amp;""</f>
        <v/>
      </c>
      <c r="M142" s="216" t="str">
        <f>IFERROR(VLOOKUP($I142,'Institution Evaluation'!$A$55:$F$346,6,0),IFERROR(VLOOKUP($I142,'Privacy Analyst Evaluation'!$A$46:$F$120,6,0),""))&amp;""</f>
        <v/>
      </c>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c r="JK142"/>
      <c r="JL142"/>
      <c r="JM142"/>
      <c r="JN142"/>
      <c r="JO142"/>
      <c r="JP142"/>
      <c r="JQ142"/>
      <c r="JR142"/>
      <c r="JS142"/>
      <c r="JT142"/>
      <c r="JU142"/>
      <c r="JV142"/>
      <c r="JW142"/>
      <c r="JX142"/>
      <c r="JY142"/>
      <c r="JZ142"/>
      <c r="KA142"/>
      <c r="KB142"/>
      <c r="KC142"/>
      <c r="KD142"/>
      <c r="KE142"/>
      <c r="KF142"/>
      <c r="KG142"/>
      <c r="KH142"/>
      <c r="KI142"/>
      <c r="KJ142"/>
      <c r="KK142"/>
      <c r="KL142"/>
      <c r="KM142"/>
      <c r="KN142"/>
      <c r="KO142"/>
      <c r="KP142"/>
      <c r="KQ142"/>
      <c r="KR142"/>
      <c r="KS142"/>
      <c r="KT142"/>
      <c r="KU142"/>
      <c r="KV142"/>
      <c r="KW142"/>
      <c r="KX142"/>
      <c r="KY142"/>
      <c r="KZ142"/>
      <c r="LA142"/>
      <c r="LB142"/>
      <c r="LC142"/>
      <c r="LD142"/>
      <c r="LE142"/>
      <c r="LF142"/>
      <c r="LG142"/>
      <c r="LH142"/>
      <c r="LI142"/>
      <c r="LJ142"/>
      <c r="LK142"/>
      <c r="LL142"/>
      <c r="LM142"/>
      <c r="LN142"/>
      <c r="LO142"/>
      <c r="LP142"/>
      <c r="LQ142"/>
      <c r="LR142"/>
      <c r="LS142"/>
      <c r="LT142"/>
      <c r="LU142"/>
      <c r="LV142"/>
      <c r="LW142"/>
      <c r="LX142"/>
      <c r="LY142"/>
      <c r="LZ142"/>
    </row>
    <row r="143" spans="1:338" x14ac:dyDescent="0.2">
      <c r="A143" s="216" t="str">
        <f>IFERROR(IF($A142+1&gt;'(backend scoring)'!$T$335,"",$A142+1),"")</f>
        <v/>
      </c>
      <c r="B143" s="216" t="str">
        <f>_xlfn.XLOOKUP($A143,'(backend scoring)'!$V$2:$V$333,'(backend scoring)'!$A$2:$A$333,"")</f>
        <v/>
      </c>
      <c r="C143" s="216" t="str">
        <f>IFERROR(VLOOKUP($B143,'Institution Evaluation'!$A$55:$F$346,2,0),IFERROR(VLOOKUP($B143,'Privacy Analyst Evaluation'!$A$46:$F$120,2,0),""))&amp;""</f>
        <v/>
      </c>
      <c r="D143" s="216" t="str">
        <f>IFERROR(VLOOKUP($B143,'Institution Evaluation'!$A$55:$F$346,3,0),IFERROR(VLOOKUP($B143,'Privacy Analyst Evaluation'!$A$46:$F$120,3,0),""))&amp;""</f>
        <v/>
      </c>
      <c r="E143" s="216" t="str">
        <f>IFERROR(VLOOKUP($B143,'Institution Evaluation'!$A$55:$F$346,4,0),IFERROR(VLOOKUP($B143,'Privacy Analyst Evaluation'!$A$46:$F$120,4,0),""))&amp;""</f>
        <v/>
      </c>
      <c r="F143" s="216" t="str">
        <f>IFERROR(VLOOKUP($B143,'Institution Evaluation'!$A$55:$F$346,6,0),IFERROR(VLOOKUP($B143,'Privacy Analyst Evaluation'!$A$46:$F$120,6,0),""))&amp;""</f>
        <v/>
      </c>
      <c r="G143" s="217"/>
      <c r="H143" s="216" t="str">
        <f>IFERROR(IF($H142+1&gt;'(backend scoring)'!$Q$335,"",$H142+1),"")</f>
        <v/>
      </c>
      <c r="I143" s="216" t="str">
        <f>_xlfn.XLOOKUP($H143,'(backend scoring)'!$S$2:$S$333,'(backend scoring)'!$A$2:$A$333,"")</f>
        <v/>
      </c>
      <c r="J143" s="216" t="str">
        <f>IFERROR(VLOOKUP($I143,'Institution Evaluation'!$A$55:$F$346,2,0),IFERROR(VLOOKUP($I143,'Privacy Analyst Evaluation'!$A$46:$F$120,2,0),""))</f>
        <v/>
      </c>
      <c r="K143" s="216" t="str">
        <f>IFERROR(VLOOKUP($I143,'Institution Evaluation'!$A$55:$F$346,3,0),IFERROR(VLOOKUP($I143,'Privacy Analyst Evaluation'!$A$46:$F$120,3,0),""))&amp;""</f>
        <v/>
      </c>
      <c r="L143" s="216" t="str">
        <f>IFERROR(VLOOKUP($I143,'Institution Evaluation'!$A$55:$F$346,4,0),IFERROR(VLOOKUP($I143,'Privacy Analyst Evaluation'!$A$46:$F$120,4,0),""))&amp;""</f>
        <v/>
      </c>
      <c r="M143" s="216" t="str">
        <f>IFERROR(VLOOKUP($I143,'Institution Evaluation'!$A$55:$F$346,6,0),IFERROR(VLOOKUP($I143,'Privacy Analyst Evaluation'!$A$46:$F$120,6,0),""))&amp;""</f>
        <v/>
      </c>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c r="JN143"/>
      <c r="JO143"/>
      <c r="JP143"/>
      <c r="JQ143"/>
      <c r="JR143"/>
      <c r="JS143"/>
      <c r="JT143"/>
      <c r="JU143"/>
      <c r="JV143"/>
      <c r="JW143"/>
      <c r="JX143"/>
      <c r="JY143"/>
      <c r="JZ143"/>
      <c r="KA143"/>
      <c r="KB143"/>
      <c r="KC143"/>
      <c r="KD143"/>
      <c r="KE143"/>
      <c r="KF143"/>
      <c r="KG143"/>
      <c r="KH143"/>
      <c r="KI143"/>
      <c r="KJ143"/>
      <c r="KK143"/>
      <c r="KL143"/>
      <c r="KM143"/>
      <c r="KN143"/>
      <c r="KO143"/>
      <c r="KP143"/>
      <c r="KQ143"/>
      <c r="KR143"/>
      <c r="KS143"/>
      <c r="KT143"/>
      <c r="KU143"/>
      <c r="KV143"/>
      <c r="KW143"/>
      <c r="KX143"/>
      <c r="KY143"/>
      <c r="KZ143"/>
      <c r="LA143"/>
      <c r="LB143"/>
      <c r="LC143"/>
      <c r="LD143"/>
      <c r="LE143"/>
      <c r="LF143"/>
      <c r="LG143"/>
      <c r="LH143"/>
      <c r="LI143"/>
      <c r="LJ143"/>
      <c r="LK143"/>
      <c r="LL143"/>
      <c r="LM143"/>
      <c r="LN143"/>
      <c r="LO143"/>
      <c r="LP143"/>
      <c r="LQ143"/>
      <c r="LR143"/>
      <c r="LS143"/>
      <c r="LT143"/>
      <c r="LU143"/>
      <c r="LV143"/>
      <c r="LW143"/>
      <c r="LX143"/>
      <c r="LY143"/>
      <c r="LZ143"/>
    </row>
    <row r="144" spans="1:338" x14ac:dyDescent="0.2">
      <c r="A144" s="216" t="str">
        <f>IFERROR(IF($A143+1&gt;'(backend scoring)'!$T$335,"",$A143+1),"")</f>
        <v/>
      </c>
      <c r="B144" s="216" t="str">
        <f>_xlfn.XLOOKUP($A144,'(backend scoring)'!$V$2:$V$333,'(backend scoring)'!$A$2:$A$333,"")</f>
        <v/>
      </c>
      <c r="C144" s="216" t="str">
        <f>IFERROR(VLOOKUP($B144,'Institution Evaluation'!$A$55:$F$346,2,0),IFERROR(VLOOKUP($B144,'Privacy Analyst Evaluation'!$A$46:$F$120,2,0),""))&amp;""</f>
        <v/>
      </c>
      <c r="D144" s="216" t="str">
        <f>IFERROR(VLOOKUP($B144,'Institution Evaluation'!$A$55:$F$346,3,0),IFERROR(VLOOKUP($B144,'Privacy Analyst Evaluation'!$A$46:$F$120,3,0),""))&amp;""</f>
        <v/>
      </c>
      <c r="E144" s="216" t="str">
        <f>IFERROR(VLOOKUP($B144,'Institution Evaluation'!$A$55:$F$346,4,0),IFERROR(VLOOKUP($B144,'Privacy Analyst Evaluation'!$A$46:$F$120,4,0),""))&amp;""</f>
        <v/>
      </c>
      <c r="F144" s="216" t="str">
        <f>IFERROR(VLOOKUP($B144,'Institution Evaluation'!$A$55:$F$346,6,0),IFERROR(VLOOKUP($B144,'Privacy Analyst Evaluation'!$A$46:$F$120,6,0),""))&amp;""</f>
        <v/>
      </c>
      <c r="G144" s="217"/>
      <c r="H144" s="216" t="str">
        <f>IFERROR(IF($H143+1&gt;'(backend scoring)'!$Q$335,"",$H143+1),"")</f>
        <v/>
      </c>
      <c r="I144" s="216" t="str">
        <f>_xlfn.XLOOKUP($H144,'(backend scoring)'!$S$2:$S$333,'(backend scoring)'!$A$2:$A$333,"")</f>
        <v/>
      </c>
      <c r="J144" s="216" t="str">
        <f>IFERROR(VLOOKUP($I144,'Institution Evaluation'!$A$55:$F$346,2,0),IFERROR(VLOOKUP($I144,'Privacy Analyst Evaluation'!$A$46:$F$120,2,0),""))</f>
        <v/>
      </c>
      <c r="K144" s="216" t="str">
        <f>IFERROR(VLOOKUP($I144,'Institution Evaluation'!$A$55:$F$346,3,0),IFERROR(VLOOKUP($I144,'Privacy Analyst Evaluation'!$A$46:$F$120,3,0),""))&amp;""</f>
        <v/>
      </c>
      <c r="L144" s="216" t="str">
        <f>IFERROR(VLOOKUP($I144,'Institution Evaluation'!$A$55:$F$346,4,0),IFERROR(VLOOKUP($I144,'Privacy Analyst Evaluation'!$A$46:$F$120,4,0),""))&amp;""</f>
        <v/>
      </c>
      <c r="M144" s="216" t="str">
        <f>IFERROR(VLOOKUP($I144,'Institution Evaluation'!$A$55:$F$346,6,0),IFERROR(VLOOKUP($I144,'Privacy Analyst Evaluation'!$A$46:$F$120,6,0),""))&amp;""</f>
        <v/>
      </c>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c r="JK144"/>
      <c r="JL144"/>
      <c r="JM144"/>
      <c r="JN144"/>
      <c r="JO144"/>
      <c r="JP144"/>
      <c r="JQ144"/>
      <c r="JR144"/>
      <c r="JS144"/>
      <c r="JT144"/>
      <c r="JU144"/>
      <c r="JV144"/>
      <c r="JW144"/>
      <c r="JX144"/>
      <c r="JY144"/>
      <c r="JZ144"/>
      <c r="KA144"/>
      <c r="KB144"/>
      <c r="KC144"/>
      <c r="KD144"/>
      <c r="KE144"/>
      <c r="KF144"/>
      <c r="KG144"/>
      <c r="KH144"/>
      <c r="KI144"/>
      <c r="KJ144"/>
      <c r="KK144"/>
      <c r="KL144"/>
      <c r="KM144"/>
      <c r="KN144"/>
      <c r="KO144"/>
      <c r="KP144"/>
      <c r="KQ144"/>
      <c r="KR144"/>
      <c r="KS144"/>
      <c r="KT144"/>
      <c r="KU144"/>
      <c r="KV144"/>
      <c r="KW144"/>
      <c r="KX144"/>
      <c r="KY144"/>
      <c r="KZ144"/>
      <c r="LA144"/>
      <c r="LB144"/>
      <c r="LC144"/>
      <c r="LD144"/>
      <c r="LE144"/>
      <c r="LF144"/>
      <c r="LG144"/>
      <c r="LH144"/>
      <c r="LI144"/>
      <c r="LJ144"/>
      <c r="LK144"/>
      <c r="LL144"/>
      <c r="LM144"/>
      <c r="LN144"/>
      <c r="LO144"/>
      <c r="LP144"/>
      <c r="LQ144"/>
      <c r="LR144"/>
      <c r="LS144"/>
      <c r="LT144"/>
      <c r="LU144"/>
      <c r="LV144"/>
      <c r="LW144"/>
      <c r="LX144"/>
      <c r="LY144"/>
      <c r="LZ144"/>
    </row>
    <row r="145" spans="1:338" x14ac:dyDescent="0.2">
      <c r="A145" s="216" t="str">
        <f>IFERROR(IF($A144+1&gt;'(backend scoring)'!$T$335,"",$A144+1),"")</f>
        <v/>
      </c>
      <c r="B145" s="216" t="str">
        <f>_xlfn.XLOOKUP($A145,'(backend scoring)'!$V$2:$V$333,'(backend scoring)'!$A$2:$A$333,"")</f>
        <v/>
      </c>
      <c r="C145" s="216" t="str">
        <f>IFERROR(VLOOKUP($B145,'Institution Evaluation'!$A$55:$F$346,2,0),IFERROR(VLOOKUP($B145,'Privacy Analyst Evaluation'!$A$46:$F$120,2,0),""))&amp;""</f>
        <v/>
      </c>
      <c r="D145" s="216" t="str">
        <f>IFERROR(VLOOKUP($B145,'Institution Evaluation'!$A$55:$F$346,3,0),IFERROR(VLOOKUP($B145,'Privacy Analyst Evaluation'!$A$46:$F$120,3,0),""))&amp;""</f>
        <v/>
      </c>
      <c r="E145" s="216" t="str">
        <f>IFERROR(VLOOKUP($B145,'Institution Evaluation'!$A$55:$F$346,4,0),IFERROR(VLOOKUP($B145,'Privacy Analyst Evaluation'!$A$46:$F$120,4,0),""))&amp;""</f>
        <v/>
      </c>
      <c r="F145" s="216" t="str">
        <f>IFERROR(VLOOKUP($B145,'Institution Evaluation'!$A$55:$F$346,6,0),IFERROR(VLOOKUP($B145,'Privacy Analyst Evaluation'!$A$46:$F$120,6,0),""))&amp;""</f>
        <v/>
      </c>
      <c r="G145" s="217"/>
      <c r="H145" s="216" t="str">
        <f>IFERROR(IF($H144+1&gt;'(backend scoring)'!$Q$335,"",$H144+1),"")</f>
        <v/>
      </c>
      <c r="I145" s="216" t="str">
        <f>_xlfn.XLOOKUP($H145,'(backend scoring)'!$S$2:$S$333,'(backend scoring)'!$A$2:$A$333,"")</f>
        <v/>
      </c>
      <c r="J145" s="216" t="str">
        <f>IFERROR(VLOOKUP($I145,'Institution Evaluation'!$A$55:$F$346,2,0),IFERROR(VLOOKUP($I145,'Privacy Analyst Evaluation'!$A$46:$F$120,2,0),""))</f>
        <v/>
      </c>
      <c r="K145" s="216" t="str">
        <f>IFERROR(VLOOKUP($I145,'Institution Evaluation'!$A$55:$F$346,3,0),IFERROR(VLOOKUP($I145,'Privacy Analyst Evaluation'!$A$46:$F$120,3,0),""))&amp;""</f>
        <v/>
      </c>
      <c r="L145" s="216" t="str">
        <f>IFERROR(VLOOKUP($I145,'Institution Evaluation'!$A$55:$F$346,4,0),IFERROR(VLOOKUP($I145,'Privacy Analyst Evaluation'!$A$46:$F$120,4,0),""))&amp;""</f>
        <v/>
      </c>
      <c r="M145" s="216" t="str">
        <f>IFERROR(VLOOKUP($I145,'Institution Evaluation'!$A$55:$F$346,6,0),IFERROR(VLOOKUP($I145,'Privacy Analyst Evaluation'!$A$46:$F$120,6,0),""))&amp;""</f>
        <v/>
      </c>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c r="JK145"/>
      <c r="JL145"/>
      <c r="JM145"/>
      <c r="JN145"/>
      <c r="JO145"/>
      <c r="JP145"/>
      <c r="JQ145"/>
      <c r="JR145"/>
      <c r="JS145"/>
      <c r="JT145"/>
      <c r="JU145"/>
      <c r="JV145"/>
      <c r="JW145"/>
      <c r="JX145"/>
      <c r="JY145"/>
      <c r="JZ145"/>
      <c r="KA145"/>
      <c r="KB145"/>
      <c r="KC145"/>
      <c r="KD145"/>
      <c r="KE145"/>
      <c r="KF145"/>
      <c r="KG145"/>
      <c r="KH145"/>
      <c r="KI145"/>
      <c r="KJ145"/>
      <c r="KK145"/>
      <c r="KL145"/>
      <c r="KM145"/>
      <c r="KN145"/>
      <c r="KO145"/>
      <c r="KP145"/>
      <c r="KQ145"/>
      <c r="KR145"/>
      <c r="KS145"/>
      <c r="KT145"/>
      <c r="KU145"/>
      <c r="KV145"/>
      <c r="KW145"/>
      <c r="KX145"/>
      <c r="KY145"/>
      <c r="KZ145"/>
      <c r="LA145"/>
      <c r="LB145"/>
      <c r="LC145"/>
      <c r="LD145"/>
      <c r="LE145"/>
      <c r="LF145"/>
      <c r="LG145"/>
      <c r="LH145"/>
      <c r="LI145"/>
      <c r="LJ145"/>
      <c r="LK145"/>
      <c r="LL145"/>
      <c r="LM145"/>
      <c r="LN145"/>
      <c r="LO145"/>
      <c r="LP145"/>
      <c r="LQ145"/>
      <c r="LR145"/>
      <c r="LS145"/>
      <c r="LT145"/>
      <c r="LU145"/>
      <c r="LV145"/>
      <c r="LW145"/>
      <c r="LX145"/>
      <c r="LY145"/>
      <c r="LZ145"/>
    </row>
    <row r="146" spans="1:338" x14ac:dyDescent="0.2">
      <c r="A146" s="216" t="str">
        <f>IFERROR(IF($A145+1&gt;'(backend scoring)'!$T$335,"",$A145+1),"")</f>
        <v/>
      </c>
      <c r="B146" s="216" t="str">
        <f>_xlfn.XLOOKUP($A146,'(backend scoring)'!$V$2:$V$333,'(backend scoring)'!$A$2:$A$333,"")</f>
        <v/>
      </c>
      <c r="C146" s="216" t="str">
        <f>IFERROR(VLOOKUP($B146,'Institution Evaluation'!$A$55:$F$346,2,0),IFERROR(VLOOKUP($B146,'Privacy Analyst Evaluation'!$A$46:$F$120,2,0),""))&amp;""</f>
        <v/>
      </c>
      <c r="D146" s="216" t="str">
        <f>IFERROR(VLOOKUP($B146,'Institution Evaluation'!$A$55:$F$346,3,0),IFERROR(VLOOKUP($B146,'Privacy Analyst Evaluation'!$A$46:$F$120,3,0),""))&amp;""</f>
        <v/>
      </c>
      <c r="E146" s="216" t="str">
        <f>IFERROR(VLOOKUP($B146,'Institution Evaluation'!$A$55:$F$346,4,0),IFERROR(VLOOKUP($B146,'Privacy Analyst Evaluation'!$A$46:$F$120,4,0),""))&amp;""</f>
        <v/>
      </c>
      <c r="F146" s="216" t="str">
        <f>IFERROR(VLOOKUP($B146,'Institution Evaluation'!$A$55:$F$346,6,0),IFERROR(VLOOKUP($B146,'Privacy Analyst Evaluation'!$A$46:$F$120,6,0),""))&amp;""</f>
        <v/>
      </c>
      <c r="G146" s="217"/>
      <c r="H146" s="216" t="str">
        <f>IFERROR(IF($H145+1&gt;'(backend scoring)'!$Q$335,"",$H145+1),"")</f>
        <v/>
      </c>
      <c r="I146" s="216" t="str">
        <f>_xlfn.XLOOKUP($H146,'(backend scoring)'!$S$2:$S$333,'(backend scoring)'!$A$2:$A$333,"")</f>
        <v/>
      </c>
      <c r="J146" s="216" t="str">
        <f>IFERROR(VLOOKUP($I146,'Institution Evaluation'!$A$55:$F$346,2,0),IFERROR(VLOOKUP($I146,'Privacy Analyst Evaluation'!$A$46:$F$120,2,0),""))</f>
        <v/>
      </c>
      <c r="K146" s="216" t="str">
        <f>IFERROR(VLOOKUP($I146,'Institution Evaluation'!$A$55:$F$346,3,0),IFERROR(VLOOKUP($I146,'Privacy Analyst Evaluation'!$A$46:$F$120,3,0),""))&amp;""</f>
        <v/>
      </c>
      <c r="L146" s="216" t="str">
        <f>IFERROR(VLOOKUP($I146,'Institution Evaluation'!$A$55:$F$346,4,0),IFERROR(VLOOKUP($I146,'Privacy Analyst Evaluation'!$A$46:$F$120,4,0),""))&amp;""</f>
        <v/>
      </c>
      <c r="M146" s="216" t="str">
        <f>IFERROR(VLOOKUP($I146,'Institution Evaluation'!$A$55:$F$346,6,0),IFERROR(VLOOKUP($I146,'Privacy Analyst Evaluation'!$A$46:$F$120,6,0),""))&amp;""</f>
        <v/>
      </c>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c r="IZ146"/>
      <c r="JA146"/>
      <c r="JB146"/>
      <c r="JC146"/>
      <c r="JD146"/>
      <c r="JE146"/>
      <c r="JF146"/>
      <c r="JG146"/>
      <c r="JH146"/>
      <c r="JI146"/>
      <c r="JJ146"/>
      <c r="JK146"/>
      <c r="JL146"/>
      <c r="JM146"/>
      <c r="JN146"/>
      <c r="JO146"/>
      <c r="JP146"/>
      <c r="JQ146"/>
      <c r="JR146"/>
      <c r="JS146"/>
      <c r="JT146"/>
      <c r="JU146"/>
      <c r="JV146"/>
      <c r="JW146"/>
      <c r="JX146"/>
      <c r="JY146"/>
      <c r="JZ146"/>
      <c r="KA146"/>
      <c r="KB146"/>
      <c r="KC146"/>
      <c r="KD146"/>
      <c r="KE146"/>
      <c r="KF146"/>
      <c r="KG146"/>
      <c r="KH146"/>
      <c r="KI146"/>
      <c r="KJ146"/>
      <c r="KK146"/>
      <c r="KL146"/>
      <c r="KM146"/>
      <c r="KN146"/>
      <c r="KO146"/>
      <c r="KP146"/>
      <c r="KQ146"/>
      <c r="KR146"/>
      <c r="KS146"/>
      <c r="KT146"/>
      <c r="KU146"/>
      <c r="KV146"/>
      <c r="KW146"/>
      <c r="KX146"/>
      <c r="KY146"/>
      <c r="KZ146"/>
      <c r="LA146"/>
      <c r="LB146"/>
      <c r="LC146"/>
      <c r="LD146"/>
      <c r="LE146"/>
      <c r="LF146"/>
      <c r="LG146"/>
      <c r="LH146"/>
      <c r="LI146"/>
      <c r="LJ146"/>
      <c r="LK146"/>
      <c r="LL146"/>
      <c r="LM146"/>
      <c r="LN146"/>
      <c r="LO146"/>
      <c r="LP146"/>
      <c r="LQ146"/>
      <c r="LR146"/>
      <c r="LS146"/>
      <c r="LT146"/>
      <c r="LU146"/>
      <c r="LV146"/>
      <c r="LW146"/>
      <c r="LX146"/>
      <c r="LY146"/>
      <c r="LZ146"/>
    </row>
    <row r="147" spans="1:338" x14ac:dyDescent="0.2">
      <c r="A147" s="216" t="str">
        <f>IFERROR(IF($A146+1&gt;'(backend scoring)'!$T$335,"",$A146+1),"")</f>
        <v/>
      </c>
      <c r="B147" s="216" t="str">
        <f>_xlfn.XLOOKUP($A147,'(backend scoring)'!$V$2:$V$333,'(backend scoring)'!$A$2:$A$333,"")</f>
        <v/>
      </c>
      <c r="C147" s="216" t="str">
        <f>IFERROR(VLOOKUP($B147,'Institution Evaluation'!$A$55:$F$346,2,0),IFERROR(VLOOKUP($B147,'Privacy Analyst Evaluation'!$A$46:$F$120,2,0),""))&amp;""</f>
        <v/>
      </c>
      <c r="D147" s="216" t="str">
        <f>IFERROR(VLOOKUP($B147,'Institution Evaluation'!$A$55:$F$346,3,0),IFERROR(VLOOKUP($B147,'Privacy Analyst Evaluation'!$A$46:$F$120,3,0),""))&amp;""</f>
        <v/>
      </c>
      <c r="E147" s="216" t="str">
        <f>IFERROR(VLOOKUP($B147,'Institution Evaluation'!$A$55:$F$346,4,0),IFERROR(VLOOKUP($B147,'Privacy Analyst Evaluation'!$A$46:$F$120,4,0),""))&amp;""</f>
        <v/>
      </c>
      <c r="F147" s="216" t="str">
        <f>IFERROR(VLOOKUP($B147,'Institution Evaluation'!$A$55:$F$346,6,0),IFERROR(VLOOKUP($B147,'Privacy Analyst Evaluation'!$A$46:$F$120,6,0),""))&amp;""</f>
        <v/>
      </c>
      <c r="G147" s="217"/>
      <c r="H147" s="216" t="str">
        <f>IFERROR(IF($H146+1&gt;'(backend scoring)'!$Q$335,"",$H146+1),"")</f>
        <v/>
      </c>
      <c r="I147" s="216" t="str">
        <f>_xlfn.XLOOKUP($H147,'(backend scoring)'!$S$2:$S$333,'(backend scoring)'!$A$2:$A$333,"")</f>
        <v/>
      </c>
      <c r="J147" s="216" t="str">
        <f>IFERROR(VLOOKUP($I147,'Institution Evaluation'!$A$55:$F$346,2,0),IFERROR(VLOOKUP($I147,'Privacy Analyst Evaluation'!$A$46:$F$120,2,0),""))</f>
        <v/>
      </c>
      <c r="K147" s="216" t="str">
        <f>IFERROR(VLOOKUP($I147,'Institution Evaluation'!$A$55:$F$346,3,0),IFERROR(VLOOKUP($I147,'Privacy Analyst Evaluation'!$A$46:$F$120,3,0),""))&amp;""</f>
        <v/>
      </c>
      <c r="L147" s="216" t="str">
        <f>IFERROR(VLOOKUP($I147,'Institution Evaluation'!$A$55:$F$346,4,0),IFERROR(VLOOKUP($I147,'Privacy Analyst Evaluation'!$A$46:$F$120,4,0),""))&amp;""</f>
        <v/>
      </c>
      <c r="M147" s="216" t="str">
        <f>IFERROR(VLOOKUP($I147,'Institution Evaluation'!$A$55:$F$346,6,0),IFERROR(VLOOKUP($I147,'Privacy Analyst Evaluation'!$A$46:$F$120,6,0),""))&amp;""</f>
        <v/>
      </c>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c r="IZ147"/>
      <c r="JA147"/>
      <c r="JB147"/>
      <c r="JC147"/>
      <c r="JD147"/>
      <c r="JE147"/>
      <c r="JF147"/>
      <c r="JG147"/>
      <c r="JH147"/>
      <c r="JI147"/>
      <c r="JJ147"/>
      <c r="JK147"/>
      <c r="JL147"/>
      <c r="JM147"/>
      <c r="JN147"/>
      <c r="JO147"/>
      <c r="JP147"/>
      <c r="JQ147"/>
      <c r="JR147"/>
      <c r="JS147"/>
      <c r="JT147"/>
      <c r="JU147"/>
      <c r="JV147"/>
      <c r="JW147"/>
      <c r="JX147"/>
      <c r="JY147"/>
      <c r="JZ147"/>
      <c r="KA147"/>
      <c r="KB147"/>
      <c r="KC147"/>
      <c r="KD147"/>
      <c r="KE147"/>
      <c r="KF147"/>
      <c r="KG147"/>
      <c r="KH147"/>
      <c r="KI147"/>
      <c r="KJ147"/>
      <c r="KK147"/>
      <c r="KL147"/>
      <c r="KM147"/>
      <c r="KN147"/>
      <c r="KO147"/>
      <c r="KP147"/>
      <c r="KQ147"/>
      <c r="KR147"/>
      <c r="KS147"/>
      <c r="KT147"/>
      <c r="KU147"/>
      <c r="KV147"/>
      <c r="KW147"/>
      <c r="KX147"/>
      <c r="KY147"/>
      <c r="KZ147"/>
      <c r="LA147"/>
      <c r="LB147"/>
      <c r="LC147"/>
      <c r="LD147"/>
      <c r="LE147"/>
      <c r="LF147"/>
      <c r="LG147"/>
      <c r="LH147"/>
      <c r="LI147"/>
      <c r="LJ147"/>
      <c r="LK147"/>
      <c r="LL147"/>
      <c r="LM147"/>
      <c r="LN147"/>
      <c r="LO147"/>
      <c r="LP147"/>
      <c r="LQ147"/>
      <c r="LR147"/>
      <c r="LS147"/>
      <c r="LT147"/>
      <c r="LU147"/>
      <c r="LV147"/>
      <c r="LW147"/>
      <c r="LX147"/>
      <c r="LY147"/>
      <c r="LZ147"/>
    </row>
    <row r="148" spans="1:338" x14ac:dyDescent="0.2">
      <c r="A148" s="216" t="str">
        <f>IFERROR(IF($A147+1&gt;'(backend scoring)'!$T$335,"",$A147+1),"")</f>
        <v/>
      </c>
      <c r="B148" s="216" t="str">
        <f>_xlfn.XLOOKUP($A148,'(backend scoring)'!$V$2:$V$333,'(backend scoring)'!$A$2:$A$333,"")</f>
        <v/>
      </c>
      <c r="C148" s="216" t="str">
        <f>IFERROR(VLOOKUP($B148,'Institution Evaluation'!$A$55:$F$346,2,0),IFERROR(VLOOKUP($B148,'Privacy Analyst Evaluation'!$A$46:$F$120,2,0),""))&amp;""</f>
        <v/>
      </c>
      <c r="D148" s="216" t="str">
        <f>IFERROR(VLOOKUP($B148,'Institution Evaluation'!$A$55:$F$346,3,0),IFERROR(VLOOKUP($B148,'Privacy Analyst Evaluation'!$A$46:$F$120,3,0),""))&amp;""</f>
        <v/>
      </c>
      <c r="E148" s="216" t="str">
        <f>IFERROR(VLOOKUP($B148,'Institution Evaluation'!$A$55:$F$346,4,0),IFERROR(VLOOKUP($B148,'Privacy Analyst Evaluation'!$A$46:$F$120,4,0),""))&amp;""</f>
        <v/>
      </c>
      <c r="F148" s="216" t="str">
        <f>IFERROR(VLOOKUP($B148,'Institution Evaluation'!$A$55:$F$346,6,0),IFERROR(VLOOKUP($B148,'Privacy Analyst Evaluation'!$A$46:$F$120,6,0),""))&amp;""</f>
        <v/>
      </c>
      <c r="G148" s="217"/>
      <c r="H148" s="216" t="str">
        <f>IFERROR(IF($H147+1&gt;'(backend scoring)'!$Q$335,"",$H147+1),"")</f>
        <v/>
      </c>
      <c r="I148" s="216" t="str">
        <f>_xlfn.XLOOKUP($H148,'(backend scoring)'!$S$2:$S$333,'(backend scoring)'!$A$2:$A$333,"")</f>
        <v/>
      </c>
      <c r="J148" s="216" t="str">
        <f>IFERROR(VLOOKUP($I148,'Institution Evaluation'!$A$55:$F$346,2,0),IFERROR(VLOOKUP($I148,'Privacy Analyst Evaluation'!$A$46:$F$120,2,0),""))</f>
        <v/>
      </c>
      <c r="K148" s="216" t="str">
        <f>IFERROR(VLOOKUP($I148,'Institution Evaluation'!$A$55:$F$346,3,0),IFERROR(VLOOKUP($I148,'Privacy Analyst Evaluation'!$A$46:$F$120,3,0),""))&amp;""</f>
        <v/>
      </c>
      <c r="L148" s="216" t="str">
        <f>IFERROR(VLOOKUP($I148,'Institution Evaluation'!$A$55:$F$346,4,0),IFERROR(VLOOKUP($I148,'Privacy Analyst Evaluation'!$A$46:$F$120,4,0),""))&amp;""</f>
        <v/>
      </c>
      <c r="M148" s="216" t="str">
        <f>IFERROR(VLOOKUP($I148,'Institution Evaluation'!$A$55:$F$346,6,0),IFERROR(VLOOKUP($I148,'Privacy Analyst Evaluation'!$A$46:$F$120,6,0),""))&amp;""</f>
        <v/>
      </c>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c r="IZ148"/>
      <c r="JA148"/>
      <c r="JB148"/>
      <c r="JC148"/>
      <c r="JD148"/>
      <c r="JE148"/>
      <c r="JF148"/>
      <c r="JG148"/>
      <c r="JH148"/>
      <c r="JI148"/>
      <c r="JJ148"/>
      <c r="JK148"/>
      <c r="JL148"/>
      <c r="JM148"/>
      <c r="JN148"/>
      <c r="JO148"/>
      <c r="JP148"/>
      <c r="JQ148"/>
      <c r="JR148"/>
      <c r="JS148"/>
      <c r="JT148"/>
      <c r="JU148"/>
      <c r="JV148"/>
      <c r="JW148"/>
      <c r="JX148"/>
      <c r="JY148"/>
      <c r="JZ148"/>
      <c r="KA148"/>
      <c r="KB148"/>
      <c r="KC148"/>
      <c r="KD148"/>
      <c r="KE148"/>
      <c r="KF148"/>
      <c r="KG148"/>
      <c r="KH148"/>
      <c r="KI148"/>
      <c r="KJ148"/>
      <c r="KK148"/>
      <c r="KL148"/>
      <c r="KM148"/>
      <c r="KN148"/>
      <c r="KO148"/>
      <c r="KP148"/>
      <c r="KQ148"/>
      <c r="KR148"/>
      <c r="KS148"/>
      <c r="KT148"/>
      <c r="KU148"/>
      <c r="KV148"/>
      <c r="KW148"/>
      <c r="KX148"/>
      <c r="KY148"/>
      <c r="KZ148"/>
      <c r="LA148"/>
      <c r="LB148"/>
      <c r="LC148"/>
      <c r="LD148"/>
      <c r="LE148"/>
      <c r="LF148"/>
      <c r="LG148"/>
      <c r="LH148"/>
      <c r="LI148"/>
      <c r="LJ148"/>
      <c r="LK148"/>
      <c r="LL148"/>
      <c r="LM148"/>
      <c r="LN148"/>
      <c r="LO148"/>
      <c r="LP148"/>
      <c r="LQ148"/>
      <c r="LR148"/>
      <c r="LS148"/>
      <c r="LT148"/>
      <c r="LU148"/>
      <c r="LV148"/>
      <c r="LW148"/>
      <c r="LX148"/>
      <c r="LY148"/>
      <c r="LZ148"/>
    </row>
    <row r="149" spans="1:338" x14ac:dyDescent="0.2">
      <c r="A149" s="216" t="str">
        <f>IFERROR(IF($A148+1&gt;'(backend scoring)'!$T$335,"",$A148+1),"")</f>
        <v/>
      </c>
      <c r="B149" s="216" t="str">
        <f>_xlfn.XLOOKUP($A149,'(backend scoring)'!$V$2:$V$333,'(backend scoring)'!$A$2:$A$333,"")</f>
        <v/>
      </c>
      <c r="C149" s="216" t="str">
        <f>IFERROR(VLOOKUP($B149,'Institution Evaluation'!$A$55:$F$346,2,0),IFERROR(VLOOKUP($B149,'Privacy Analyst Evaluation'!$A$46:$F$120,2,0),""))&amp;""</f>
        <v/>
      </c>
      <c r="D149" s="216" t="str">
        <f>IFERROR(VLOOKUP($B149,'Institution Evaluation'!$A$55:$F$346,3,0),IFERROR(VLOOKUP($B149,'Privacy Analyst Evaluation'!$A$46:$F$120,3,0),""))&amp;""</f>
        <v/>
      </c>
      <c r="E149" s="216" t="str">
        <f>IFERROR(VLOOKUP($B149,'Institution Evaluation'!$A$55:$F$346,4,0),IFERROR(VLOOKUP($B149,'Privacy Analyst Evaluation'!$A$46:$F$120,4,0),""))&amp;""</f>
        <v/>
      </c>
      <c r="F149" s="216" t="str">
        <f>IFERROR(VLOOKUP($B149,'Institution Evaluation'!$A$55:$F$346,6,0),IFERROR(VLOOKUP($B149,'Privacy Analyst Evaluation'!$A$46:$F$120,6,0),""))&amp;""</f>
        <v/>
      </c>
      <c r="G149" s="217"/>
      <c r="H149" s="216" t="str">
        <f>IFERROR(IF($H148+1&gt;'(backend scoring)'!$Q$335,"",$H148+1),"")</f>
        <v/>
      </c>
      <c r="I149" s="216" t="str">
        <f>_xlfn.XLOOKUP($H149,'(backend scoring)'!$S$2:$S$333,'(backend scoring)'!$A$2:$A$333,"")</f>
        <v/>
      </c>
      <c r="J149" s="216" t="str">
        <f>IFERROR(VLOOKUP($I149,'Institution Evaluation'!$A$55:$F$346,2,0),IFERROR(VLOOKUP($I149,'Privacy Analyst Evaluation'!$A$46:$F$120,2,0),""))</f>
        <v/>
      </c>
      <c r="K149" s="216" t="str">
        <f>IFERROR(VLOOKUP($I149,'Institution Evaluation'!$A$55:$F$346,3,0),IFERROR(VLOOKUP($I149,'Privacy Analyst Evaluation'!$A$46:$F$120,3,0),""))&amp;""</f>
        <v/>
      </c>
      <c r="L149" s="216" t="str">
        <f>IFERROR(VLOOKUP($I149,'Institution Evaluation'!$A$55:$F$346,4,0),IFERROR(VLOOKUP($I149,'Privacy Analyst Evaluation'!$A$46:$F$120,4,0),""))&amp;""</f>
        <v/>
      </c>
      <c r="M149" s="216" t="str">
        <f>IFERROR(VLOOKUP($I149,'Institution Evaluation'!$A$55:$F$346,6,0),IFERROR(VLOOKUP($I149,'Privacy Analyst Evaluation'!$A$46:$F$120,6,0),""))&amp;""</f>
        <v/>
      </c>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c r="IZ149"/>
      <c r="JA149"/>
      <c r="JB149"/>
      <c r="JC149"/>
      <c r="JD149"/>
      <c r="JE149"/>
      <c r="JF149"/>
      <c r="JG149"/>
      <c r="JH149"/>
      <c r="JI149"/>
      <c r="JJ149"/>
      <c r="JK149"/>
      <c r="JL149"/>
      <c r="JM149"/>
      <c r="JN149"/>
      <c r="JO149"/>
      <c r="JP149"/>
      <c r="JQ149"/>
      <c r="JR149"/>
      <c r="JS149"/>
      <c r="JT149"/>
      <c r="JU149"/>
      <c r="JV149"/>
      <c r="JW149"/>
      <c r="JX149"/>
      <c r="JY149"/>
      <c r="JZ149"/>
      <c r="KA149"/>
      <c r="KB149"/>
      <c r="KC149"/>
      <c r="KD149"/>
      <c r="KE149"/>
      <c r="KF149"/>
      <c r="KG149"/>
      <c r="KH149"/>
      <c r="KI149"/>
      <c r="KJ149"/>
      <c r="KK149"/>
      <c r="KL149"/>
      <c r="KM149"/>
      <c r="KN149"/>
      <c r="KO149"/>
      <c r="KP149"/>
      <c r="KQ149"/>
      <c r="KR149"/>
      <c r="KS149"/>
      <c r="KT149"/>
      <c r="KU149"/>
      <c r="KV149"/>
      <c r="KW149"/>
      <c r="KX149"/>
      <c r="KY149"/>
      <c r="KZ149"/>
      <c r="LA149"/>
      <c r="LB149"/>
      <c r="LC149"/>
      <c r="LD149"/>
      <c r="LE149"/>
      <c r="LF149"/>
      <c r="LG149"/>
      <c r="LH149"/>
      <c r="LI149"/>
      <c r="LJ149"/>
      <c r="LK149"/>
      <c r="LL149"/>
      <c r="LM149"/>
      <c r="LN149"/>
      <c r="LO149"/>
      <c r="LP149"/>
      <c r="LQ149"/>
      <c r="LR149"/>
      <c r="LS149"/>
      <c r="LT149"/>
      <c r="LU149"/>
      <c r="LV149"/>
      <c r="LW149"/>
      <c r="LX149"/>
      <c r="LY149"/>
      <c r="LZ149"/>
    </row>
    <row r="150" spans="1:338" x14ac:dyDescent="0.2">
      <c r="A150" s="216" t="str">
        <f>IFERROR(IF($A149+1&gt;'(backend scoring)'!$T$335,"",$A149+1),"")</f>
        <v/>
      </c>
      <c r="B150" s="216" t="str">
        <f>_xlfn.XLOOKUP($A150,'(backend scoring)'!$V$2:$V$333,'(backend scoring)'!$A$2:$A$333,"")</f>
        <v/>
      </c>
      <c r="C150" s="216" t="str">
        <f>IFERROR(VLOOKUP($B150,'Institution Evaluation'!$A$55:$F$346,2,0),IFERROR(VLOOKUP($B150,'Privacy Analyst Evaluation'!$A$46:$F$120,2,0),""))&amp;""</f>
        <v/>
      </c>
      <c r="D150" s="216" t="str">
        <f>IFERROR(VLOOKUP($B150,'Institution Evaluation'!$A$55:$F$346,3,0),IFERROR(VLOOKUP($B150,'Privacy Analyst Evaluation'!$A$46:$F$120,3,0),""))&amp;""</f>
        <v/>
      </c>
      <c r="E150" s="216" t="str">
        <f>IFERROR(VLOOKUP($B150,'Institution Evaluation'!$A$55:$F$346,4,0),IFERROR(VLOOKUP($B150,'Privacy Analyst Evaluation'!$A$46:$F$120,4,0),""))&amp;""</f>
        <v/>
      </c>
      <c r="F150" s="216" t="str">
        <f>IFERROR(VLOOKUP($B150,'Institution Evaluation'!$A$55:$F$346,6,0),IFERROR(VLOOKUP($B150,'Privacy Analyst Evaluation'!$A$46:$F$120,6,0),""))&amp;""</f>
        <v/>
      </c>
      <c r="G150" s="217"/>
      <c r="H150" s="216" t="str">
        <f>IFERROR(IF($H149+1&gt;'(backend scoring)'!$Q$335,"",$H149+1),"")</f>
        <v/>
      </c>
      <c r="I150" s="216" t="str">
        <f>_xlfn.XLOOKUP($H150,'(backend scoring)'!$S$2:$S$333,'(backend scoring)'!$A$2:$A$333,"")</f>
        <v/>
      </c>
      <c r="J150" s="216" t="str">
        <f>IFERROR(VLOOKUP($I150,'Institution Evaluation'!$A$55:$F$346,2,0),IFERROR(VLOOKUP($I150,'Privacy Analyst Evaluation'!$A$46:$F$120,2,0),""))</f>
        <v/>
      </c>
      <c r="K150" s="216" t="str">
        <f>IFERROR(VLOOKUP($I150,'Institution Evaluation'!$A$55:$F$346,3,0),IFERROR(VLOOKUP($I150,'Privacy Analyst Evaluation'!$A$46:$F$120,3,0),""))&amp;""</f>
        <v/>
      </c>
      <c r="L150" s="216" t="str">
        <f>IFERROR(VLOOKUP($I150,'Institution Evaluation'!$A$55:$F$346,4,0),IFERROR(VLOOKUP($I150,'Privacy Analyst Evaluation'!$A$46:$F$120,4,0),""))&amp;""</f>
        <v/>
      </c>
      <c r="M150" s="216" t="str">
        <f>IFERROR(VLOOKUP($I150,'Institution Evaluation'!$A$55:$F$346,6,0),IFERROR(VLOOKUP($I150,'Privacy Analyst Evaluation'!$A$46:$F$120,6,0),""))&amp;""</f>
        <v/>
      </c>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c r="IZ150"/>
      <c r="JA150"/>
      <c r="JB150"/>
      <c r="JC150"/>
      <c r="JD150"/>
      <c r="JE150"/>
      <c r="JF150"/>
      <c r="JG150"/>
      <c r="JH150"/>
      <c r="JI150"/>
      <c r="JJ150"/>
      <c r="JK150"/>
      <c r="JL150"/>
      <c r="JM150"/>
      <c r="JN150"/>
      <c r="JO150"/>
      <c r="JP150"/>
      <c r="JQ150"/>
      <c r="JR150"/>
      <c r="JS150"/>
      <c r="JT150"/>
      <c r="JU150"/>
      <c r="JV150"/>
      <c r="JW150"/>
      <c r="JX150"/>
      <c r="JY150"/>
      <c r="JZ150"/>
      <c r="KA150"/>
      <c r="KB150"/>
      <c r="KC150"/>
      <c r="KD150"/>
      <c r="KE150"/>
      <c r="KF150"/>
      <c r="KG150"/>
      <c r="KH150"/>
      <c r="KI150"/>
      <c r="KJ150"/>
      <c r="KK150"/>
      <c r="KL150"/>
      <c r="KM150"/>
      <c r="KN150"/>
      <c r="KO150"/>
      <c r="KP150"/>
      <c r="KQ150"/>
      <c r="KR150"/>
      <c r="KS150"/>
      <c r="KT150"/>
      <c r="KU150"/>
      <c r="KV150"/>
      <c r="KW150"/>
      <c r="KX150"/>
      <c r="KY150"/>
      <c r="KZ150"/>
      <c r="LA150"/>
      <c r="LB150"/>
      <c r="LC150"/>
      <c r="LD150"/>
      <c r="LE150"/>
      <c r="LF150"/>
      <c r="LG150"/>
      <c r="LH150"/>
      <c r="LI150"/>
      <c r="LJ150"/>
      <c r="LK150"/>
      <c r="LL150"/>
      <c r="LM150"/>
      <c r="LN150"/>
      <c r="LO150"/>
      <c r="LP150"/>
      <c r="LQ150"/>
      <c r="LR150"/>
      <c r="LS150"/>
      <c r="LT150"/>
      <c r="LU150"/>
      <c r="LV150"/>
      <c r="LW150"/>
      <c r="LX150"/>
      <c r="LY150"/>
      <c r="LZ150"/>
    </row>
    <row r="151" spans="1:338" x14ac:dyDescent="0.2">
      <c r="A151" s="216" t="str">
        <f>IFERROR(IF($A150+1&gt;'(backend scoring)'!$T$335,"",$A150+1),"")</f>
        <v/>
      </c>
      <c r="B151" s="216" t="str">
        <f>_xlfn.XLOOKUP($A151,'(backend scoring)'!$V$2:$V$333,'(backend scoring)'!$A$2:$A$333,"")</f>
        <v/>
      </c>
      <c r="C151" s="216" t="str">
        <f>IFERROR(VLOOKUP($B151,'Institution Evaluation'!$A$55:$F$346,2,0),IFERROR(VLOOKUP($B151,'Privacy Analyst Evaluation'!$A$46:$F$120,2,0),""))&amp;""</f>
        <v/>
      </c>
      <c r="D151" s="216" t="str">
        <f>IFERROR(VLOOKUP($B151,'Institution Evaluation'!$A$55:$F$346,3,0),IFERROR(VLOOKUP($B151,'Privacy Analyst Evaluation'!$A$46:$F$120,3,0),""))&amp;""</f>
        <v/>
      </c>
      <c r="E151" s="216" t="str">
        <f>IFERROR(VLOOKUP($B151,'Institution Evaluation'!$A$55:$F$346,4,0),IFERROR(VLOOKUP($B151,'Privacy Analyst Evaluation'!$A$46:$F$120,4,0),""))&amp;""</f>
        <v/>
      </c>
      <c r="F151" s="216" t="str">
        <f>IFERROR(VLOOKUP($B151,'Institution Evaluation'!$A$55:$F$346,6,0),IFERROR(VLOOKUP($B151,'Privacy Analyst Evaluation'!$A$46:$F$120,6,0),""))&amp;""</f>
        <v/>
      </c>
      <c r="G151" s="217"/>
      <c r="H151" s="216" t="str">
        <f>IFERROR(IF($H150+1&gt;'(backend scoring)'!$Q$335,"",$H150+1),"")</f>
        <v/>
      </c>
      <c r="I151" s="216" t="str">
        <f>_xlfn.XLOOKUP($H151,'(backend scoring)'!$S$2:$S$333,'(backend scoring)'!$A$2:$A$333,"")</f>
        <v/>
      </c>
      <c r="J151" s="216" t="str">
        <f>IFERROR(VLOOKUP($I151,'Institution Evaluation'!$A$55:$F$346,2,0),IFERROR(VLOOKUP($I151,'Privacy Analyst Evaluation'!$A$46:$F$120,2,0),""))</f>
        <v/>
      </c>
      <c r="K151" s="216" t="str">
        <f>IFERROR(VLOOKUP($I151,'Institution Evaluation'!$A$55:$F$346,3,0),IFERROR(VLOOKUP($I151,'Privacy Analyst Evaluation'!$A$46:$F$120,3,0),""))&amp;""</f>
        <v/>
      </c>
      <c r="L151" s="216" t="str">
        <f>IFERROR(VLOOKUP($I151,'Institution Evaluation'!$A$55:$F$346,4,0),IFERROR(VLOOKUP($I151,'Privacy Analyst Evaluation'!$A$46:$F$120,4,0),""))&amp;""</f>
        <v/>
      </c>
      <c r="M151" s="216" t="str">
        <f>IFERROR(VLOOKUP($I151,'Institution Evaluation'!$A$55:$F$346,6,0),IFERROR(VLOOKUP($I151,'Privacy Analyst Evaluation'!$A$46:$F$120,6,0),""))&amp;""</f>
        <v/>
      </c>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c r="JK151"/>
      <c r="JL151"/>
      <c r="JM151"/>
      <c r="JN151"/>
      <c r="JO151"/>
      <c r="JP151"/>
      <c r="JQ151"/>
      <c r="JR151"/>
      <c r="JS151"/>
      <c r="JT151"/>
      <c r="JU151"/>
      <c r="JV151"/>
      <c r="JW151"/>
      <c r="JX151"/>
      <c r="JY151"/>
      <c r="JZ151"/>
      <c r="KA151"/>
      <c r="KB151"/>
      <c r="KC151"/>
      <c r="KD151"/>
      <c r="KE151"/>
      <c r="KF151"/>
      <c r="KG151"/>
      <c r="KH151"/>
      <c r="KI151"/>
      <c r="KJ151"/>
      <c r="KK151"/>
      <c r="KL151"/>
      <c r="KM151"/>
      <c r="KN151"/>
      <c r="KO151"/>
      <c r="KP151"/>
      <c r="KQ151"/>
      <c r="KR151"/>
      <c r="KS151"/>
      <c r="KT151"/>
      <c r="KU151"/>
      <c r="KV151"/>
      <c r="KW151"/>
      <c r="KX151"/>
      <c r="KY151"/>
      <c r="KZ151"/>
      <c r="LA151"/>
      <c r="LB151"/>
      <c r="LC151"/>
      <c r="LD151"/>
      <c r="LE151"/>
      <c r="LF151"/>
      <c r="LG151"/>
      <c r="LH151"/>
      <c r="LI151"/>
      <c r="LJ151"/>
      <c r="LK151"/>
      <c r="LL151"/>
      <c r="LM151"/>
      <c r="LN151"/>
      <c r="LO151"/>
      <c r="LP151"/>
      <c r="LQ151"/>
      <c r="LR151"/>
      <c r="LS151"/>
      <c r="LT151"/>
      <c r="LU151"/>
      <c r="LV151"/>
      <c r="LW151"/>
      <c r="LX151"/>
      <c r="LY151"/>
      <c r="LZ151"/>
    </row>
    <row r="152" spans="1:338" x14ac:dyDescent="0.2">
      <c r="A152" s="216" t="str">
        <f>IFERROR(IF($A151+1&gt;'(backend scoring)'!$T$335,"",$A151+1),"")</f>
        <v/>
      </c>
      <c r="B152" s="216" t="str">
        <f>_xlfn.XLOOKUP($A152,'(backend scoring)'!$V$2:$V$333,'(backend scoring)'!$A$2:$A$333,"")</f>
        <v/>
      </c>
      <c r="C152" s="216" t="str">
        <f>IFERROR(VLOOKUP($B152,'Institution Evaluation'!$A$55:$F$346,2,0),IFERROR(VLOOKUP($B152,'Privacy Analyst Evaluation'!$A$46:$F$120,2,0),""))&amp;""</f>
        <v/>
      </c>
      <c r="D152" s="216" t="str">
        <f>IFERROR(VLOOKUP($B152,'Institution Evaluation'!$A$55:$F$346,3,0),IFERROR(VLOOKUP($B152,'Privacy Analyst Evaluation'!$A$46:$F$120,3,0),""))&amp;""</f>
        <v/>
      </c>
      <c r="E152" s="216" t="str">
        <f>IFERROR(VLOOKUP($B152,'Institution Evaluation'!$A$55:$F$346,4,0),IFERROR(VLOOKUP($B152,'Privacy Analyst Evaluation'!$A$46:$F$120,4,0),""))&amp;""</f>
        <v/>
      </c>
      <c r="F152" s="216" t="str">
        <f>IFERROR(VLOOKUP($B152,'Institution Evaluation'!$A$55:$F$346,6,0),IFERROR(VLOOKUP($B152,'Privacy Analyst Evaluation'!$A$46:$F$120,6,0),""))&amp;""</f>
        <v/>
      </c>
      <c r="G152" s="217"/>
      <c r="H152" s="216" t="str">
        <f>IFERROR(IF($H151+1&gt;'(backend scoring)'!$Q$335,"",$H151+1),"")</f>
        <v/>
      </c>
      <c r="I152" s="216" t="str">
        <f>_xlfn.XLOOKUP($H152,'(backend scoring)'!$S$2:$S$333,'(backend scoring)'!$A$2:$A$333,"")</f>
        <v/>
      </c>
      <c r="J152" s="216" t="str">
        <f>IFERROR(VLOOKUP($I152,'Institution Evaluation'!$A$55:$F$346,2,0),IFERROR(VLOOKUP($I152,'Privacy Analyst Evaluation'!$A$46:$F$120,2,0),""))</f>
        <v/>
      </c>
      <c r="K152" s="216" t="str">
        <f>IFERROR(VLOOKUP($I152,'Institution Evaluation'!$A$55:$F$346,3,0),IFERROR(VLOOKUP($I152,'Privacy Analyst Evaluation'!$A$46:$F$120,3,0),""))&amp;""</f>
        <v/>
      </c>
      <c r="L152" s="216" t="str">
        <f>IFERROR(VLOOKUP($I152,'Institution Evaluation'!$A$55:$F$346,4,0),IFERROR(VLOOKUP($I152,'Privacy Analyst Evaluation'!$A$46:$F$120,4,0),""))&amp;""</f>
        <v/>
      </c>
      <c r="M152" s="216" t="str">
        <f>IFERROR(VLOOKUP($I152,'Institution Evaluation'!$A$55:$F$346,6,0),IFERROR(VLOOKUP($I152,'Privacy Analyst Evaluation'!$A$46:$F$120,6,0),""))&amp;""</f>
        <v/>
      </c>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c r="JK152"/>
      <c r="JL152"/>
      <c r="JM152"/>
      <c r="JN152"/>
      <c r="JO152"/>
      <c r="JP152"/>
      <c r="JQ152"/>
      <c r="JR152"/>
      <c r="JS152"/>
      <c r="JT152"/>
      <c r="JU152"/>
      <c r="JV152"/>
      <c r="JW152"/>
      <c r="JX152"/>
      <c r="JY152"/>
      <c r="JZ152"/>
      <c r="KA152"/>
      <c r="KB152"/>
      <c r="KC152"/>
      <c r="KD152"/>
      <c r="KE152"/>
      <c r="KF152"/>
      <c r="KG152"/>
      <c r="KH152"/>
      <c r="KI152"/>
      <c r="KJ152"/>
      <c r="KK152"/>
      <c r="KL152"/>
      <c r="KM152"/>
      <c r="KN152"/>
      <c r="KO152"/>
      <c r="KP152"/>
      <c r="KQ152"/>
      <c r="KR152"/>
      <c r="KS152"/>
      <c r="KT152"/>
      <c r="KU152"/>
      <c r="KV152"/>
      <c r="KW152"/>
      <c r="KX152"/>
      <c r="KY152"/>
      <c r="KZ152"/>
      <c r="LA152"/>
      <c r="LB152"/>
      <c r="LC152"/>
      <c r="LD152"/>
      <c r="LE152"/>
      <c r="LF152"/>
      <c r="LG152"/>
      <c r="LH152"/>
      <c r="LI152"/>
      <c r="LJ152"/>
      <c r="LK152"/>
      <c r="LL152"/>
      <c r="LM152"/>
      <c r="LN152"/>
      <c r="LO152"/>
      <c r="LP152"/>
      <c r="LQ152"/>
      <c r="LR152"/>
      <c r="LS152"/>
      <c r="LT152"/>
      <c r="LU152"/>
      <c r="LV152"/>
      <c r="LW152"/>
      <c r="LX152"/>
      <c r="LY152"/>
      <c r="LZ152"/>
    </row>
    <row r="153" spans="1:338" x14ac:dyDescent="0.2">
      <c r="A153" s="216" t="str">
        <f>IFERROR(IF($A152+1&gt;'(backend scoring)'!$T$335,"",$A152+1),"")</f>
        <v/>
      </c>
      <c r="B153" s="216" t="str">
        <f>_xlfn.XLOOKUP($A153,'(backend scoring)'!$V$2:$V$333,'(backend scoring)'!$A$2:$A$333,"")</f>
        <v/>
      </c>
      <c r="C153" s="216" t="str">
        <f>IFERROR(VLOOKUP($B153,'Institution Evaluation'!$A$55:$F$346,2,0),IFERROR(VLOOKUP($B153,'Privacy Analyst Evaluation'!$A$46:$F$120,2,0),""))&amp;""</f>
        <v/>
      </c>
      <c r="D153" s="216" t="str">
        <f>IFERROR(VLOOKUP($B153,'Institution Evaluation'!$A$55:$F$346,3,0),IFERROR(VLOOKUP($B153,'Privacy Analyst Evaluation'!$A$46:$F$120,3,0),""))&amp;""</f>
        <v/>
      </c>
      <c r="E153" s="216" t="str">
        <f>IFERROR(VLOOKUP($B153,'Institution Evaluation'!$A$55:$F$346,4,0),IFERROR(VLOOKUP($B153,'Privacy Analyst Evaluation'!$A$46:$F$120,4,0),""))&amp;""</f>
        <v/>
      </c>
      <c r="F153" s="216" t="str">
        <f>IFERROR(VLOOKUP($B153,'Institution Evaluation'!$A$55:$F$346,6,0),IFERROR(VLOOKUP($B153,'Privacy Analyst Evaluation'!$A$46:$F$120,6,0),""))&amp;""</f>
        <v/>
      </c>
      <c r="G153" s="217"/>
      <c r="H153" s="216" t="str">
        <f>IFERROR(IF($H152+1&gt;'(backend scoring)'!$Q$335,"",$H152+1),"")</f>
        <v/>
      </c>
      <c r="I153" s="216" t="str">
        <f>_xlfn.XLOOKUP($H153,'(backend scoring)'!$S$2:$S$333,'(backend scoring)'!$A$2:$A$333,"")</f>
        <v/>
      </c>
      <c r="J153" s="216" t="str">
        <f>IFERROR(VLOOKUP($I153,'Institution Evaluation'!$A$55:$F$346,2,0),IFERROR(VLOOKUP($I153,'Privacy Analyst Evaluation'!$A$46:$F$120,2,0),""))</f>
        <v/>
      </c>
      <c r="K153" s="216" t="str">
        <f>IFERROR(VLOOKUP($I153,'Institution Evaluation'!$A$55:$F$346,3,0),IFERROR(VLOOKUP($I153,'Privacy Analyst Evaluation'!$A$46:$F$120,3,0),""))&amp;""</f>
        <v/>
      </c>
      <c r="L153" s="216" t="str">
        <f>IFERROR(VLOOKUP($I153,'Institution Evaluation'!$A$55:$F$346,4,0),IFERROR(VLOOKUP($I153,'Privacy Analyst Evaluation'!$A$46:$F$120,4,0),""))&amp;""</f>
        <v/>
      </c>
      <c r="M153" s="216" t="str">
        <f>IFERROR(VLOOKUP($I153,'Institution Evaluation'!$A$55:$F$346,6,0),IFERROR(VLOOKUP($I153,'Privacy Analyst Evaluation'!$A$46:$F$120,6,0),""))&amp;""</f>
        <v/>
      </c>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c r="IZ153"/>
      <c r="JA153"/>
      <c r="JB153"/>
      <c r="JC153"/>
      <c r="JD153"/>
      <c r="JE153"/>
      <c r="JF153"/>
      <c r="JG153"/>
      <c r="JH153"/>
      <c r="JI153"/>
      <c r="JJ153"/>
      <c r="JK153"/>
      <c r="JL153"/>
      <c r="JM153"/>
      <c r="JN153"/>
      <c r="JO153"/>
      <c r="JP153"/>
      <c r="JQ153"/>
      <c r="JR153"/>
      <c r="JS153"/>
      <c r="JT153"/>
      <c r="JU153"/>
      <c r="JV153"/>
      <c r="JW153"/>
      <c r="JX153"/>
      <c r="JY153"/>
      <c r="JZ153"/>
      <c r="KA153"/>
      <c r="KB153"/>
      <c r="KC153"/>
      <c r="KD153"/>
      <c r="KE153"/>
      <c r="KF153"/>
      <c r="KG153"/>
      <c r="KH153"/>
      <c r="KI153"/>
      <c r="KJ153"/>
      <c r="KK153"/>
      <c r="KL153"/>
      <c r="KM153"/>
      <c r="KN153"/>
      <c r="KO153"/>
      <c r="KP153"/>
      <c r="KQ153"/>
      <c r="KR153"/>
      <c r="KS153"/>
      <c r="KT153"/>
      <c r="KU153"/>
      <c r="KV153"/>
      <c r="KW153"/>
      <c r="KX153"/>
      <c r="KY153"/>
      <c r="KZ153"/>
      <c r="LA153"/>
      <c r="LB153"/>
      <c r="LC153"/>
      <c r="LD153"/>
      <c r="LE153"/>
      <c r="LF153"/>
      <c r="LG153"/>
      <c r="LH153"/>
      <c r="LI153"/>
      <c r="LJ153"/>
      <c r="LK153"/>
      <c r="LL153"/>
      <c r="LM153"/>
      <c r="LN153"/>
      <c r="LO153"/>
      <c r="LP153"/>
      <c r="LQ153"/>
      <c r="LR153"/>
      <c r="LS153"/>
      <c r="LT153"/>
      <c r="LU153"/>
      <c r="LV153"/>
      <c r="LW153"/>
      <c r="LX153"/>
      <c r="LY153"/>
      <c r="LZ153"/>
    </row>
    <row r="154" spans="1:338" x14ac:dyDescent="0.2">
      <c r="A154" s="216" t="str">
        <f>IFERROR(IF($A153+1&gt;'(backend scoring)'!$T$335,"",$A153+1),"")</f>
        <v/>
      </c>
      <c r="B154" s="216" t="str">
        <f>_xlfn.XLOOKUP($A154,'(backend scoring)'!$V$2:$V$333,'(backend scoring)'!$A$2:$A$333,"")</f>
        <v/>
      </c>
      <c r="C154" s="216" t="str">
        <f>IFERROR(VLOOKUP($B154,'Institution Evaluation'!$A$55:$F$346,2,0),IFERROR(VLOOKUP($B154,'Privacy Analyst Evaluation'!$A$46:$F$120,2,0),""))&amp;""</f>
        <v/>
      </c>
      <c r="D154" s="216" t="str">
        <f>IFERROR(VLOOKUP($B154,'Institution Evaluation'!$A$55:$F$346,3,0),IFERROR(VLOOKUP($B154,'Privacy Analyst Evaluation'!$A$46:$F$120,3,0),""))&amp;""</f>
        <v/>
      </c>
      <c r="E154" s="216" t="str">
        <f>IFERROR(VLOOKUP($B154,'Institution Evaluation'!$A$55:$F$346,4,0),IFERROR(VLOOKUP($B154,'Privacy Analyst Evaluation'!$A$46:$F$120,4,0),""))&amp;""</f>
        <v/>
      </c>
      <c r="F154" s="216" t="str">
        <f>IFERROR(VLOOKUP($B154,'Institution Evaluation'!$A$55:$F$346,6,0),IFERROR(VLOOKUP($B154,'Privacy Analyst Evaluation'!$A$46:$F$120,6,0),""))&amp;""</f>
        <v/>
      </c>
      <c r="G154" s="217"/>
      <c r="H154" s="216" t="str">
        <f>IFERROR(IF($H153+1&gt;'(backend scoring)'!$Q$335,"",$H153+1),"")</f>
        <v/>
      </c>
      <c r="I154" s="216" t="str">
        <f>_xlfn.XLOOKUP($H154,'(backend scoring)'!$S$2:$S$333,'(backend scoring)'!$A$2:$A$333,"")</f>
        <v/>
      </c>
      <c r="J154" s="216" t="str">
        <f>IFERROR(VLOOKUP($I154,'Institution Evaluation'!$A$55:$F$346,2,0),IFERROR(VLOOKUP($I154,'Privacy Analyst Evaluation'!$A$46:$F$120,2,0),""))</f>
        <v/>
      </c>
      <c r="K154" s="216" t="str">
        <f>IFERROR(VLOOKUP($I154,'Institution Evaluation'!$A$55:$F$346,3,0),IFERROR(VLOOKUP($I154,'Privacy Analyst Evaluation'!$A$46:$F$120,3,0),""))&amp;""</f>
        <v/>
      </c>
      <c r="L154" s="216" t="str">
        <f>IFERROR(VLOOKUP($I154,'Institution Evaluation'!$A$55:$F$346,4,0),IFERROR(VLOOKUP($I154,'Privacy Analyst Evaluation'!$A$46:$F$120,4,0),""))&amp;""</f>
        <v/>
      </c>
      <c r="M154" s="216" t="str">
        <f>IFERROR(VLOOKUP($I154,'Institution Evaluation'!$A$55:$F$346,6,0),IFERROR(VLOOKUP($I154,'Privacy Analyst Evaluation'!$A$46:$F$120,6,0),""))&amp;""</f>
        <v/>
      </c>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c r="IZ154"/>
      <c r="JA154"/>
      <c r="JB154"/>
      <c r="JC154"/>
      <c r="JD154"/>
      <c r="JE154"/>
      <c r="JF154"/>
      <c r="JG154"/>
      <c r="JH154"/>
      <c r="JI154"/>
      <c r="JJ154"/>
      <c r="JK154"/>
      <c r="JL154"/>
      <c r="JM154"/>
      <c r="JN154"/>
      <c r="JO154"/>
      <c r="JP154"/>
      <c r="JQ154"/>
      <c r="JR154"/>
      <c r="JS154"/>
      <c r="JT154"/>
      <c r="JU154"/>
      <c r="JV154"/>
      <c r="JW154"/>
      <c r="JX154"/>
      <c r="JY154"/>
      <c r="JZ154"/>
      <c r="KA154"/>
      <c r="KB154"/>
      <c r="KC154"/>
      <c r="KD154"/>
      <c r="KE154"/>
      <c r="KF154"/>
      <c r="KG154"/>
      <c r="KH154"/>
      <c r="KI154"/>
      <c r="KJ154"/>
      <c r="KK154"/>
      <c r="KL154"/>
      <c r="KM154"/>
      <c r="KN154"/>
      <c r="KO154"/>
      <c r="KP154"/>
      <c r="KQ154"/>
      <c r="KR154"/>
      <c r="KS154"/>
      <c r="KT154"/>
      <c r="KU154"/>
      <c r="KV154"/>
      <c r="KW154"/>
      <c r="KX154"/>
      <c r="KY154"/>
      <c r="KZ154"/>
      <c r="LA154"/>
      <c r="LB154"/>
      <c r="LC154"/>
      <c r="LD154"/>
      <c r="LE154"/>
      <c r="LF154"/>
      <c r="LG154"/>
      <c r="LH154"/>
      <c r="LI154"/>
      <c r="LJ154"/>
      <c r="LK154"/>
      <c r="LL154"/>
      <c r="LM154"/>
      <c r="LN154"/>
      <c r="LO154"/>
      <c r="LP154"/>
      <c r="LQ154"/>
      <c r="LR154"/>
      <c r="LS154"/>
      <c r="LT154"/>
      <c r="LU154"/>
      <c r="LV154"/>
      <c r="LW154"/>
      <c r="LX154"/>
      <c r="LY154"/>
      <c r="LZ154"/>
    </row>
    <row r="155" spans="1:338" x14ac:dyDescent="0.2">
      <c r="A155" s="216" t="str">
        <f>IFERROR(IF($A154+1&gt;'(backend scoring)'!$T$335,"",$A154+1),"")</f>
        <v/>
      </c>
      <c r="B155" s="216" t="str">
        <f>_xlfn.XLOOKUP($A155,'(backend scoring)'!$V$2:$V$333,'(backend scoring)'!$A$2:$A$333,"")</f>
        <v/>
      </c>
      <c r="C155" s="216" t="str">
        <f>IFERROR(VLOOKUP($B155,'Institution Evaluation'!$A$55:$F$346,2,0),IFERROR(VLOOKUP($B155,'Privacy Analyst Evaluation'!$A$46:$F$120,2,0),""))&amp;""</f>
        <v/>
      </c>
      <c r="D155" s="216" t="str">
        <f>IFERROR(VLOOKUP($B155,'Institution Evaluation'!$A$55:$F$346,3,0),IFERROR(VLOOKUP($B155,'Privacy Analyst Evaluation'!$A$46:$F$120,3,0),""))&amp;""</f>
        <v/>
      </c>
      <c r="E155" s="216" t="str">
        <f>IFERROR(VLOOKUP($B155,'Institution Evaluation'!$A$55:$F$346,4,0),IFERROR(VLOOKUP($B155,'Privacy Analyst Evaluation'!$A$46:$F$120,4,0),""))&amp;""</f>
        <v/>
      </c>
      <c r="F155" s="216" t="str">
        <f>IFERROR(VLOOKUP($B155,'Institution Evaluation'!$A$55:$F$346,6,0),IFERROR(VLOOKUP($B155,'Privacy Analyst Evaluation'!$A$46:$F$120,6,0),""))&amp;""</f>
        <v/>
      </c>
      <c r="G155" s="217"/>
      <c r="H155" s="216" t="str">
        <f>IFERROR(IF($H154+1&gt;'(backend scoring)'!$Q$335,"",$H154+1),"")</f>
        <v/>
      </c>
      <c r="I155" s="216" t="str">
        <f>_xlfn.XLOOKUP($H155,'(backend scoring)'!$S$2:$S$333,'(backend scoring)'!$A$2:$A$333,"")</f>
        <v/>
      </c>
      <c r="J155" s="216" t="str">
        <f>IFERROR(VLOOKUP($I155,'Institution Evaluation'!$A$55:$F$346,2,0),IFERROR(VLOOKUP($I155,'Privacy Analyst Evaluation'!$A$46:$F$120,2,0),""))</f>
        <v/>
      </c>
      <c r="K155" s="216" t="str">
        <f>IFERROR(VLOOKUP($I155,'Institution Evaluation'!$A$55:$F$346,3,0),IFERROR(VLOOKUP($I155,'Privacy Analyst Evaluation'!$A$46:$F$120,3,0),""))&amp;""</f>
        <v/>
      </c>
      <c r="L155" s="216" t="str">
        <f>IFERROR(VLOOKUP($I155,'Institution Evaluation'!$A$55:$F$346,4,0),IFERROR(VLOOKUP($I155,'Privacy Analyst Evaluation'!$A$46:$F$120,4,0),""))&amp;""</f>
        <v/>
      </c>
      <c r="M155" s="216" t="str">
        <f>IFERROR(VLOOKUP($I155,'Institution Evaluation'!$A$55:$F$346,6,0),IFERROR(VLOOKUP($I155,'Privacy Analyst Evaluation'!$A$46:$F$120,6,0),""))&amp;""</f>
        <v/>
      </c>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c r="IZ155"/>
      <c r="JA155"/>
      <c r="JB155"/>
      <c r="JC155"/>
      <c r="JD155"/>
      <c r="JE155"/>
      <c r="JF155"/>
      <c r="JG155"/>
      <c r="JH155"/>
      <c r="JI155"/>
      <c r="JJ155"/>
      <c r="JK155"/>
      <c r="JL155"/>
      <c r="JM155"/>
      <c r="JN155"/>
      <c r="JO155"/>
      <c r="JP155"/>
      <c r="JQ155"/>
      <c r="JR155"/>
      <c r="JS155"/>
      <c r="JT155"/>
      <c r="JU155"/>
      <c r="JV155"/>
      <c r="JW155"/>
      <c r="JX155"/>
      <c r="JY155"/>
      <c r="JZ155"/>
      <c r="KA155"/>
      <c r="KB155"/>
      <c r="KC155"/>
      <c r="KD155"/>
      <c r="KE155"/>
      <c r="KF155"/>
      <c r="KG155"/>
      <c r="KH155"/>
      <c r="KI155"/>
      <c r="KJ155"/>
      <c r="KK155"/>
      <c r="KL155"/>
      <c r="KM155"/>
      <c r="KN155"/>
      <c r="KO155"/>
      <c r="KP155"/>
      <c r="KQ155"/>
      <c r="KR155"/>
      <c r="KS155"/>
      <c r="KT155"/>
      <c r="KU155"/>
      <c r="KV155"/>
      <c r="KW155"/>
      <c r="KX155"/>
      <c r="KY155"/>
      <c r="KZ155"/>
      <c r="LA155"/>
      <c r="LB155"/>
      <c r="LC155"/>
      <c r="LD155"/>
      <c r="LE155"/>
      <c r="LF155"/>
      <c r="LG155"/>
      <c r="LH155"/>
      <c r="LI155"/>
      <c r="LJ155"/>
      <c r="LK155"/>
      <c r="LL155"/>
      <c r="LM155"/>
      <c r="LN155"/>
      <c r="LO155"/>
      <c r="LP155"/>
      <c r="LQ155"/>
      <c r="LR155"/>
      <c r="LS155"/>
      <c r="LT155"/>
      <c r="LU155"/>
      <c r="LV155"/>
      <c r="LW155"/>
      <c r="LX155"/>
      <c r="LY155"/>
      <c r="LZ155"/>
    </row>
    <row r="156" spans="1:338" x14ac:dyDescent="0.2">
      <c r="A156" s="216" t="str">
        <f>IFERROR(IF($A155+1&gt;'(backend scoring)'!$T$335,"",$A155+1),"")</f>
        <v/>
      </c>
      <c r="B156" s="216" t="str">
        <f>_xlfn.XLOOKUP($A156,'(backend scoring)'!$V$2:$V$333,'(backend scoring)'!$A$2:$A$333,"")</f>
        <v/>
      </c>
      <c r="C156" s="216" t="str">
        <f>IFERROR(VLOOKUP($B156,'Institution Evaluation'!$A$55:$F$346,2,0),IFERROR(VLOOKUP($B156,'Privacy Analyst Evaluation'!$A$46:$F$120,2,0),""))&amp;""</f>
        <v/>
      </c>
      <c r="D156" s="216" t="str">
        <f>IFERROR(VLOOKUP($B156,'Institution Evaluation'!$A$55:$F$346,3,0),IFERROR(VLOOKUP($B156,'Privacy Analyst Evaluation'!$A$46:$F$120,3,0),""))&amp;""</f>
        <v/>
      </c>
      <c r="E156" s="216" t="str">
        <f>IFERROR(VLOOKUP($B156,'Institution Evaluation'!$A$55:$F$346,4,0),IFERROR(VLOOKUP($B156,'Privacy Analyst Evaluation'!$A$46:$F$120,4,0),""))&amp;""</f>
        <v/>
      </c>
      <c r="F156" s="216" t="str">
        <f>IFERROR(VLOOKUP($B156,'Institution Evaluation'!$A$55:$F$346,6,0),IFERROR(VLOOKUP($B156,'Privacy Analyst Evaluation'!$A$46:$F$120,6,0),""))&amp;""</f>
        <v/>
      </c>
      <c r="G156" s="217"/>
      <c r="H156" s="216" t="str">
        <f>IFERROR(IF($H155+1&gt;'(backend scoring)'!$Q$335,"",$H155+1),"")</f>
        <v/>
      </c>
      <c r="I156" s="216" t="str">
        <f>_xlfn.XLOOKUP($H156,'(backend scoring)'!$S$2:$S$333,'(backend scoring)'!$A$2:$A$333,"")</f>
        <v/>
      </c>
      <c r="J156" s="216" t="str">
        <f>IFERROR(VLOOKUP($I156,'Institution Evaluation'!$A$55:$F$346,2,0),IFERROR(VLOOKUP($I156,'Privacy Analyst Evaluation'!$A$46:$F$120,2,0),""))</f>
        <v/>
      </c>
      <c r="K156" s="216" t="str">
        <f>IFERROR(VLOOKUP($I156,'Institution Evaluation'!$A$55:$F$346,3,0),IFERROR(VLOOKUP($I156,'Privacy Analyst Evaluation'!$A$46:$F$120,3,0),""))&amp;""</f>
        <v/>
      </c>
      <c r="L156" s="216" t="str">
        <f>IFERROR(VLOOKUP($I156,'Institution Evaluation'!$A$55:$F$346,4,0),IFERROR(VLOOKUP($I156,'Privacy Analyst Evaluation'!$A$46:$F$120,4,0),""))&amp;""</f>
        <v/>
      </c>
      <c r="M156" s="216" t="str">
        <f>IFERROR(VLOOKUP($I156,'Institution Evaluation'!$A$55:$F$346,6,0),IFERROR(VLOOKUP($I156,'Privacy Analyst Evaluation'!$A$46:$F$120,6,0),""))&amp;""</f>
        <v/>
      </c>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c r="IZ156"/>
      <c r="JA156"/>
      <c r="JB156"/>
      <c r="JC156"/>
      <c r="JD156"/>
      <c r="JE156"/>
      <c r="JF156"/>
      <c r="JG156"/>
      <c r="JH156"/>
      <c r="JI156"/>
      <c r="JJ156"/>
      <c r="JK156"/>
      <c r="JL156"/>
      <c r="JM156"/>
      <c r="JN156"/>
      <c r="JO156"/>
      <c r="JP156"/>
      <c r="JQ156"/>
      <c r="JR156"/>
      <c r="JS156"/>
      <c r="JT156"/>
      <c r="JU156"/>
      <c r="JV156"/>
      <c r="JW156"/>
      <c r="JX156"/>
      <c r="JY156"/>
      <c r="JZ156"/>
      <c r="KA156"/>
      <c r="KB156"/>
      <c r="KC156"/>
      <c r="KD156"/>
      <c r="KE156"/>
      <c r="KF156"/>
      <c r="KG156"/>
      <c r="KH156"/>
      <c r="KI156"/>
      <c r="KJ156"/>
      <c r="KK156"/>
      <c r="KL156"/>
      <c r="KM156"/>
      <c r="KN156"/>
      <c r="KO156"/>
      <c r="KP156"/>
      <c r="KQ156"/>
      <c r="KR156"/>
      <c r="KS156"/>
      <c r="KT156"/>
      <c r="KU156"/>
      <c r="KV156"/>
      <c r="KW156"/>
      <c r="KX156"/>
      <c r="KY156"/>
      <c r="KZ156"/>
      <c r="LA156"/>
      <c r="LB156"/>
      <c r="LC156"/>
      <c r="LD156"/>
      <c r="LE156"/>
      <c r="LF156"/>
      <c r="LG156"/>
      <c r="LH156"/>
      <c r="LI156"/>
      <c r="LJ156"/>
      <c r="LK156"/>
      <c r="LL156"/>
      <c r="LM156"/>
      <c r="LN156"/>
      <c r="LO156"/>
      <c r="LP156"/>
      <c r="LQ156"/>
      <c r="LR156"/>
      <c r="LS156"/>
      <c r="LT156"/>
      <c r="LU156"/>
      <c r="LV156"/>
      <c r="LW156"/>
      <c r="LX156"/>
      <c r="LY156"/>
      <c r="LZ156"/>
    </row>
    <row r="157" spans="1:338" x14ac:dyDescent="0.2">
      <c r="A157" s="216" t="str">
        <f>IFERROR(IF($A156+1&gt;'(backend scoring)'!$T$335,"",$A156+1),"")</f>
        <v/>
      </c>
      <c r="B157" s="216" t="str">
        <f>_xlfn.XLOOKUP($A157,'(backend scoring)'!$V$2:$V$333,'(backend scoring)'!$A$2:$A$333,"")</f>
        <v/>
      </c>
      <c r="C157" s="216" t="str">
        <f>IFERROR(VLOOKUP($B157,'Institution Evaluation'!$A$55:$F$346,2,0),IFERROR(VLOOKUP($B157,'Privacy Analyst Evaluation'!$A$46:$F$120,2,0),""))&amp;""</f>
        <v/>
      </c>
      <c r="D157" s="216" t="str">
        <f>IFERROR(VLOOKUP($B157,'Institution Evaluation'!$A$55:$F$346,3,0),IFERROR(VLOOKUP($B157,'Privacy Analyst Evaluation'!$A$46:$F$120,3,0),""))&amp;""</f>
        <v/>
      </c>
      <c r="E157" s="216" t="str">
        <f>IFERROR(VLOOKUP($B157,'Institution Evaluation'!$A$55:$F$346,4,0),IFERROR(VLOOKUP($B157,'Privacy Analyst Evaluation'!$A$46:$F$120,4,0),""))&amp;""</f>
        <v/>
      </c>
      <c r="F157" s="216" t="str">
        <f>IFERROR(VLOOKUP($B157,'Institution Evaluation'!$A$55:$F$346,6,0),IFERROR(VLOOKUP($B157,'Privacy Analyst Evaluation'!$A$46:$F$120,6,0),""))&amp;""</f>
        <v/>
      </c>
      <c r="G157" s="217"/>
      <c r="H157" s="216" t="str">
        <f>IFERROR(IF($H156+1&gt;'(backend scoring)'!$Q$335,"",$H156+1),"")</f>
        <v/>
      </c>
      <c r="I157" s="216" t="str">
        <f>_xlfn.XLOOKUP($H157,'(backend scoring)'!$S$2:$S$333,'(backend scoring)'!$A$2:$A$333,"")</f>
        <v/>
      </c>
      <c r="J157" s="216" t="str">
        <f>IFERROR(VLOOKUP($I157,'Institution Evaluation'!$A$55:$F$346,2,0),IFERROR(VLOOKUP($I157,'Privacy Analyst Evaluation'!$A$46:$F$120,2,0),""))</f>
        <v/>
      </c>
      <c r="K157" s="216" t="str">
        <f>IFERROR(VLOOKUP($I157,'Institution Evaluation'!$A$55:$F$346,3,0),IFERROR(VLOOKUP($I157,'Privacy Analyst Evaluation'!$A$46:$F$120,3,0),""))&amp;""</f>
        <v/>
      </c>
      <c r="L157" s="216" t="str">
        <f>IFERROR(VLOOKUP($I157,'Institution Evaluation'!$A$55:$F$346,4,0),IFERROR(VLOOKUP($I157,'Privacy Analyst Evaluation'!$A$46:$F$120,4,0),""))&amp;""</f>
        <v/>
      </c>
      <c r="M157" s="216" t="str">
        <f>IFERROR(VLOOKUP($I157,'Institution Evaluation'!$A$55:$F$346,6,0),IFERROR(VLOOKUP($I157,'Privacy Analyst Evaluation'!$A$46:$F$120,6,0),""))&amp;""</f>
        <v/>
      </c>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c r="IZ157"/>
      <c r="JA157"/>
      <c r="JB157"/>
      <c r="JC157"/>
      <c r="JD157"/>
      <c r="JE157"/>
      <c r="JF157"/>
      <c r="JG157"/>
      <c r="JH157"/>
      <c r="JI157"/>
      <c r="JJ157"/>
      <c r="JK157"/>
      <c r="JL157"/>
      <c r="JM157"/>
      <c r="JN157"/>
      <c r="JO157"/>
      <c r="JP157"/>
      <c r="JQ157"/>
      <c r="JR157"/>
      <c r="JS157"/>
      <c r="JT157"/>
      <c r="JU157"/>
      <c r="JV157"/>
      <c r="JW157"/>
      <c r="JX157"/>
      <c r="JY157"/>
      <c r="JZ157"/>
      <c r="KA157"/>
      <c r="KB157"/>
      <c r="KC157"/>
      <c r="KD157"/>
      <c r="KE157"/>
      <c r="KF157"/>
      <c r="KG157"/>
      <c r="KH157"/>
      <c r="KI157"/>
      <c r="KJ157"/>
      <c r="KK157"/>
      <c r="KL157"/>
      <c r="KM157"/>
      <c r="KN157"/>
      <c r="KO157"/>
      <c r="KP157"/>
      <c r="KQ157"/>
      <c r="KR157"/>
      <c r="KS157"/>
      <c r="KT157"/>
      <c r="KU157"/>
      <c r="KV157"/>
      <c r="KW157"/>
      <c r="KX157"/>
      <c r="KY157"/>
      <c r="KZ157"/>
      <c r="LA157"/>
      <c r="LB157"/>
      <c r="LC157"/>
      <c r="LD157"/>
      <c r="LE157"/>
      <c r="LF157"/>
      <c r="LG157"/>
      <c r="LH157"/>
      <c r="LI157"/>
      <c r="LJ157"/>
      <c r="LK157"/>
      <c r="LL157"/>
      <c r="LM157"/>
      <c r="LN157"/>
      <c r="LO157"/>
      <c r="LP157"/>
      <c r="LQ157"/>
      <c r="LR157"/>
      <c r="LS157"/>
      <c r="LT157"/>
      <c r="LU157"/>
      <c r="LV157"/>
      <c r="LW157"/>
      <c r="LX157"/>
      <c r="LY157"/>
      <c r="LZ157"/>
    </row>
    <row r="158" spans="1:338" x14ac:dyDescent="0.2">
      <c r="A158" s="216" t="str">
        <f>IFERROR(IF($A157+1&gt;'(backend scoring)'!$T$335,"",$A157+1),"")</f>
        <v/>
      </c>
      <c r="B158" s="216" t="str">
        <f>_xlfn.XLOOKUP($A158,'(backend scoring)'!$V$2:$V$333,'(backend scoring)'!$A$2:$A$333,"")</f>
        <v/>
      </c>
      <c r="C158" s="216" t="str">
        <f>IFERROR(VLOOKUP($B158,'Institution Evaluation'!$A$55:$F$346,2,0),IFERROR(VLOOKUP($B158,'Privacy Analyst Evaluation'!$A$46:$F$120,2,0),""))&amp;""</f>
        <v/>
      </c>
      <c r="D158" s="216" t="str">
        <f>IFERROR(VLOOKUP($B158,'Institution Evaluation'!$A$55:$F$346,3,0),IFERROR(VLOOKUP($B158,'Privacy Analyst Evaluation'!$A$46:$F$120,3,0),""))&amp;""</f>
        <v/>
      </c>
      <c r="E158" s="216" t="str">
        <f>IFERROR(VLOOKUP($B158,'Institution Evaluation'!$A$55:$F$346,4,0),IFERROR(VLOOKUP($B158,'Privacy Analyst Evaluation'!$A$46:$F$120,4,0),""))&amp;""</f>
        <v/>
      </c>
      <c r="F158" s="216" t="str">
        <f>IFERROR(VLOOKUP($B158,'Institution Evaluation'!$A$55:$F$346,6,0),IFERROR(VLOOKUP($B158,'Privacy Analyst Evaluation'!$A$46:$F$120,6,0),""))&amp;""</f>
        <v/>
      </c>
      <c r="G158" s="217"/>
      <c r="H158" s="216" t="str">
        <f>IFERROR(IF($H157+1&gt;'(backend scoring)'!$Q$335,"",$H157+1),"")</f>
        <v/>
      </c>
      <c r="I158" s="216" t="str">
        <f>_xlfn.XLOOKUP($H158,'(backend scoring)'!$S$2:$S$333,'(backend scoring)'!$A$2:$A$333,"")</f>
        <v/>
      </c>
      <c r="J158" s="216" t="str">
        <f>IFERROR(VLOOKUP($I158,'Institution Evaluation'!$A$55:$F$346,2,0),IFERROR(VLOOKUP($I158,'Privacy Analyst Evaluation'!$A$46:$F$120,2,0),""))</f>
        <v/>
      </c>
      <c r="K158" s="216" t="str">
        <f>IFERROR(VLOOKUP($I158,'Institution Evaluation'!$A$55:$F$346,3,0),IFERROR(VLOOKUP($I158,'Privacy Analyst Evaluation'!$A$46:$F$120,3,0),""))&amp;""</f>
        <v/>
      </c>
      <c r="L158" s="216" t="str">
        <f>IFERROR(VLOOKUP($I158,'Institution Evaluation'!$A$55:$F$346,4,0),IFERROR(VLOOKUP($I158,'Privacy Analyst Evaluation'!$A$46:$F$120,4,0),""))&amp;""</f>
        <v/>
      </c>
      <c r="M158" s="216" t="str">
        <f>IFERROR(VLOOKUP($I158,'Institution Evaluation'!$A$55:$F$346,6,0),IFERROR(VLOOKUP($I158,'Privacy Analyst Evaluation'!$A$46:$F$120,6,0),""))&amp;""</f>
        <v/>
      </c>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c r="IZ158"/>
      <c r="JA158"/>
      <c r="JB158"/>
      <c r="JC158"/>
      <c r="JD158"/>
      <c r="JE158"/>
      <c r="JF158"/>
      <c r="JG158"/>
      <c r="JH158"/>
      <c r="JI158"/>
      <c r="JJ158"/>
      <c r="JK158"/>
      <c r="JL158"/>
      <c r="JM158"/>
      <c r="JN158"/>
      <c r="JO158"/>
      <c r="JP158"/>
      <c r="JQ158"/>
      <c r="JR158"/>
      <c r="JS158"/>
      <c r="JT158"/>
      <c r="JU158"/>
      <c r="JV158"/>
      <c r="JW158"/>
      <c r="JX158"/>
      <c r="JY158"/>
      <c r="JZ158"/>
      <c r="KA158"/>
      <c r="KB158"/>
      <c r="KC158"/>
      <c r="KD158"/>
      <c r="KE158"/>
      <c r="KF158"/>
      <c r="KG158"/>
      <c r="KH158"/>
      <c r="KI158"/>
      <c r="KJ158"/>
      <c r="KK158"/>
      <c r="KL158"/>
      <c r="KM158"/>
      <c r="KN158"/>
      <c r="KO158"/>
      <c r="KP158"/>
      <c r="KQ158"/>
      <c r="KR158"/>
      <c r="KS158"/>
      <c r="KT158"/>
      <c r="KU158"/>
      <c r="KV158"/>
      <c r="KW158"/>
      <c r="KX158"/>
      <c r="KY158"/>
      <c r="KZ158"/>
      <c r="LA158"/>
      <c r="LB158"/>
      <c r="LC158"/>
      <c r="LD158"/>
      <c r="LE158"/>
      <c r="LF158"/>
      <c r="LG158"/>
      <c r="LH158"/>
      <c r="LI158"/>
      <c r="LJ158"/>
      <c r="LK158"/>
      <c r="LL158"/>
      <c r="LM158"/>
      <c r="LN158"/>
      <c r="LO158"/>
      <c r="LP158"/>
      <c r="LQ158"/>
      <c r="LR158"/>
      <c r="LS158"/>
      <c r="LT158"/>
      <c r="LU158"/>
      <c r="LV158"/>
      <c r="LW158"/>
      <c r="LX158"/>
      <c r="LY158"/>
      <c r="LZ158"/>
    </row>
    <row r="159" spans="1:338" x14ac:dyDescent="0.2">
      <c r="A159" s="216" t="str">
        <f>IFERROR(IF($A158+1&gt;'(backend scoring)'!$T$335,"",$A158+1),"")</f>
        <v/>
      </c>
      <c r="B159" s="216" t="str">
        <f>_xlfn.XLOOKUP($A159,'(backend scoring)'!$V$2:$V$333,'(backend scoring)'!$A$2:$A$333,"")</f>
        <v/>
      </c>
      <c r="C159" s="216" t="str">
        <f>IFERROR(VLOOKUP($B159,'Institution Evaluation'!$A$55:$F$346,2,0),IFERROR(VLOOKUP($B159,'Privacy Analyst Evaluation'!$A$46:$F$120,2,0),""))&amp;""</f>
        <v/>
      </c>
      <c r="D159" s="216" t="str">
        <f>IFERROR(VLOOKUP($B159,'Institution Evaluation'!$A$55:$F$346,3,0),IFERROR(VLOOKUP($B159,'Privacy Analyst Evaluation'!$A$46:$F$120,3,0),""))&amp;""</f>
        <v/>
      </c>
      <c r="E159" s="216" t="str">
        <f>IFERROR(VLOOKUP($B159,'Institution Evaluation'!$A$55:$F$346,4,0),IFERROR(VLOOKUP($B159,'Privacy Analyst Evaluation'!$A$46:$F$120,4,0),""))&amp;""</f>
        <v/>
      </c>
      <c r="F159" s="216" t="str">
        <f>IFERROR(VLOOKUP($B159,'Institution Evaluation'!$A$55:$F$346,6,0),IFERROR(VLOOKUP($B159,'Privacy Analyst Evaluation'!$A$46:$F$120,6,0),""))&amp;""</f>
        <v/>
      </c>
      <c r="G159" s="217"/>
      <c r="H159" s="216" t="str">
        <f>IFERROR(IF($H158+1&gt;'(backend scoring)'!$Q$335,"",$H158+1),"")</f>
        <v/>
      </c>
      <c r="I159" s="216" t="str">
        <f>_xlfn.XLOOKUP($H159,'(backend scoring)'!$S$2:$S$333,'(backend scoring)'!$A$2:$A$333,"")</f>
        <v/>
      </c>
      <c r="J159" s="216" t="str">
        <f>IFERROR(VLOOKUP($I159,'Institution Evaluation'!$A$55:$F$346,2,0),IFERROR(VLOOKUP($I159,'Privacy Analyst Evaluation'!$A$46:$F$120,2,0),""))</f>
        <v/>
      </c>
      <c r="K159" s="216" t="str">
        <f>IFERROR(VLOOKUP($I159,'Institution Evaluation'!$A$55:$F$346,3,0),IFERROR(VLOOKUP($I159,'Privacy Analyst Evaluation'!$A$46:$F$120,3,0),""))&amp;""</f>
        <v/>
      </c>
      <c r="L159" s="216" t="str">
        <f>IFERROR(VLOOKUP($I159,'Institution Evaluation'!$A$55:$F$346,4,0),IFERROR(VLOOKUP($I159,'Privacy Analyst Evaluation'!$A$46:$F$120,4,0),""))&amp;""</f>
        <v/>
      </c>
      <c r="M159" s="216" t="str">
        <f>IFERROR(VLOOKUP($I159,'Institution Evaluation'!$A$55:$F$346,6,0),IFERROR(VLOOKUP($I159,'Privacy Analyst Evaluation'!$A$46:$F$120,6,0),""))&amp;""</f>
        <v/>
      </c>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c r="IZ159"/>
      <c r="JA159"/>
      <c r="JB159"/>
      <c r="JC159"/>
      <c r="JD159"/>
      <c r="JE159"/>
      <c r="JF159"/>
      <c r="JG159"/>
      <c r="JH159"/>
      <c r="JI159"/>
      <c r="JJ159"/>
      <c r="JK159"/>
      <c r="JL159"/>
      <c r="JM159"/>
      <c r="JN159"/>
      <c r="JO159"/>
      <c r="JP159"/>
      <c r="JQ159"/>
      <c r="JR159"/>
      <c r="JS159"/>
      <c r="JT159"/>
      <c r="JU159"/>
      <c r="JV159"/>
      <c r="JW159"/>
      <c r="JX159"/>
      <c r="JY159"/>
      <c r="JZ159"/>
      <c r="KA159"/>
      <c r="KB159"/>
      <c r="KC159"/>
      <c r="KD159"/>
      <c r="KE159"/>
      <c r="KF159"/>
      <c r="KG159"/>
      <c r="KH159"/>
      <c r="KI159"/>
      <c r="KJ159"/>
      <c r="KK159"/>
      <c r="KL159"/>
      <c r="KM159"/>
      <c r="KN159"/>
      <c r="KO159"/>
      <c r="KP159"/>
      <c r="KQ159"/>
      <c r="KR159"/>
      <c r="KS159"/>
      <c r="KT159"/>
      <c r="KU159"/>
      <c r="KV159"/>
      <c r="KW159"/>
      <c r="KX159"/>
      <c r="KY159"/>
      <c r="KZ159"/>
      <c r="LA159"/>
      <c r="LB159"/>
      <c r="LC159"/>
      <c r="LD159"/>
      <c r="LE159"/>
      <c r="LF159"/>
      <c r="LG159"/>
      <c r="LH159"/>
      <c r="LI159"/>
      <c r="LJ159"/>
      <c r="LK159"/>
      <c r="LL159"/>
      <c r="LM159"/>
      <c r="LN159"/>
      <c r="LO159"/>
      <c r="LP159"/>
      <c r="LQ159"/>
      <c r="LR159"/>
      <c r="LS159"/>
      <c r="LT159"/>
      <c r="LU159"/>
      <c r="LV159"/>
      <c r="LW159"/>
      <c r="LX159"/>
      <c r="LY159"/>
      <c r="LZ159"/>
    </row>
    <row r="160" spans="1:338" x14ac:dyDescent="0.2">
      <c r="A160" s="216" t="str">
        <f>IFERROR(IF($A159+1&gt;'(backend scoring)'!$T$335,"",$A159+1),"")</f>
        <v/>
      </c>
      <c r="B160" s="216" t="str">
        <f>_xlfn.XLOOKUP($A160,'(backend scoring)'!$V$2:$V$333,'(backend scoring)'!$A$2:$A$333,"")</f>
        <v/>
      </c>
      <c r="C160" s="216" t="str">
        <f>IFERROR(VLOOKUP($B160,'Institution Evaluation'!$A$55:$F$346,2,0),IFERROR(VLOOKUP($B160,'Privacy Analyst Evaluation'!$A$46:$F$120,2,0),""))&amp;""</f>
        <v/>
      </c>
      <c r="D160" s="216" t="str">
        <f>IFERROR(VLOOKUP($B160,'Institution Evaluation'!$A$55:$F$346,3,0),IFERROR(VLOOKUP($B160,'Privacy Analyst Evaluation'!$A$46:$F$120,3,0),""))&amp;""</f>
        <v/>
      </c>
      <c r="E160" s="216" t="str">
        <f>IFERROR(VLOOKUP($B160,'Institution Evaluation'!$A$55:$F$346,4,0),IFERROR(VLOOKUP($B160,'Privacy Analyst Evaluation'!$A$46:$F$120,4,0),""))&amp;""</f>
        <v/>
      </c>
      <c r="F160" s="216" t="str">
        <f>IFERROR(VLOOKUP($B160,'Institution Evaluation'!$A$55:$F$346,6,0),IFERROR(VLOOKUP($B160,'Privacy Analyst Evaluation'!$A$46:$F$120,6,0),""))&amp;""</f>
        <v/>
      </c>
      <c r="G160" s="217"/>
      <c r="H160" s="216" t="str">
        <f>IFERROR(IF($H159+1&gt;'(backend scoring)'!$Q$335,"",$H159+1),"")</f>
        <v/>
      </c>
      <c r="I160" s="216" t="str">
        <f>_xlfn.XLOOKUP($H160,'(backend scoring)'!$S$2:$S$333,'(backend scoring)'!$A$2:$A$333,"")</f>
        <v/>
      </c>
      <c r="J160" s="216" t="str">
        <f>IFERROR(VLOOKUP($I160,'Institution Evaluation'!$A$55:$F$346,2,0),IFERROR(VLOOKUP($I160,'Privacy Analyst Evaluation'!$A$46:$F$120,2,0),""))</f>
        <v/>
      </c>
      <c r="K160" s="216" t="str">
        <f>IFERROR(VLOOKUP($I160,'Institution Evaluation'!$A$55:$F$346,3,0),IFERROR(VLOOKUP($I160,'Privacy Analyst Evaluation'!$A$46:$F$120,3,0),""))&amp;""</f>
        <v/>
      </c>
      <c r="L160" s="216" t="str">
        <f>IFERROR(VLOOKUP($I160,'Institution Evaluation'!$A$55:$F$346,4,0),IFERROR(VLOOKUP($I160,'Privacy Analyst Evaluation'!$A$46:$F$120,4,0),""))&amp;""</f>
        <v/>
      </c>
      <c r="M160" s="216" t="str">
        <f>IFERROR(VLOOKUP($I160,'Institution Evaluation'!$A$55:$F$346,6,0),IFERROR(VLOOKUP($I160,'Privacy Analyst Evaluation'!$A$46:$F$120,6,0),""))&amp;""</f>
        <v/>
      </c>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c r="IZ160"/>
      <c r="JA160"/>
      <c r="JB160"/>
      <c r="JC160"/>
      <c r="JD160"/>
      <c r="JE160"/>
      <c r="JF160"/>
      <c r="JG160"/>
      <c r="JH160"/>
      <c r="JI160"/>
      <c r="JJ160"/>
      <c r="JK160"/>
      <c r="JL160"/>
      <c r="JM160"/>
      <c r="JN160"/>
      <c r="JO160"/>
      <c r="JP160"/>
      <c r="JQ160"/>
      <c r="JR160"/>
      <c r="JS160"/>
      <c r="JT160"/>
      <c r="JU160"/>
      <c r="JV160"/>
      <c r="JW160"/>
      <c r="JX160"/>
      <c r="JY160"/>
      <c r="JZ160"/>
      <c r="KA160"/>
      <c r="KB160"/>
      <c r="KC160"/>
      <c r="KD160"/>
      <c r="KE160"/>
      <c r="KF160"/>
      <c r="KG160"/>
      <c r="KH160"/>
      <c r="KI160"/>
      <c r="KJ160"/>
      <c r="KK160"/>
      <c r="KL160"/>
      <c r="KM160"/>
      <c r="KN160"/>
      <c r="KO160"/>
      <c r="KP160"/>
      <c r="KQ160"/>
      <c r="KR160"/>
      <c r="KS160"/>
      <c r="KT160"/>
      <c r="KU160"/>
      <c r="KV160"/>
      <c r="KW160"/>
      <c r="KX160"/>
      <c r="KY160"/>
      <c r="KZ160"/>
      <c r="LA160"/>
      <c r="LB160"/>
      <c r="LC160"/>
      <c r="LD160"/>
      <c r="LE160"/>
      <c r="LF160"/>
      <c r="LG160"/>
      <c r="LH160"/>
      <c r="LI160"/>
      <c r="LJ160"/>
      <c r="LK160"/>
      <c r="LL160"/>
      <c r="LM160"/>
      <c r="LN160"/>
      <c r="LO160"/>
      <c r="LP160"/>
      <c r="LQ160"/>
      <c r="LR160"/>
      <c r="LS160"/>
      <c r="LT160"/>
      <c r="LU160"/>
      <c r="LV160"/>
      <c r="LW160"/>
      <c r="LX160"/>
      <c r="LY160"/>
      <c r="LZ160"/>
    </row>
    <row r="161" spans="1:338" x14ac:dyDescent="0.2">
      <c r="A161" s="216" t="str">
        <f>IFERROR(IF($A160+1&gt;'(backend scoring)'!$T$335,"",$A160+1),"")</f>
        <v/>
      </c>
      <c r="B161" s="216" t="str">
        <f>_xlfn.XLOOKUP($A161,'(backend scoring)'!$V$2:$V$333,'(backend scoring)'!$A$2:$A$333,"")</f>
        <v/>
      </c>
      <c r="C161" s="216" t="str">
        <f>IFERROR(VLOOKUP($B161,'Institution Evaluation'!$A$55:$F$346,2,0),IFERROR(VLOOKUP($B161,'Privacy Analyst Evaluation'!$A$46:$F$120,2,0),""))&amp;""</f>
        <v/>
      </c>
      <c r="D161" s="216" t="str">
        <f>IFERROR(VLOOKUP($B161,'Institution Evaluation'!$A$55:$F$346,3,0),IFERROR(VLOOKUP($B161,'Privacy Analyst Evaluation'!$A$46:$F$120,3,0),""))&amp;""</f>
        <v/>
      </c>
      <c r="E161" s="216" t="str">
        <f>IFERROR(VLOOKUP($B161,'Institution Evaluation'!$A$55:$F$346,4,0),IFERROR(VLOOKUP($B161,'Privacy Analyst Evaluation'!$A$46:$F$120,4,0),""))&amp;""</f>
        <v/>
      </c>
      <c r="F161" s="216" t="str">
        <f>IFERROR(VLOOKUP($B161,'Institution Evaluation'!$A$55:$F$346,6,0),IFERROR(VLOOKUP($B161,'Privacy Analyst Evaluation'!$A$46:$F$120,6,0),""))&amp;""</f>
        <v/>
      </c>
      <c r="G161" s="217"/>
      <c r="H161" s="216" t="str">
        <f>IFERROR(IF($H160+1&gt;'(backend scoring)'!$Q$335,"",$H160+1),"")</f>
        <v/>
      </c>
      <c r="I161" s="216" t="str">
        <f>_xlfn.XLOOKUP($H161,'(backend scoring)'!$S$2:$S$333,'(backend scoring)'!$A$2:$A$333,"")</f>
        <v/>
      </c>
      <c r="J161" s="216" t="str">
        <f>IFERROR(VLOOKUP($I161,'Institution Evaluation'!$A$55:$F$346,2,0),IFERROR(VLOOKUP($I161,'Privacy Analyst Evaluation'!$A$46:$F$120,2,0),""))</f>
        <v/>
      </c>
      <c r="K161" s="216" t="str">
        <f>IFERROR(VLOOKUP($I161,'Institution Evaluation'!$A$55:$F$346,3,0),IFERROR(VLOOKUP($I161,'Privacy Analyst Evaluation'!$A$46:$F$120,3,0),""))&amp;""</f>
        <v/>
      </c>
      <c r="L161" s="216" t="str">
        <f>IFERROR(VLOOKUP($I161,'Institution Evaluation'!$A$55:$F$346,4,0),IFERROR(VLOOKUP($I161,'Privacy Analyst Evaluation'!$A$46:$F$120,4,0),""))&amp;""</f>
        <v/>
      </c>
      <c r="M161" s="216" t="str">
        <f>IFERROR(VLOOKUP($I161,'Institution Evaluation'!$A$55:$F$346,6,0),IFERROR(VLOOKUP($I161,'Privacy Analyst Evaluation'!$A$46:$F$120,6,0),""))&amp;""</f>
        <v/>
      </c>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c r="IZ161"/>
      <c r="JA161"/>
      <c r="JB161"/>
      <c r="JC161"/>
      <c r="JD161"/>
      <c r="JE161"/>
      <c r="JF161"/>
      <c r="JG161"/>
      <c r="JH161"/>
      <c r="JI161"/>
      <c r="JJ161"/>
      <c r="JK161"/>
      <c r="JL161"/>
      <c r="JM161"/>
      <c r="JN161"/>
      <c r="JO161"/>
      <c r="JP161"/>
      <c r="JQ161"/>
      <c r="JR161"/>
      <c r="JS161"/>
      <c r="JT161"/>
      <c r="JU161"/>
      <c r="JV161"/>
      <c r="JW161"/>
      <c r="JX161"/>
      <c r="JY161"/>
      <c r="JZ161"/>
      <c r="KA161"/>
      <c r="KB161"/>
      <c r="KC161"/>
      <c r="KD161"/>
      <c r="KE161"/>
      <c r="KF161"/>
      <c r="KG161"/>
      <c r="KH161"/>
      <c r="KI161"/>
      <c r="KJ161"/>
      <c r="KK161"/>
      <c r="KL161"/>
      <c r="KM161"/>
      <c r="KN161"/>
      <c r="KO161"/>
      <c r="KP161"/>
      <c r="KQ161"/>
      <c r="KR161"/>
      <c r="KS161"/>
      <c r="KT161"/>
      <c r="KU161"/>
      <c r="KV161"/>
      <c r="KW161"/>
      <c r="KX161"/>
      <c r="KY161"/>
      <c r="KZ161"/>
      <c r="LA161"/>
      <c r="LB161"/>
      <c r="LC161"/>
      <c r="LD161"/>
      <c r="LE161"/>
      <c r="LF161"/>
      <c r="LG161"/>
      <c r="LH161"/>
      <c r="LI161"/>
      <c r="LJ161"/>
      <c r="LK161"/>
      <c r="LL161"/>
      <c r="LM161"/>
      <c r="LN161"/>
      <c r="LO161"/>
      <c r="LP161"/>
      <c r="LQ161"/>
      <c r="LR161"/>
      <c r="LS161"/>
      <c r="LT161"/>
      <c r="LU161"/>
      <c r="LV161"/>
      <c r="LW161"/>
      <c r="LX161"/>
      <c r="LY161"/>
      <c r="LZ161"/>
    </row>
    <row r="162" spans="1:338" x14ac:dyDescent="0.2">
      <c r="A162" s="216" t="str">
        <f>IFERROR(IF($A161+1&gt;'(backend scoring)'!$T$335,"",$A161+1),"")</f>
        <v/>
      </c>
      <c r="B162" s="216" t="str">
        <f>_xlfn.XLOOKUP($A162,'(backend scoring)'!$V$2:$V$333,'(backend scoring)'!$A$2:$A$333,"")</f>
        <v/>
      </c>
      <c r="C162" s="216" t="str">
        <f>IFERROR(VLOOKUP($B162,'Institution Evaluation'!$A$55:$F$346,2,0),IFERROR(VLOOKUP($B162,'Privacy Analyst Evaluation'!$A$46:$F$120,2,0),""))&amp;""</f>
        <v/>
      </c>
      <c r="D162" s="216" t="str">
        <f>IFERROR(VLOOKUP($B162,'Institution Evaluation'!$A$55:$F$346,3,0),IFERROR(VLOOKUP($B162,'Privacy Analyst Evaluation'!$A$46:$F$120,3,0),""))&amp;""</f>
        <v/>
      </c>
      <c r="E162" s="216" t="str">
        <f>IFERROR(VLOOKUP($B162,'Institution Evaluation'!$A$55:$F$346,4,0),IFERROR(VLOOKUP($B162,'Privacy Analyst Evaluation'!$A$46:$F$120,4,0),""))&amp;""</f>
        <v/>
      </c>
      <c r="F162" s="216" t="str">
        <f>IFERROR(VLOOKUP($B162,'Institution Evaluation'!$A$55:$F$346,6,0),IFERROR(VLOOKUP($B162,'Privacy Analyst Evaluation'!$A$46:$F$120,6,0),""))&amp;""</f>
        <v/>
      </c>
      <c r="G162" s="217"/>
      <c r="H162" s="216" t="str">
        <f>IFERROR(IF($H161+1&gt;'(backend scoring)'!$Q$335,"",$H161+1),"")</f>
        <v/>
      </c>
      <c r="I162" s="216" t="str">
        <f>_xlfn.XLOOKUP($H162,'(backend scoring)'!$S$2:$S$333,'(backend scoring)'!$A$2:$A$333,"")</f>
        <v/>
      </c>
      <c r="J162" s="216" t="str">
        <f>IFERROR(VLOOKUP($I162,'Institution Evaluation'!$A$55:$F$346,2,0),IFERROR(VLOOKUP($I162,'Privacy Analyst Evaluation'!$A$46:$F$120,2,0),""))</f>
        <v/>
      </c>
      <c r="K162" s="216" t="str">
        <f>IFERROR(VLOOKUP($I162,'Institution Evaluation'!$A$55:$F$346,3,0),IFERROR(VLOOKUP($I162,'Privacy Analyst Evaluation'!$A$46:$F$120,3,0),""))&amp;""</f>
        <v/>
      </c>
      <c r="L162" s="216" t="str">
        <f>IFERROR(VLOOKUP($I162,'Institution Evaluation'!$A$55:$F$346,4,0),IFERROR(VLOOKUP($I162,'Privacy Analyst Evaluation'!$A$46:$F$120,4,0),""))&amp;""</f>
        <v/>
      </c>
      <c r="M162" s="216" t="str">
        <f>IFERROR(VLOOKUP($I162,'Institution Evaluation'!$A$55:$F$346,6,0),IFERROR(VLOOKUP($I162,'Privacy Analyst Evaluation'!$A$46:$F$120,6,0),""))&amp;""</f>
        <v/>
      </c>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c r="IZ162"/>
      <c r="JA162"/>
      <c r="JB162"/>
      <c r="JC162"/>
      <c r="JD162"/>
      <c r="JE162"/>
      <c r="JF162"/>
      <c r="JG162"/>
      <c r="JH162"/>
      <c r="JI162"/>
      <c r="JJ162"/>
      <c r="JK162"/>
      <c r="JL162"/>
      <c r="JM162"/>
      <c r="JN162"/>
      <c r="JO162"/>
      <c r="JP162"/>
      <c r="JQ162"/>
      <c r="JR162"/>
      <c r="JS162"/>
      <c r="JT162"/>
      <c r="JU162"/>
      <c r="JV162"/>
      <c r="JW162"/>
      <c r="JX162"/>
      <c r="JY162"/>
      <c r="JZ162"/>
      <c r="KA162"/>
      <c r="KB162"/>
      <c r="KC162"/>
      <c r="KD162"/>
      <c r="KE162"/>
      <c r="KF162"/>
      <c r="KG162"/>
      <c r="KH162"/>
      <c r="KI162"/>
      <c r="KJ162"/>
      <c r="KK162"/>
      <c r="KL162"/>
      <c r="KM162"/>
      <c r="KN162"/>
      <c r="KO162"/>
      <c r="KP162"/>
      <c r="KQ162"/>
      <c r="KR162"/>
      <c r="KS162"/>
      <c r="KT162"/>
      <c r="KU162"/>
      <c r="KV162"/>
      <c r="KW162"/>
      <c r="KX162"/>
      <c r="KY162"/>
      <c r="KZ162"/>
      <c r="LA162"/>
      <c r="LB162"/>
      <c r="LC162"/>
      <c r="LD162"/>
      <c r="LE162"/>
      <c r="LF162"/>
      <c r="LG162"/>
      <c r="LH162"/>
      <c r="LI162"/>
      <c r="LJ162"/>
      <c r="LK162"/>
      <c r="LL162"/>
      <c r="LM162"/>
      <c r="LN162"/>
      <c r="LO162"/>
      <c r="LP162"/>
      <c r="LQ162"/>
      <c r="LR162"/>
      <c r="LS162"/>
      <c r="LT162"/>
      <c r="LU162"/>
      <c r="LV162"/>
      <c r="LW162"/>
      <c r="LX162"/>
      <c r="LY162"/>
      <c r="LZ162"/>
    </row>
    <row r="163" spans="1:338" x14ac:dyDescent="0.2">
      <c r="A163" s="216" t="str">
        <f>IFERROR(IF($A162+1&gt;'(backend scoring)'!$T$335,"",$A162+1),"")</f>
        <v/>
      </c>
      <c r="B163" s="216" t="str">
        <f>_xlfn.XLOOKUP($A163,'(backend scoring)'!$V$2:$V$333,'(backend scoring)'!$A$2:$A$333,"")</f>
        <v/>
      </c>
      <c r="C163" s="216" t="str">
        <f>IFERROR(VLOOKUP($B163,'Institution Evaluation'!$A$55:$F$346,2,0),IFERROR(VLOOKUP($B163,'Privacy Analyst Evaluation'!$A$46:$F$120,2,0),""))&amp;""</f>
        <v/>
      </c>
      <c r="D163" s="216" t="str">
        <f>IFERROR(VLOOKUP($B163,'Institution Evaluation'!$A$55:$F$346,3,0),IFERROR(VLOOKUP($B163,'Privacy Analyst Evaluation'!$A$46:$F$120,3,0),""))&amp;""</f>
        <v/>
      </c>
      <c r="E163" s="216" t="str">
        <f>IFERROR(VLOOKUP($B163,'Institution Evaluation'!$A$55:$F$346,4,0),IFERROR(VLOOKUP($B163,'Privacy Analyst Evaluation'!$A$46:$F$120,4,0),""))&amp;""</f>
        <v/>
      </c>
      <c r="F163" s="216" t="str">
        <f>IFERROR(VLOOKUP($B163,'Institution Evaluation'!$A$55:$F$346,6,0),IFERROR(VLOOKUP($B163,'Privacy Analyst Evaluation'!$A$46:$F$120,6,0),""))&amp;""</f>
        <v/>
      </c>
      <c r="G163" s="217"/>
      <c r="H163" s="216" t="str">
        <f>IFERROR(IF($H162+1&gt;'(backend scoring)'!$Q$335,"",$H162+1),"")</f>
        <v/>
      </c>
      <c r="I163" s="216" t="str">
        <f>_xlfn.XLOOKUP($H163,'(backend scoring)'!$S$2:$S$333,'(backend scoring)'!$A$2:$A$333,"")</f>
        <v/>
      </c>
      <c r="J163" s="216" t="str">
        <f>IFERROR(VLOOKUP($I163,'Institution Evaluation'!$A$55:$F$346,2,0),IFERROR(VLOOKUP($I163,'Privacy Analyst Evaluation'!$A$46:$F$120,2,0),""))</f>
        <v/>
      </c>
      <c r="K163" s="216" t="str">
        <f>IFERROR(VLOOKUP($I163,'Institution Evaluation'!$A$55:$F$346,3,0),IFERROR(VLOOKUP($I163,'Privacy Analyst Evaluation'!$A$46:$F$120,3,0),""))&amp;""</f>
        <v/>
      </c>
      <c r="L163" s="216" t="str">
        <f>IFERROR(VLOOKUP($I163,'Institution Evaluation'!$A$55:$F$346,4,0),IFERROR(VLOOKUP($I163,'Privacy Analyst Evaluation'!$A$46:$F$120,4,0),""))&amp;""</f>
        <v/>
      </c>
      <c r="M163" s="216" t="str">
        <f>IFERROR(VLOOKUP($I163,'Institution Evaluation'!$A$55:$F$346,6,0),IFERROR(VLOOKUP($I163,'Privacy Analyst Evaluation'!$A$46:$F$120,6,0),""))&amp;""</f>
        <v/>
      </c>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c r="IZ163"/>
      <c r="JA163"/>
      <c r="JB163"/>
      <c r="JC163"/>
      <c r="JD163"/>
      <c r="JE163"/>
      <c r="JF163"/>
      <c r="JG163"/>
      <c r="JH163"/>
      <c r="JI163"/>
      <c r="JJ163"/>
      <c r="JK163"/>
      <c r="JL163"/>
      <c r="JM163"/>
      <c r="JN163"/>
      <c r="JO163"/>
      <c r="JP163"/>
      <c r="JQ163"/>
      <c r="JR163"/>
      <c r="JS163"/>
      <c r="JT163"/>
      <c r="JU163"/>
      <c r="JV163"/>
      <c r="JW163"/>
      <c r="JX163"/>
      <c r="JY163"/>
      <c r="JZ163"/>
      <c r="KA163"/>
      <c r="KB163"/>
      <c r="KC163"/>
      <c r="KD163"/>
      <c r="KE163"/>
      <c r="KF163"/>
      <c r="KG163"/>
      <c r="KH163"/>
      <c r="KI163"/>
      <c r="KJ163"/>
      <c r="KK163"/>
      <c r="KL163"/>
      <c r="KM163"/>
      <c r="KN163"/>
      <c r="KO163"/>
      <c r="KP163"/>
      <c r="KQ163"/>
      <c r="KR163"/>
      <c r="KS163"/>
      <c r="KT163"/>
      <c r="KU163"/>
      <c r="KV163"/>
      <c r="KW163"/>
      <c r="KX163"/>
      <c r="KY163"/>
      <c r="KZ163"/>
      <c r="LA163"/>
      <c r="LB163"/>
      <c r="LC163"/>
      <c r="LD163"/>
      <c r="LE163"/>
      <c r="LF163"/>
      <c r="LG163"/>
      <c r="LH163"/>
      <c r="LI163"/>
      <c r="LJ163"/>
      <c r="LK163"/>
      <c r="LL163"/>
      <c r="LM163"/>
      <c r="LN163"/>
      <c r="LO163"/>
      <c r="LP163"/>
      <c r="LQ163"/>
      <c r="LR163"/>
      <c r="LS163"/>
      <c r="LT163"/>
      <c r="LU163"/>
      <c r="LV163"/>
      <c r="LW163"/>
      <c r="LX163"/>
      <c r="LY163"/>
      <c r="LZ163"/>
    </row>
    <row r="164" spans="1:338" x14ac:dyDescent="0.2">
      <c r="A164" s="216" t="str">
        <f>IFERROR(IF($A163+1&gt;'(backend scoring)'!$T$335,"",$A163+1),"")</f>
        <v/>
      </c>
      <c r="B164" s="216" t="str">
        <f>_xlfn.XLOOKUP($A164,'(backend scoring)'!$V$2:$V$333,'(backend scoring)'!$A$2:$A$333,"")</f>
        <v/>
      </c>
      <c r="C164" s="216" t="str">
        <f>IFERROR(VLOOKUP($B164,'Institution Evaluation'!$A$55:$F$346,2,0),IFERROR(VLOOKUP($B164,'Privacy Analyst Evaluation'!$A$46:$F$120,2,0),""))&amp;""</f>
        <v/>
      </c>
      <c r="D164" s="216" t="str">
        <f>IFERROR(VLOOKUP($B164,'Institution Evaluation'!$A$55:$F$346,3,0),IFERROR(VLOOKUP($B164,'Privacy Analyst Evaluation'!$A$46:$F$120,3,0),""))&amp;""</f>
        <v/>
      </c>
      <c r="E164" s="216" t="str">
        <f>IFERROR(VLOOKUP($B164,'Institution Evaluation'!$A$55:$F$346,4,0),IFERROR(VLOOKUP($B164,'Privacy Analyst Evaluation'!$A$46:$F$120,4,0),""))&amp;""</f>
        <v/>
      </c>
      <c r="F164" s="216" t="str">
        <f>IFERROR(VLOOKUP($B164,'Institution Evaluation'!$A$55:$F$346,6,0),IFERROR(VLOOKUP($B164,'Privacy Analyst Evaluation'!$A$46:$F$120,6,0),""))&amp;""</f>
        <v/>
      </c>
      <c r="G164" s="217"/>
      <c r="H164" s="216" t="str">
        <f>IFERROR(IF($H163+1&gt;'(backend scoring)'!$Q$335,"",$H163+1),"")</f>
        <v/>
      </c>
      <c r="I164" s="216" t="str">
        <f>_xlfn.XLOOKUP($H164,'(backend scoring)'!$S$2:$S$333,'(backend scoring)'!$A$2:$A$333,"")</f>
        <v/>
      </c>
      <c r="J164" s="216" t="str">
        <f>IFERROR(VLOOKUP($I164,'Institution Evaluation'!$A$55:$F$346,2,0),IFERROR(VLOOKUP($I164,'Privacy Analyst Evaluation'!$A$46:$F$120,2,0),""))</f>
        <v/>
      </c>
      <c r="K164" s="216" t="str">
        <f>IFERROR(VLOOKUP($I164,'Institution Evaluation'!$A$55:$F$346,3,0),IFERROR(VLOOKUP($I164,'Privacy Analyst Evaluation'!$A$46:$F$120,3,0),""))&amp;""</f>
        <v/>
      </c>
      <c r="L164" s="216" t="str">
        <f>IFERROR(VLOOKUP($I164,'Institution Evaluation'!$A$55:$F$346,4,0),IFERROR(VLOOKUP($I164,'Privacy Analyst Evaluation'!$A$46:$F$120,4,0),""))&amp;""</f>
        <v/>
      </c>
      <c r="M164" s="216" t="str">
        <f>IFERROR(VLOOKUP($I164,'Institution Evaluation'!$A$55:$F$346,6,0),IFERROR(VLOOKUP($I164,'Privacy Analyst Evaluation'!$A$46:$F$120,6,0),""))&amp;""</f>
        <v/>
      </c>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c r="IZ164"/>
      <c r="JA164"/>
      <c r="JB164"/>
      <c r="JC164"/>
      <c r="JD164"/>
      <c r="JE164"/>
      <c r="JF164"/>
      <c r="JG164"/>
      <c r="JH164"/>
      <c r="JI164"/>
      <c r="JJ164"/>
      <c r="JK164"/>
      <c r="JL164"/>
      <c r="JM164"/>
      <c r="JN164"/>
      <c r="JO164"/>
      <c r="JP164"/>
      <c r="JQ164"/>
      <c r="JR164"/>
      <c r="JS164"/>
      <c r="JT164"/>
      <c r="JU164"/>
      <c r="JV164"/>
      <c r="JW164"/>
      <c r="JX164"/>
      <c r="JY164"/>
      <c r="JZ164"/>
      <c r="KA164"/>
      <c r="KB164"/>
      <c r="KC164"/>
      <c r="KD164"/>
      <c r="KE164"/>
      <c r="KF164"/>
      <c r="KG164"/>
      <c r="KH164"/>
      <c r="KI164"/>
      <c r="KJ164"/>
      <c r="KK164"/>
      <c r="KL164"/>
      <c r="KM164"/>
      <c r="KN164"/>
      <c r="KO164"/>
      <c r="KP164"/>
      <c r="KQ164"/>
      <c r="KR164"/>
      <c r="KS164"/>
      <c r="KT164"/>
      <c r="KU164"/>
      <c r="KV164"/>
      <c r="KW164"/>
      <c r="KX164"/>
      <c r="KY164"/>
      <c r="KZ164"/>
      <c r="LA164"/>
      <c r="LB164"/>
      <c r="LC164"/>
      <c r="LD164"/>
      <c r="LE164"/>
      <c r="LF164"/>
      <c r="LG164"/>
      <c r="LH164"/>
      <c r="LI164"/>
      <c r="LJ164"/>
      <c r="LK164"/>
      <c r="LL164"/>
      <c r="LM164"/>
      <c r="LN164"/>
      <c r="LO164"/>
      <c r="LP164"/>
      <c r="LQ164"/>
      <c r="LR164"/>
      <c r="LS164"/>
      <c r="LT164"/>
      <c r="LU164"/>
      <c r="LV164"/>
      <c r="LW164"/>
      <c r="LX164"/>
      <c r="LY164"/>
      <c r="LZ164"/>
    </row>
    <row r="165" spans="1:338" x14ac:dyDescent="0.2">
      <c r="A165" s="216" t="str">
        <f>IFERROR(IF($A164+1&gt;'(backend scoring)'!$T$335,"",$A164+1),"")</f>
        <v/>
      </c>
      <c r="B165" s="216" t="str">
        <f>_xlfn.XLOOKUP($A165,'(backend scoring)'!$V$2:$V$333,'(backend scoring)'!$A$2:$A$333,"")</f>
        <v/>
      </c>
      <c r="C165" s="216" t="str">
        <f>IFERROR(VLOOKUP($B165,'Institution Evaluation'!$A$55:$F$346,2,0),IFERROR(VLOOKUP($B165,'Privacy Analyst Evaluation'!$A$46:$F$120,2,0),""))&amp;""</f>
        <v/>
      </c>
      <c r="D165" s="216" t="str">
        <f>IFERROR(VLOOKUP($B165,'Institution Evaluation'!$A$55:$F$346,3,0),IFERROR(VLOOKUP($B165,'Privacy Analyst Evaluation'!$A$46:$F$120,3,0),""))&amp;""</f>
        <v/>
      </c>
      <c r="E165" s="216" t="str">
        <f>IFERROR(VLOOKUP($B165,'Institution Evaluation'!$A$55:$F$346,4,0),IFERROR(VLOOKUP($B165,'Privacy Analyst Evaluation'!$A$46:$F$120,4,0),""))&amp;""</f>
        <v/>
      </c>
      <c r="F165" s="216" t="str">
        <f>IFERROR(VLOOKUP($B165,'Institution Evaluation'!$A$55:$F$346,6,0),IFERROR(VLOOKUP($B165,'Privacy Analyst Evaluation'!$A$46:$F$120,6,0),""))&amp;""</f>
        <v/>
      </c>
      <c r="G165" s="217"/>
      <c r="H165" s="216" t="str">
        <f>IFERROR(IF($H164+1&gt;'(backend scoring)'!$Q$335,"",$H164+1),"")</f>
        <v/>
      </c>
      <c r="I165" s="216" t="str">
        <f>_xlfn.XLOOKUP($H165,'(backend scoring)'!$S$2:$S$333,'(backend scoring)'!$A$2:$A$333,"")</f>
        <v/>
      </c>
      <c r="J165" s="216" t="str">
        <f>IFERROR(VLOOKUP($I165,'Institution Evaluation'!$A$55:$F$346,2,0),IFERROR(VLOOKUP($I165,'Privacy Analyst Evaluation'!$A$46:$F$120,2,0),""))</f>
        <v/>
      </c>
      <c r="K165" s="216" t="str">
        <f>IFERROR(VLOOKUP($I165,'Institution Evaluation'!$A$55:$F$346,3,0),IFERROR(VLOOKUP($I165,'Privacy Analyst Evaluation'!$A$46:$F$120,3,0),""))&amp;""</f>
        <v/>
      </c>
      <c r="L165" s="216" t="str">
        <f>IFERROR(VLOOKUP($I165,'Institution Evaluation'!$A$55:$F$346,4,0),IFERROR(VLOOKUP($I165,'Privacy Analyst Evaluation'!$A$46:$F$120,4,0),""))&amp;""</f>
        <v/>
      </c>
      <c r="M165" s="216" t="str">
        <f>IFERROR(VLOOKUP($I165,'Institution Evaluation'!$A$55:$F$346,6,0),IFERROR(VLOOKUP($I165,'Privacy Analyst Evaluation'!$A$46:$F$120,6,0),""))&amp;""</f>
        <v/>
      </c>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c r="IZ165"/>
      <c r="JA165"/>
      <c r="JB165"/>
      <c r="JC165"/>
      <c r="JD165"/>
      <c r="JE165"/>
      <c r="JF165"/>
      <c r="JG165"/>
      <c r="JH165"/>
      <c r="JI165"/>
      <c r="JJ165"/>
      <c r="JK165"/>
      <c r="JL165"/>
      <c r="JM165"/>
      <c r="JN165"/>
      <c r="JO165"/>
      <c r="JP165"/>
      <c r="JQ165"/>
      <c r="JR165"/>
      <c r="JS165"/>
      <c r="JT165"/>
      <c r="JU165"/>
      <c r="JV165"/>
      <c r="JW165"/>
      <c r="JX165"/>
      <c r="JY165"/>
      <c r="JZ165"/>
      <c r="KA165"/>
      <c r="KB165"/>
      <c r="KC165"/>
      <c r="KD165"/>
      <c r="KE165"/>
      <c r="KF165"/>
      <c r="KG165"/>
      <c r="KH165"/>
      <c r="KI165"/>
      <c r="KJ165"/>
      <c r="KK165"/>
      <c r="KL165"/>
      <c r="KM165"/>
      <c r="KN165"/>
      <c r="KO165"/>
      <c r="KP165"/>
      <c r="KQ165"/>
      <c r="KR165"/>
      <c r="KS165"/>
      <c r="KT165"/>
      <c r="KU165"/>
      <c r="KV165"/>
      <c r="KW165"/>
      <c r="KX165"/>
      <c r="KY165"/>
      <c r="KZ165"/>
      <c r="LA165"/>
      <c r="LB165"/>
      <c r="LC165"/>
      <c r="LD165"/>
      <c r="LE165"/>
      <c r="LF165"/>
      <c r="LG165"/>
      <c r="LH165"/>
      <c r="LI165"/>
      <c r="LJ165"/>
      <c r="LK165"/>
      <c r="LL165"/>
      <c r="LM165"/>
      <c r="LN165"/>
      <c r="LO165"/>
      <c r="LP165"/>
      <c r="LQ165"/>
      <c r="LR165"/>
      <c r="LS165"/>
      <c r="LT165"/>
      <c r="LU165"/>
      <c r="LV165"/>
      <c r="LW165"/>
      <c r="LX165"/>
      <c r="LY165"/>
      <c r="LZ165"/>
    </row>
    <row r="166" spans="1:338" x14ac:dyDescent="0.2">
      <c r="A166" s="216" t="str">
        <f>IFERROR(IF($A165+1&gt;'(backend scoring)'!$T$335,"",$A165+1),"")</f>
        <v/>
      </c>
      <c r="B166" s="216" t="str">
        <f>_xlfn.XLOOKUP($A166,'(backend scoring)'!$V$2:$V$333,'(backend scoring)'!$A$2:$A$333,"")</f>
        <v/>
      </c>
      <c r="C166" s="216" t="str">
        <f>IFERROR(VLOOKUP($B166,'Institution Evaluation'!$A$55:$F$346,2,0),IFERROR(VLOOKUP($B166,'Privacy Analyst Evaluation'!$A$46:$F$120,2,0),""))&amp;""</f>
        <v/>
      </c>
      <c r="D166" s="216" t="str">
        <f>IFERROR(VLOOKUP($B166,'Institution Evaluation'!$A$55:$F$346,3,0),IFERROR(VLOOKUP($B166,'Privacy Analyst Evaluation'!$A$46:$F$120,3,0),""))&amp;""</f>
        <v/>
      </c>
      <c r="E166" s="216" t="str">
        <f>IFERROR(VLOOKUP($B166,'Institution Evaluation'!$A$55:$F$346,4,0),IFERROR(VLOOKUP($B166,'Privacy Analyst Evaluation'!$A$46:$F$120,4,0),""))&amp;""</f>
        <v/>
      </c>
      <c r="F166" s="216" t="str">
        <f>IFERROR(VLOOKUP($B166,'Institution Evaluation'!$A$55:$F$346,6,0),IFERROR(VLOOKUP($B166,'Privacy Analyst Evaluation'!$A$46:$F$120,6,0),""))&amp;""</f>
        <v/>
      </c>
      <c r="G166" s="217"/>
      <c r="H166" s="216" t="str">
        <f>IFERROR(IF($H165+1&gt;'(backend scoring)'!$Q$335,"",$H165+1),"")</f>
        <v/>
      </c>
      <c r="I166" s="216" t="str">
        <f>_xlfn.XLOOKUP($H166,'(backend scoring)'!$S$2:$S$333,'(backend scoring)'!$A$2:$A$333,"")</f>
        <v/>
      </c>
      <c r="J166" s="216" t="str">
        <f>IFERROR(VLOOKUP($I166,'Institution Evaluation'!$A$55:$F$346,2,0),IFERROR(VLOOKUP($I166,'Privacy Analyst Evaluation'!$A$46:$F$120,2,0),""))</f>
        <v/>
      </c>
      <c r="K166" s="216" t="str">
        <f>IFERROR(VLOOKUP($I166,'Institution Evaluation'!$A$55:$F$346,3,0),IFERROR(VLOOKUP($I166,'Privacy Analyst Evaluation'!$A$46:$F$120,3,0),""))&amp;""</f>
        <v/>
      </c>
      <c r="L166" s="216" t="str">
        <f>IFERROR(VLOOKUP($I166,'Institution Evaluation'!$A$55:$F$346,4,0),IFERROR(VLOOKUP($I166,'Privacy Analyst Evaluation'!$A$46:$F$120,4,0),""))&amp;""</f>
        <v/>
      </c>
      <c r="M166" s="216" t="str">
        <f>IFERROR(VLOOKUP($I166,'Institution Evaluation'!$A$55:$F$346,6,0),IFERROR(VLOOKUP($I166,'Privacy Analyst Evaluation'!$A$46:$F$120,6,0),""))&amp;""</f>
        <v/>
      </c>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c r="IZ166"/>
      <c r="JA166"/>
      <c r="JB166"/>
      <c r="JC166"/>
      <c r="JD166"/>
      <c r="JE166"/>
      <c r="JF166"/>
      <c r="JG166"/>
      <c r="JH166"/>
      <c r="JI166"/>
      <c r="JJ166"/>
      <c r="JK166"/>
      <c r="JL166"/>
      <c r="JM166"/>
      <c r="JN166"/>
      <c r="JO166"/>
      <c r="JP166"/>
      <c r="JQ166"/>
      <c r="JR166"/>
      <c r="JS166"/>
      <c r="JT166"/>
      <c r="JU166"/>
      <c r="JV166"/>
      <c r="JW166"/>
      <c r="JX166"/>
      <c r="JY166"/>
      <c r="JZ166"/>
      <c r="KA166"/>
      <c r="KB166"/>
      <c r="KC166"/>
      <c r="KD166"/>
      <c r="KE166"/>
      <c r="KF166"/>
      <c r="KG166"/>
      <c r="KH166"/>
      <c r="KI166"/>
      <c r="KJ166"/>
      <c r="KK166"/>
      <c r="KL166"/>
      <c r="KM166"/>
      <c r="KN166"/>
      <c r="KO166"/>
      <c r="KP166"/>
      <c r="KQ166"/>
      <c r="KR166"/>
      <c r="KS166"/>
      <c r="KT166"/>
      <c r="KU166"/>
      <c r="KV166"/>
      <c r="KW166"/>
      <c r="KX166"/>
      <c r="KY166"/>
      <c r="KZ166"/>
      <c r="LA166"/>
      <c r="LB166"/>
      <c r="LC166"/>
      <c r="LD166"/>
      <c r="LE166"/>
      <c r="LF166"/>
      <c r="LG166"/>
      <c r="LH166"/>
      <c r="LI166"/>
      <c r="LJ166"/>
      <c r="LK166"/>
      <c r="LL166"/>
      <c r="LM166"/>
      <c r="LN166"/>
      <c r="LO166"/>
      <c r="LP166"/>
      <c r="LQ166"/>
      <c r="LR166"/>
      <c r="LS166"/>
      <c r="LT166"/>
      <c r="LU166"/>
      <c r="LV166"/>
      <c r="LW166"/>
      <c r="LX166"/>
      <c r="LY166"/>
      <c r="LZ166"/>
    </row>
    <row r="167" spans="1:338" x14ac:dyDescent="0.2">
      <c r="A167" s="216" t="str">
        <f>IFERROR(IF($A166+1&gt;'(backend scoring)'!$T$335,"",$A166+1),"")</f>
        <v/>
      </c>
      <c r="B167" s="216" t="str">
        <f>_xlfn.XLOOKUP($A167,'(backend scoring)'!$V$2:$V$333,'(backend scoring)'!$A$2:$A$333,"")</f>
        <v/>
      </c>
      <c r="C167" s="216" t="str">
        <f>IFERROR(VLOOKUP($B167,'Institution Evaluation'!$A$55:$F$346,2,0),IFERROR(VLOOKUP($B167,'Privacy Analyst Evaluation'!$A$46:$F$120,2,0),""))&amp;""</f>
        <v/>
      </c>
      <c r="D167" s="216" t="str">
        <f>IFERROR(VLOOKUP($B167,'Institution Evaluation'!$A$55:$F$346,3,0),IFERROR(VLOOKUP($B167,'Privacy Analyst Evaluation'!$A$46:$F$120,3,0),""))&amp;""</f>
        <v/>
      </c>
      <c r="E167" s="216" t="str">
        <f>IFERROR(VLOOKUP($B167,'Institution Evaluation'!$A$55:$F$346,4,0),IFERROR(VLOOKUP($B167,'Privacy Analyst Evaluation'!$A$46:$F$120,4,0),""))&amp;""</f>
        <v/>
      </c>
      <c r="F167" s="216" t="str">
        <f>IFERROR(VLOOKUP($B167,'Institution Evaluation'!$A$55:$F$346,6,0),IFERROR(VLOOKUP($B167,'Privacy Analyst Evaluation'!$A$46:$F$120,6,0),""))&amp;""</f>
        <v/>
      </c>
      <c r="G167" s="217"/>
      <c r="H167" s="216" t="str">
        <f>IFERROR(IF($H166+1&gt;'(backend scoring)'!$Q$335,"",$H166+1),"")</f>
        <v/>
      </c>
      <c r="I167" s="216" t="str">
        <f>_xlfn.XLOOKUP($H167,'(backend scoring)'!$S$2:$S$333,'(backend scoring)'!$A$2:$A$333,"")</f>
        <v/>
      </c>
      <c r="J167" s="216" t="str">
        <f>IFERROR(VLOOKUP($I167,'Institution Evaluation'!$A$55:$F$346,2,0),IFERROR(VLOOKUP($I167,'Privacy Analyst Evaluation'!$A$46:$F$120,2,0),""))</f>
        <v/>
      </c>
      <c r="K167" s="216" t="str">
        <f>IFERROR(VLOOKUP($I167,'Institution Evaluation'!$A$55:$F$346,3,0),IFERROR(VLOOKUP($I167,'Privacy Analyst Evaluation'!$A$46:$F$120,3,0),""))&amp;""</f>
        <v/>
      </c>
      <c r="L167" s="216" t="str">
        <f>IFERROR(VLOOKUP($I167,'Institution Evaluation'!$A$55:$F$346,4,0),IFERROR(VLOOKUP($I167,'Privacy Analyst Evaluation'!$A$46:$F$120,4,0),""))&amp;""</f>
        <v/>
      </c>
      <c r="M167" s="216" t="str">
        <f>IFERROR(VLOOKUP($I167,'Institution Evaluation'!$A$55:$F$346,6,0),IFERROR(VLOOKUP($I167,'Privacy Analyst Evaluation'!$A$46:$F$120,6,0),""))&amp;""</f>
        <v/>
      </c>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c r="IX167"/>
      <c r="IY167"/>
      <c r="IZ167"/>
      <c r="JA167"/>
      <c r="JB167"/>
      <c r="JC167"/>
      <c r="JD167"/>
      <c r="JE167"/>
      <c r="JF167"/>
      <c r="JG167"/>
      <c r="JH167"/>
      <c r="JI167"/>
      <c r="JJ167"/>
      <c r="JK167"/>
      <c r="JL167"/>
      <c r="JM167"/>
      <c r="JN167"/>
      <c r="JO167"/>
      <c r="JP167"/>
      <c r="JQ167"/>
      <c r="JR167"/>
      <c r="JS167"/>
      <c r="JT167"/>
      <c r="JU167"/>
      <c r="JV167"/>
      <c r="JW167"/>
      <c r="JX167"/>
      <c r="JY167"/>
      <c r="JZ167"/>
      <c r="KA167"/>
      <c r="KB167"/>
      <c r="KC167"/>
      <c r="KD167"/>
      <c r="KE167"/>
      <c r="KF167"/>
      <c r="KG167"/>
      <c r="KH167"/>
      <c r="KI167"/>
      <c r="KJ167"/>
      <c r="KK167"/>
      <c r="KL167"/>
      <c r="KM167"/>
      <c r="KN167"/>
      <c r="KO167"/>
      <c r="KP167"/>
      <c r="KQ167"/>
      <c r="KR167"/>
      <c r="KS167"/>
      <c r="KT167"/>
      <c r="KU167"/>
      <c r="KV167"/>
      <c r="KW167"/>
      <c r="KX167"/>
      <c r="KY167"/>
      <c r="KZ167"/>
      <c r="LA167"/>
      <c r="LB167"/>
      <c r="LC167"/>
      <c r="LD167"/>
      <c r="LE167"/>
      <c r="LF167"/>
      <c r="LG167"/>
      <c r="LH167"/>
      <c r="LI167"/>
      <c r="LJ167"/>
      <c r="LK167"/>
      <c r="LL167"/>
      <c r="LM167"/>
      <c r="LN167"/>
      <c r="LO167"/>
      <c r="LP167"/>
      <c r="LQ167"/>
      <c r="LR167"/>
      <c r="LS167"/>
      <c r="LT167"/>
      <c r="LU167"/>
      <c r="LV167"/>
      <c r="LW167"/>
      <c r="LX167"/>
      <c r="LY167"/>
      <c r="LZ167"/>
    </row>
    <row r="168" spans="1:338" x14ac:dyDescent="0.2">
      <c r="A168" s="216" t="str">
        <f>IFERROR(IF($A167+1&gt;'(backend scoring)'!$T$335,"",$A167+1),"")</f>
        <v/>
      </c>
      <c r="B168" s="216" t="str">
        <f>_xlfn.XLOOKUP($A168,'(backend scoring)'!$V$2:$V$333,'(backend scoring)'!$A$2:$A$333,"")</f>
        <v/>
      </c>
      <c r="C168" s="216" t="str">
        <f>IFERROR(VLOOKUP($B168,'Institution Evaluation'!$A$55:$F$346,2,0),IFERROR(VLOOKUP($B168,'Privacy Analyst Evaluation'!$A$46:$F$120,2,0),""))&amp;""</f>
        <v/>
      </c>
      <c r="D168" s="216" t="str">
        <f>IFERROR(VLOOKUP($B168,'Institution Evaluation'!$A$55:$F$346,3,0),IFERROR(VLOOKUP($B168,'Privacy Analyst Evaluation'!$A$46:$F$120,3,0),""))&amp;""</f>
        <v/>
      </c>
      <c r="E168" s="216" t="str">
        <f>IFERROR(VLOOKUP($B168,'Institution Evaluation'!$A$55:$F$346,4,0),IFERROR(VLOOKUP($B168,'Privacy Analyst Evaluation'!$A$46:$F$120,4,0),""))&amp;""</f>
        <v/>
      </c>
      <c r="F168" s="216" t="str">
        <f>IFERROR(VLOOKUP($B168,'Institution Evaluation'!$A$55:$F$346,6,0),IFERROR(VLOOKUP($B168,'Privacy Analyst Evaluation'!$A$46:$F$120,6,0),""))&amp;""</f>
        <v/>
      </c>
      <c r="G168" s="217"/>
      <c r="H168" s="216" t="str">
        <f>IFERROR(IF($H167+1&gt;'(backend scoring)'!$Q$335,"",$H167+1),"")</f>
        <v/>
      </c>
      <c r="I168" s="216" t="str">
        <f>_xlfn.XLOOKUP($H168,'(backend scoring)'!$S$2:$S$333,'(backend scoring)'!$A$2:$A$333,"")</f>
        <v/>
      </c>
      <c r="J168" s="216" t="str">
        <f>IFERROR(VLOOKUP($I168,'Institution Evaluation'!$A$55:$F$346,2,0),IFERROR(VLOOKUP($I168,'Privacy Analyst Evaluation'!$A$46:$F$120,2,0),""))</f>
        <v/>
      </c>
      <c r="K168" s="216" t="str">
        <f>IFERROR(VLOOKUP($I168,'Institution Evaluation'!$A$55:$F$346,3,0),IFERROR(VLOOKUP($I168,'Privacy Analyst Evaluation'!$A$46:$F$120,3,0),""))&amp;""</f>
        <v/>
      </c>
      <c r="L168" s="216" t="str">
        <f>IFERROR(VLOOKUP($I168,'Institution Evaluation'!$A$55:$F$346,4,0),IFERROR(VLOOKUP($I168,'Privacy Analyst Evaluation'!$A$46:$F$120,4,0),""))&amp;""</f>
        <v/>
      </c>
      <c r="M168" s="216" t="str">
        <f>IFERROR(VLOOKUP($I168,'Institution Evaluation'!$A$55:$F$346,6,0),IFERROR(VLOOKUP($I168,'Privacy Analyst Evaluation'!$A$46:$F$120,6,0),""))&amp;""</f>
        <v/>
      </c>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c r="IZ168"/>
      <c r="JA168"/>
      <c r="JB168"/>
      <c r="JC168"/>
      <c r="JD168"/>
      <c r="JE168"/>
      <c r="JF168"/>
      <c r="JG168"/>
      <c r="JH168"/>
      <c r="JI168"/>
      <c r="JJ168"/>
      <c r="JK168"/>
      <c r="JL168"/>
      <c r="JM168"/>
      <c r="JN168"/>
      <c r="JO168"/>
      <c r="JP168"/>
      <c r="JQ168"/>
      <c r="JR168"/>
      <c r="JS168"/>
      <c r="JT168"/>
      <c r="JU168"/>
      <c r="JV168"/>
      <c r="JW168"/>
      <c r="JX168"/>
      <c r="JY168"/>
      <c r="JZ168"/>
      <c r="KA168"/>
      <c r="KB168"/>
      <c r="KC168"/>
      <c r="KD168"/>
      <c r="KE168"/>
      <c r="KF168"/>
      <c r="KG168"/>
      <c r="KH168"/>
      <c r="KI168"/>
      <c r="KJ168"/>
      <c r="KK168"/>
      <c r="KL168"/>
      <c r="KM168"/>
      <c r="KN168"/>
      <c r="KO168"/>
      <c r="KP168"/>
      <c r="KQ168"/>
      <c r="KR168"/>
      <c r="KS168"/>
      <c r="KT168"/>
      <c r="KU168"/>
      <c r="KV168"/>
      <c r="KW168"/>
      <c r="KX168"/>
      <c r="KY168"/>
      <c r="KZ168"/>
      <c r="LA168"/>
      <c r="LB168"/>
      <c r="LC168"/>
      <c r="LD168"/>
      <c r="LE168"/>
      <c r="LF168"/>
      <c r="LG168"/>
      <c r="LH168"/>
      <c r="LI168"/>
      <c r="LJ168"/>
      <c r="LK168"/>
      <c r="LL168"/>
      <c r="LM168"/>
      <c r="LN168"/>
      <c r="LO168"/>
      <c r="LP168"/>
      <c r="LQ168"/>
      <c r="LR168"/>
      <c r="LS168"/>
      <c r="LT168"/>
      <c r="LU168"/>
      <c r="LV168"/>
      <c r="LW168"/>
      <c r="LX168"/>
      <c r="LY168"/>
      <c r="LZ168"/>
    </row>
    <row r="169" spans="1:338" x14ac:dyDescent="0.2">
      <c r="A169" s="216" t="str">
        <f>IFERROR(IF($A168+1&gt;'(backend scoring)'!$T$335,"",$A168+1),"")</f>
        <v/>
      </c>
      <c r="B169" s="216" t="str">
        <f>_xlfn.XLOOKUP($A169,'(backend scoring)'!$V$2:$V$333,'(backend scoring)'!$A$2:$A$333,"")</f>
        <v/>
      </c>
      <c r="C169" s="216" t="str">
        <f>IFERROR(VLOOKUP($B169,'Institution Evaluation'!$A$55:$F$346,2,0),IFERROR(VLOOKUP($B169,'Privacy Analyst Evaluation'!$A$46:$F$120,2,0),""))&amp;""</f>
        <v/>
      </c>
      <c r="D169" s="216" t="str">
        <f>IFERROR(VLOOKUP($B169,'Institution Evaluation'!$A$55:$F$346,3,0),IFERROR(VLOOKUP($B169,'Privacy Analyst Evaluation'!$A$46:$F$120,3,0),""))&amp;""</f>
        <v/>
      </c>
      <c r="E169" s="216" t="str">
        <f>IFERROR(VLOOKUP($B169,'Institution Evaluation'!$A$55:$F$346,4,0),IFERROR(VLOOKUP($B169,'Privacy Analyst Evaluation'!$A$46:$F$120,4,0),""))&amp;""</f>
        <v/>
      </c>
      <c r="F169" s="216" t="str">
        <f>IFERROR(VLOOKUP($B169,'Institution Evaluation'!$A$55:$F$346,6,0),IFERROR(VLOOKUP($B169,'Privacy Analyst Evaluation'!$A$46:$F$120,6,0),""))&amp;""</f>
        <v/>
      </c>
      <c r="G169" s="217"/>
      <c r="H169" s="216" t="str">
        <f>IFERROR(IF($H168+1&gt;'(backend scoring)'!$Q$335,"",$H168+1),"")</f>
        <v/>
      </c>
      <c r="I169" s="216" t="str">
        <f>_xlfn.XLOOKUP($H169,'(backend scoring)'!$S$2:$S$333,'(backend scoring)'!$A$2:$A$333,"")</f>
        <v/>
      </c>
      <c r="J169" s="216" t="str">
        <f>IFERROR(VLOOKUP($I169,'Institution Evaluation'!$A$55:$F$346,2,0),IFERROR(VLOOKUP($I169,'Privacy Analyst Evaluation'!$A$46:$F$120,2,0),""))</f>
        <v/>
      </c>
      <c r="K169" s="216" t="str">
        <f>IFERROR(VLOOKUP($I169,'Institution Evaluation'!$A$55:$F$346,3,0),IFERROR(VLOOKUP($I169,'Privacy Analyst Evaluation'!$A$46:$F$120,3,0),""))&amp;""</f>
        <v/>
      </c>
      <c r="L169" s="216" t="str">
        <f>IFERROR(VLOOKUP($I169,'Institution Evaluation'!$A$55:$F$346,4,0),IFERROR(VLOOKUP($I169,'Privacy Analyst Evaluation'!$A$46:$F$120,4,0),""))&amp;""</f>
        <v/>
      </c>
      <c r="M169" s="216" t="str">
        <f>IFERROR(VLOOKUP($I169,'Institution Evaluation'!$A$55:$F$346,6,0),IFERROR(VLOOKUP($I169,'Privacy Analyst Evaluation'!$A$46:$F$120,6,0),""))&amp;""</f>
        <v/>
      </c>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c r="IX169"/>
      <c r="IY169"/>
      <c r="IZ169"/>
      <c r="JA169"/>
      <c r="JB169"/>
      <c r="JC169"/>
      <c r="JD169"/>
      <c r="JE169"/>
      <c r="JF169"/>
      <c r="JG169"/>
      <c r="JH169"/>
      <c r="JI169"/>
      <c r="JJ169"/>
      <c r="JK169"/>
      <c r="JL169"/>
      <c r="JM169"/>
      <c r="JN169"/>
      <c r="JO169"/>
      <c r="JP169"/>
      <c r="JQ169"/>
      <c r="JR169"/>
      <c r="JS169"/>
      <c r="JT169"/>
      <c r="JU169"/>
      <c r="JV169"/>
      <c r="JW169"/>
      <c r="JX169"/>
      <c r="JY169"/>
      <c r="JZ169"/>
      <c r="KA169"/>
      <c r="KB169"/>
      <c r="KC169"/>
      <c r="KD169"/>
      <c r="KE169"/>
      <c r="KF169"/>
      <c r="KG169"/>
      <c r="KH169"/>
      <c r="KI169"/>
      <c r="KJ169"/>
      <c r="KK169"/>
      <c r="KL169"/>
      <c r="KM169"/>
      <c r="KN169"/>
      <c r="KO169"/>
      <c r="KP169"/>
      <c r="KQ169"/>
      <c r="KR169"/>
      <c r="KS169"/>
      <c r="KT169"/>
      <c r="KU169"/>
      <c r="KV169"/>
      <c r="KW169"/>
      <c r="KX169"/>
      <c r="KY169"/>
      <c r="KZ169"/>
      <c r="LA169"/>
      <c r="LB169"/>
      <c r="LC169"/>
      <c r="LD169"/>
      <c r="LE169"/>
      <c r="LF169"/>
      <c r="LG169"/>
      <c r="LH169"/>
      <c r="LI169"/>
      <c r="LJ169"/>
      <c r="LK169"/>
      <c r="LL169"/>
      <c r="LM169"/>
      <c r="LN169"/>
      <c r="LO169"/>
      <c r="LP169"/>
      <c r="LQ169"/>
      <c r="LR169"/>
      <c r="LS169"/>
      <c r="LT169"/>
      <c r="LU169"/>
      <c r="LV169"/>
      <c r="LW169"/>
      <c r="LX169"/>
      <c r="LY169"/>
      <c r="LZ169"/>
    </row>
    <row r="170" spans="1:338" x14ac:dyDescent="0.2">
      <c r="A170" s="216" t="str">
        <f>IFERROR(IF($A169+1&gt;'(backend scoring)'!$T$335,"",$A169+1),"")</f>
        <v/>
      </c>
      <c r="B170" s="216" t="str">
        <f>_xlfn.XLOOKUP($A170,'(backend scoring)'!$V$2:$V$333,'(backend scoring)'!$A$2:$A$333,"")</f>
        <v/>
      </c>
      <c r="C170" s="216" t="str">
        <f>IFERROR(VLOOKUP($B170,'Institution Evaluation'!$A$55:$F$346,2,0),IFERROR(VLOOKUP($B170,'Privacy Analyst Evaluation'!$A$46:$F$120,2,0),""))&amp;""</f>
        <v/>
      </c>
      <c r="D170" s="216" t="str">
        <f>IFERROR(VLOOKUP($B170,'Institution Evaluation'!$A$55:$F$346,3,0),IFERROR(VLOOKUP($B170,'Privacy Analyst Evaluation'!$A$46:$F$120,3,0),""))&amp;""</f>
        <v/>
      </c>
      <c r="E170" s="216" t="str">
        <f>IFERROR(VLOOKUP($B170,'Institution Evaluation'!$A$55:$F$346,4,0),IFERROR(VLOOKUP($B170,'Privacy Analyst Evaluation'!$A$46:$F$120,4,0),""))&amp;""</f>
        <v/>
      </c>
      <c r="F170" s="216" t="str">
        <f>IFERROR(VLOOKUP($B170,'Institution Evaluation'!$A$55:$F$346,6,0),IFERROR(VLOOKUP($B170,'Privacy Analyst Evaluation'!$A$46:$F$120,6,0),""))&amp;""</f>
        <v/>
      </c>
      <c r="G170" s="217"/>
      <c r="H170" s="216" t="str">
        <f>IFERROR(IF($H169+1&gt;'(backend scoring)'!$Q$335,"",$H169+1),"")</f>
        <v/>
      </c>
      <c r="I170" s="216" t="str">
        <f>_xlfn.XLOOKUP($H170,'(backend scoring)'!$S$2:$S$333,'(backend scoring)'!$A$2:$A$333,"")</f>
        <v/>
      </c>
      <c r="J170" s="216" t="str">
        <f>IFERROR(VLOOKUP($I170,'Institution Evaluation'!$A$55:$F$346,2,0),IFERROR(VLOOKUP($I170,'Privacy Analyst Evaluation'!$A$46:$F$120,2,0),""))</f>
        <v/>
      </c>
      <c r="K170" s="216" t="str">
        <f>IFERROR(VLOOKUP($I170,'Institution Evaluation'!$A$55:$F$346,3,0),IFERROR(VLOOKUP($I170,'Privacy Analyst Evaluation'!$A$46:$F$120,3,0),""))&amp;""</f>
        <v/>
      </c>
      <c r="L170" s="216" t="str">
        <f>IFERROR(VLOOKUP($I170,'Institution Evaluation'!$A$55:$F$346,4,0),IFERROR(VLOOKUP($I170,'Privacy Analyst Evaluation'!$A$46:$F$120,4,0),""))&amp;""</f>
        <v/>
      </c>
      <c r="M170" s="216" t="str">
        <f>IFERROR(VLOOKUP($I170,'Institution Evaluation'!$A$55:$F$346,6,0),IFERROR(VLOOKUP($I170,'Privacy Analyst Evaluation'!$A$46:$F$120,6,0),""))&amp;""</f>
        <v/>
      </c>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c r="IZ170"/>
      <c r="JA170"/>
      <c r="JB170"/>
      <c r="JC170"/>
      <c r="JD170"/>
      <c r="JE170"/>
      <c r="JF170"/>
      <c r="JG170"/>
      <c r="JH170"/>
      <c r="JI170"/>
      <c r="JJ170"/>
      <c r="JK170"/>
      <c r="JL170"/>
      <c r="JM170"/>
      <c r="JN170"/>
      <c r="JO170"/>
      <c r="JP170"/>
      <c r="JQ170"/>
      <c r="JR170"/>
      <c r="JS170"/>
      <c r="JT170"/>
      <c r="JU170"/>
      <c r="JV170"/>
      <c r="JW170"/>
      <c r="JX170"/>
      <c r="JY170"/>
      <c r="JZ170"/>
      <c r="KA170"/>
      <c r="KB170"/>
      <c r="KC170"/>
      <c r="KD170"/>
      <c r="KE170"/>
      <c r="KF170"/>
      <c r="KG170"/>
      <c r="KH170"/>
      <c r="KI170"/>
      <c r="KJ170"/>
      <c r="KK170"/>
      <c r="KL170"/>
      <c r="KM170"/>
      <c r="KN170"/>
      <c r="KO170"/>
      <c r="KP170"/>
      <c r="KQ170"/>
      <c r="KR170"/>
      <c r="KS170"/>
      <c r="KT170"/>
      <c r="KU170"/>
      <c r="KV170"/>
      <c r="KW170"/>
      <c r="KX170"/>
      <c r="KY170"/>
      <c r="KZ170"/>
      <c r="LA170"/>
      <c r="LB170"/>
      <c r="LC170"/>
      <c r="LD170"/>
      <c r="LE170"/>
      <c r="LF170"/>
      <c r="LG170"/>
      <c r="LH170"/>
      <c r="LI170"/>
      <c r="LJ170"/>
      <c r="LK170"/>
      <c r="LL170"/>
      <c r="LM170"/>
      <c r="LN170"/>
      <c r="LO170"/>
      <c r="LP170"/>
      <c r="LQ170"/>
      <c r="LR170"/>
      <c r="LS170"/>
      <c r="LT170"/>
      <c r="LU170"/>
      <c r="LV170"/>
      <c r="LW170"/>
      <c r="LX170"/>
      <c r="LY170"/>
      <c r="LZ170"/>
    </row>
    <row r="171" spans="1:338" x14ac:dyDescent="0.2">
      <c r="A171" s="216" t="str">
        <f>IFERROR(IF($A170+1&gt;'(backend scoring)'!$T$335,"",$A170+1),"")</f>
        <v/>
      </c>
      <c r="B171" s="216" t="str">
        <f>_xlfn.XLOOKUP($A171,'(backend scoring)'!$V$2:$V$333,'(backend scoring)'!$A$2:$A$333,"")</f>
        <v/>
      </c>
      <c r="C171" s="216" t="str">
        <f>IFERROR(VLOOKUP($B171,'Institution Evaluation'!$A$55:$F$346,2,0),IFERROR(VLOOKUP($B171,'Privacy Analyst Evaluation'!$A$46:$F$120,2,0),""))&amp;""</f>
        <v/>
      </c>
      <c r="D171" s="216" t="str">
        <f>IFERROR(VLOOKUP($B171,'Institution Evaluation'!$A$55:$F$346,3,0),IFERROR(VLOOKUP($B171,'Privacy Analyst Evaluation'!$A$46:$F$120,3,0),""))&amp;""</f>
        <v/>
      </c>
      <c r="E171" s="216" t="str">
        <f>IFERROR(VLOOKUP($B171,'Institution Evaluation'!$A$55:$F$346,4,0),IFERROR(VLOOKUP($B171,'Privacy Analyst Evaluation'!$A$46:$F$120,4,0),""))&amp;""</f>
        <v/>
      </c>
      <c r="F171" s="216" t="str">
        <f>IFERROR(VLOOKUP($B171,'Institution Evaluation'!$A$55:$F$346,6,0),IFERROR(VLOOKUP($B171,'Privacy Analyst Evaluation'!$A$46:$F$120,6,0),""))&amp;""</f>
        <v/>
      </c>
      <c r="G171" s="217"/>
      <c r="H171" s="216" t="str">
        <f>IFERROR(IF($H170+1&gt;'(backend scoring)'!$Q$335,"",$H170+1),"")</f>
        <v/>
      </c>
      <c r="I171" s="216" t="str">
        <f>_xlfn.XLOOKUP($H171,'(backend scoring)'!$S$2:$S$333,'(backend scoring)'!$A$2:$A$333,"")</f>
        <v/>
      </c>
      <c r="J171" s="216" t="str">
        <f>IFERROR(VLOOKUP($I171,'Institution Evaluation'!$A$55:$F$346,2,0),IFERROR(VLOOKUP($I171,'Privacy Analyst Evaluation'!$A$46:$F$120,2,0),""))</f>
        <v/>
      </c>
      <c r="K171" s="216" t="str">
        <f>IFERROR(VLOOKUP($I171,'Institution Evaluation'!$A$55:$F$346,3,0),IFERROR(VLOOKUP($I171,'Privacy Analyst Evaluation'!$A$46:$F$120,3,0),""))&amp;""</f>
        <v/>
      </c>
      <c r="L171" s="216" t="str">
        <f>IFERROR(VLOOKUP($I171,'Institution Evaluation'!$A$55:$F$346,4,0),IFERROR(VLOOKUP($I171,'Privacy Analyst Evaluation'!$A$46:$F$120,4,0),""))&amp;""</f>
        <v/>
      </c>
      <c r="M171" s="216" t="str">
        <f>IFERROR(VLOOKUP($I171,'Institution Evaluation'!$A$55:$F$346,6,0),IFERROR(VLOOKUP($I171,'Privacy Analyst Evaluation'!$A$46:$F$120,6,0),""))&amp;""</f>
        <v/>
      </c>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c r="IZ171"/>
      <c r="JA171"/>
      <c r="JB171"/>
      <c r="JC171"/>
      <c r="JD171"/>
      <c r="JE171"/>
      <c r="JF171"/>
      <c r="JG171"/>
      <c r="JH171"/>
      <c r="JI171"/>
      <c r="JJ171"/>
      <c r="JK171"/>
      <c r="JL171"/>
      <c r="JM171"/>
      <c r="JN171"/>
      <c r="JO171"/>
      <c r="JP171"/>
      <c r="JQ171"/>
      <c r="JR171"/>
      <c r="JS171"/>
      <c r="JT171"/>
      <c r="JU171"/>
      <c r="JV171"/>
      <c r="JW171"/>
      <c r="JX171"/>
      <c r="JY171"/>
      <c r="JZ171"/>
      <c r="KA171"/>
      <c r="KB171"/>
      <c r="KC171"/>
      <c r="KD171"/>
      <c r="KE171"/>
      <c r="KF171"/>
      <c r="KG171"/>
      <c r="KH171"/>
      <c r="KI171"/>
      <c r="KJ171"/>
      <c r="KK171"/>
      <c r="KL171"/>
      <c r="KM171"/>
      <c r="KN171"/>
      <c r="KO171"/>
      <c r="KP171"/>
      <c r="KQ171"/>
      <c r="KR171"/>
      <c r="KS171"/>
      <c r="KT171"/>
      <c r="KU171"/>
      <c r="KV171"/>
      <c r="KW171"/>
      <c r="KX171"/>
      <c r="KY171"/>
      <c r="KZ171"/>
      <c r="LA171"/>
      <c r="LB171"/>
      <c r="LC171"/>
      <c r="LD171"/>
      <c r="LE171"/>
      <c r="LF171"/>
      <c r="LG171"/>
      <c r="LH171"/>
      <c r="LI171"/>
      <c r="LJ171"/>
      <c r="LK171"/>
      <c r="LL171"/>
      <c r="LM171"/>
      <c r="LN171"/>
      <c r="LO171"/>
      <c r="LP171"/>
      <c r="LQ171"/>
      <c r="LR171"/>
      <c r="LS171"/>
      <c r="LT171"/>
      <c r="LU171"/>
      <c r="LV171"/>
      <c r="LW171"/>
      <c r="LX171"/>
      <c r="LY171"/>
      <c r="LZ171"/>
    </row>
    <row r="172" spans="1:338" x14ac:dyDescent="0.2">
      <c r="A172" s="216" t="str">
        <f>IFERROR(IF($A171+1&gt;'(backend scoring)'!$T$335,"",$A171+1),"")</f>
        <v/>
      </c>
      <c r="B172" s="216" t="str">
        <f>_xlfn.XLOOKUP($A172,'(backend scoring)'!$V$2:$V$333,'(backend scoring)'!$A$2:$A$333,"")</f>
        <v/>
      </c>
      <c r="C172" s="216" t="str">
        <f>IFERROR(VLOOKUP($B172,'Institution Evaluation'!$A$55:$F$346,2,0),IFERROR(VLOOKUP($B172,'Privacy Analyst Evaluation'!$A$46:$F$120,2,0),""))&amp;""</f>
        <v/>
      </c>
      <c r="D172" s="216" t="str">
        <f>IFERROR(VLOOKUP($B172,'Institution Evaluation'!$A$55:$F$346,3,0),IFERROR(VLOOKUP($B172,'Privacy Analyst Evaluation'!$A$46:$F$120,3,0),""))&amp;""</f>
        <v/>
      </c>
      <c r="E172" s="216" t="str">
        <f>IFERROR(VLOOKUP($B172,'Institution Evaluation'!$A$55:$F$346,4,0),IFERROR(VLOOKUP($B172,'Privacy Analyst Evaluation'!$A$46:$F$120,4,0),""))&amp;""</f>
        <v/>
      </c>
      <c r="F172" s="216" t="str">
        <f>IFERROR(VLOOKUP($B172,'Institution Evaluation'!$A$55:$F$346,6,0),IFERROR(VLOOKUP($B172,'Privacy Analyst Evaluation'!$A$46:$F$120,6,0),""))&amp;""</f>
        <v/>
      </c>
      <c r="G172" s="217"/>
      <c r="H172" s="216" t="str">
        <f>IFERROR(IF($H171+1&gt;'(backend scoring)'!$Q$335,"",$H171+1),"")</f>
        <v/>
      </c>
      <c r="I172" s="216" t="str">
        <f>_xlfn.XLOOKUP($H172,'(backend scoring)'!$S$2:$S$333,'(backend scoring)'!$A$2:$A$333,"")</f>
        <v/>
      </c>
      <c r="J172" s="216" t="str">
        <f>IFERROR(VLOOKUP($I172,'Institution Evaluation'!$A$55:$F$346,2,0),IFERROR(VLOOKUP($I172,'Privacy Analyst Evaluation'!$A$46:$F$120,2,0),""))</f>
        <v/>
      </c>
      <c r="K172" s="216" t="str">
        <f>IFERROR(VLOOKUP($I172,'Institution Evaluation'!$A$55:$F$346,3,0),IFERROR(VLOOKUP($I172,'Privacy Analyst Evaluation'!$A$46:$F$120,3,0),""))&amp;""</f>
        <v/>
      </c>
      <c r="L172" s="216" t="str">
        <f>IFERROR(VLOOKUP($I172,'Institution Evaluation'!$A$55:$F$346,4,0),IFERROR(VLOOKUP($I172,'Privacy Analyst Evaluation'!$A$46:$F$120,4,0),""))&amp;""</f>
        <v/>
      </c>
      <c r="M172" s="216" t="str">
        <f>IFERROR(VLOOKUP($I172,'Institution Evaluation'!$A$55:$F$346,6,0),IFERROR(VLOOKUP($I172,'Privacy Analyst Evaluation'!$A$46:$F$120,6,0),""))&amp;""</f>
        <v/>
      </c>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c r="IX172"/>
      <c r="IY172"/>
      <c r="IZ172"/>
      <c r="JA172"/>
      <c r="JB172"/>
      <c r="JC172"/>
      <c r="JD172"/>
      <c r="JE172"/>
      <c r="JF172"/>
      <c r="JG172"/>
      <c r="JH172"/>
      <c r="JI172"/>
      <c r="JJ172"/>
      <c r="JK172"/>
      <c r="JL172"/>
      <c r="JM172"/>
      <c r="JN172"/>
      <c r="JO172"/>
      <c r="JP172"/>
      <c r="JQ172"/>
      <c r="JR172"/>
      <c r="JS172"/>
      <c r="JT172"/>
      <c r="JU172"/>
      <c r="JV172"/>
      <c r="JW172"/>
      <c r="JX172"/>
      <c r="JY172"/>
      <c r="JZ172"/>
      <c r="KA172"/>
      <c r="KB172"/>
      <c r="KC172"/>
      <c r="KD172"/>
      <c r="KE172"/>
      <c r="KF172"/>
      <c r="KG172"/>
      <c r="KH172"/>
      <c r="KI172"/>
      <c r="KJ172"/>
      <c r="KK172"/>
      <c r="KL172"/>
      <c r="KM172"/>
      <c r="KN172"/>
      <c r="KO172"/>
      <c r="KP172"/>
      <c r="KQ172"/>
      <c r="KR172"/>
      <c r="KS172"/>
      <c r="KT172"/>
      <c r="KU172"/>
      <c r="KV172"/>
      <c r="KW172"/>
      <c r="KX172"/>
      <c r="KY172"/>
      <c r="KZ172"/>
      <c r="LA172"/>
      <c r="LB172"/>
      <c r="LC172"/>
      <c r="LD172"/>
      <c r="LE172"/>
      <c r="LF172"/>
      <c r="LG172"/>
      <c r="LH172"/>
      <c r="LI172"/>
      <c r="LJ172"/>
      <c r="LK172"/>
      <c r="LL172"/>
      <c r="LM172"/>
      <c r="LN172"/>
      <c r="LO172"/>
      <c r="LP172"/>
      <c r="LQ172"/>
      <c r="LR172"/>
      <c r="LS172"/>
      <c r="LT172"/>
      <c r="LU172"/>
      <c r="LV172"/>
      <c r="LW172"/>
      <c r="LX172"/>
      <c r="LY172"/>
      <c r="LZ172"/>
    </row>
    <row r="173" spans="1:338" x14ac:dyDescent="0.2">
      <c r="A173" s="216" t="str">
        <f>IFERROR(IF($A172+1&gt;'(backend scoring)'!$T$335,"",$A172+1),"")</f>
        <v/>
      </c>
      <c r="B173" s="216" t="str">
        <f>_xlfn.XLOOKUP($A173,'(backend scoring)'!$V$2:$V$333,'(backend scoring)'!$A$2:$A$333,"")</f>
        <v/>
      </c>
      <c r="C173" s="216" t="str">
        <f>IFERROR(VLOOKUP($B173,'Institution Evaluation'!$A$55:$F$346,2,0),IFERROR(VLOOKUP($B173,'Privacy Analyst Evaluation'!$A$46:$F$120,2,0),""))&amp;""</f>
        <v/>
      </c>
      <c r="D173" s="216" t="str">
        <f>IFERROR(VLOOKUP($B173,'Institution Evaluation'!$A$55:$F$346,3,0),IFERROR(VLOOKUP($B173,'Privacy Analyst Evaluation'!$A$46:$F$120,3,0),""))&amp;""</f>
        <v/>
      </c>
      <c r="E173" s="216" t="str">
        <f>IFERROR(VLOOKUP($B173,'Institution Evaluation'!$A$55:$F$346,4,0),IFERROR(VLOOKUP($B173,'Privacy Analyst Evaluation'!$A$46:$F$120,4,0),""))&amp;""</f>
        <v/>
      </c>
      <c r="F173" s="216" t="str">
        <f>IFERROR(VLOOKUP($B173,'Institution Evaluation'!$A$55:$F$346,6,0),IFERROR(VLOOKUP($B173,'Privacy Analyst Evaluation'!$A$46:$F$120,6,0),""))&amp;""</f>
        <v/>
      </c>
      <c r="G173" s="217"/>
      <c r="H173" s="216" t="str">
        <f>IFERROR(IF($H172+1&gt;'(backend scoring)'!$Q$335,"",$H172+1),"")</f>
        <v/>
      </c>
      <c r="I173" s="216" t="str">
        <f>_xlfn.XLOOKUP($H173,'(backend scoring)'!$S$2:$S$333,'(backend scoring)'!$A$2:$A$333,"")</f>
        <v/>
      </c>
      <c r="J173" s="216" t="str">
        <f>IFERROR(VLOOKUP($I173,'Institution Evaluation'!$A$55:$F$346,2,0),IFERROR(VLOOKUP($I173,'Privacy Analyst Evaluation'!$A$46:$F$120,2,0),""))</f>
        <v/>
      </c>
      <c r="K173" s="216" t="str">
        <f>IFERROR(VLOOKUP($I173,'Institution Evaluation'!$A$55:$F$346,3,0),IFERROR(VLOOKUP($I173,'Privacy Analyst Evaluation'!$A$46:$F$120,3,0),""))&amp;""</f>
        <v/>
      </c>
      <c r="L173" s="216" t="str">
        <f>IFERROR(VLOOKUP($I173,'Institution Evaluation'!$A$55:$F$346,4,0),IFERROR(VLOOKUP($I173,'Privacy Analyst Evaluation'!$A$46:$F$120,4,0),""))&amp;""</f>
        <v/>
      </c>
      <c r="M173" s="216" t="str">
        <f>IFERROR(VLOOKUP($I173,'Institution Evaluation'!$A$55:$F$346,6,0),IFERROR(VLOOKUP($I173,'Privacy Analyst Evaluation'!$A$46:$F$120,6,0),""))&amp;""</f>
        <v/>
      </c>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c r="IV173"/>
      <c r="IW173"/>
      <c r="IX173"/>
      <c r="IY173"/>
      <c r="IZ173"/>
      <c r="JA173"/>
      <c r="JB173"/>
      <c r="JC173"/>
      <c r="JD173"/>
      <c r="JE173"/>
      <c r="JF173"/>
      <c r="JG173"/>
      <c r="JH173"/>
      <c r="JI173"/>
      <c r="JJ173"/>
      <c r="JK173"/>
      <c r="JL173"/>
      <c r="JM173"/>
      <c r="JN173"/>
      <c r="JO173"/>
      <c r="JP173"/>
      <c r="JQ173"/>
      <c r="JR173"/>
      <c r="JS173"/>
      <c r="JT173"/>
      <c r="JU173"/>
      <c r="JV173"/>
      <c r="JW173"/>
      <c r="JX173"/>
      <c r="JY173"/>
      <c r="JZ173"/>
      <c r="KA173"/>
      <c r="KB173"/>
      <c r="KC173"/>
      <c r="KD173"/>
      <c r="KE173"/>
      <c r="KF173"/>
      <c r="KG173"/>
      <c r="KH173"/>
      <c r="KI173"/>
      <c r="KJ173"/>
      <c r="KK173"/>
      <c r="KL173"/>
      <c r="KM173"/>
      <c r="KN173"/>
      <c r="KO173"/>
      <c r="KP173"/>
      <c r="KQ173"/>
      <c r="KR173"/>
      <c r="KS173"/>
      <c r="KT173"/>
      <c r="KU173"/>
      <c r="KV173"/>
      <c r="KW173"/>
      <c r="KX173"/>
      <c r="KY173"/>
      <c r="KZ173"/>
      <c r="LA173"/>
      <c r="LB173"/>
      <c r="LC173"/>
      <c r="LD173"/>
      <c r="LE173"/>
      <c r="LF173"/>
      <c r="LG173"/>
      <c r="LH173"/>
      <c r="LI173"/>
      <c r="LJ173"/>
      <c r="LK173"/>
      <c r="LL173"/>
      <c r="LM173"/>
      <c r="LN173"/>
      <c r="LO173"/>
      <c r="LP173"/>
      <c r="LQ173"/>
      <c r="LR173"/>
      <c r="LS173"/>
      <c r="LT173"/>
      <c r="LU173"/>
      <c r="LV173"/>
      <c r="LW173"/>
      <c r="LX173"/>
      <c r="LY173"/>
      <c r="LZ173"/>
    </row>
    <row r="174" spans="1:338" x14ac:dyDescent="0.2">
      <c r="A174" s="216" t="str">
        <f>IFERROR(IF($A173+1&gt;'(backend scoring)'!$T$335,"",$A173+1),"")</f>
        <v/>
      </c>
      <c r="B174" s="216" t="str">
        <f>_xlfn.XLOOKUP($A174,'(backend scoring)'!$V$2:$V$333,'(backend scoring)'!$A$2:$A$333,"")</f>
        <v/>
      </c>
      <c r="C174" s="216" t="str">
        <f>IFERROR(VLOOKUP($B174,'Institution Evaluation'!$A$55:$F$346,2,0),IFERROR(VLOOKUP($B174,'Privacy Analyst Evaluation'!$A$46:$F$120,2,0),""))&amp;""</f>
        <v/>
      </c>
      <c r="D174" s="216" t="str">
        <f>IFERROR(VLOOKUP($B174,'Institution Evaluation'!$A$55:$F$346,3,0),IFERROR(VLOOKUP($B174,'Privacy Analyst Evaluation'!$A$46:$F$120,3,0),""))&amp;""</f>
        <v/>
      </c>
      <c r="E174" s="216" t="str">
        <f>IFERROR(VLOOKUP($B174,'Institution Evaluation'!$A$55:$F$346,4,0),IFERROR(VLOOKUP($B174,'Privacy Analyst Evaluation'!$A$46:$F$120,4,0),""))&amp;""</f>
        <v/>
      </c>
      <c r="F174" s="216" t="str">
        <f>IFERROR(VLOOKUP($B174,'Institution Evaluation'!$A$55:$F$346,6,0),IFERROR(VLOOKUP($B174,'Privacy Analyst Evaluation'!$A$46:$F$120,6,0),""))&amp;""</f>
        <v/>
      </c>
      <c r="G174" s="217"/>
      <c r="H174" s="216" t="str">
        <f>IFERROR(IF($H173+1&gt;'(backend scoring)'!$Q$335,"",$H173+1),"")</f>
        <v/>
      </c>
      <c r="I174" s="216" t="str">
        <f>_xlfn.XLOOKUP($H174,'(backend scoring)'!$S$2:$S$333,'(backend scoring)'!$A$2:$A$333,"")</f>
        <v/>
      </c>
      <c r="J174" s="216" t="str">
        <f>IFERROR(VLOOKUP($I174,'Institution Evaluation'!$A$55:$F$346,2,0),IFERROR(VLOOKUP($I174,'Privacy Analyst Evaluation'!$A$46:$F$120,2,0),""))</f>
        <v/>
      </c>
      <c r="K174" s="216" t="str">
        <f>IFERROR(VLOOKUP($I174,'Institution Evaluation'!$A$55:$F$346,3,0),IFERROR(VLOOKUP($I174,'Privacy Analyst Evaluation'!$A$46:$F$120,3,0),""))&amp;""</f>
        <v/>
      </c>
      <c r="L174" s="216" t="str">
        <f>IFERROR(VLOOKUP($I174,'Institution Evaluation'!$A$55:$F$346,4,0),IFERROR(VLOOKUP($I174,'Privacy Analyst Evaluation'!$A$46:$F$120,4,0),""))&amp;""</f>
        <v/>
      </c>
      <c r="M174" s="216" t="str">
        <f>IFERROR(VLOOKUP($I174,'Institution Evaluation'!$A$55:$F$346,6,0),IFERROR(VLOOKUP($I174,'Privacy Analyst Evaluation'!$A$46:$F$120,6,0),""))&amp;""</f>
        <v/>
      </c>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c r="IV174"/>
      <c r="IW174"/>
      <c r="IX174"/>
      <c r="IY174"/>
      <c r="IZ174"/>
      <c r="JA174"/>
      <c r="JB174"/>
      <c r="JC174"/>
      <c r="JD174"/>
      <c r="JE174"/>
      <c r="JF174"/>
      <c r="JG174"/>
      <c r="JH174"/>
      <c r="JI174"/>
      <c r="JJ174"/>
      <c r="JK174"/>
      <c r="JL174"/>
      <c r="JM174"/>
      <c r="JN174"/>
      <c r="JO174"/>
      <c r="JP174"/>
      <c r="JQ174"/>
      <c r="JR174"/>
      <c r="JS174"/>
      <c r="JT174"/>
      <c r="JU174"/>
      <c r="JV174"/>
      <c r="JW174"/>
      <c r="JX174"/>
      <c r="JY174"/>
      <c r="JZ174"/>
      <c r="KA174"/>
      <c r="KB174"/>
      <c r="KC174"/>
      <c r="KD174"/>
      <c r="KE174"/>
      <c r="KF174"/>
      <c r="KG174"/>
      <c r="KH174"/>
      <c r="KI174"/>
      <c r="KJ174"/>
      <c r="KK174"/>
      <c r="KL174"/>
      <c r="KM174"/>
      <c r="KN174"/>
      <c r="KO174"/>
      <c r="KP174"/>
      <c r="KQ174"/>
      <c r="KR174"/>
      <c r="KS174"/>
      <c r="KT174"/>
      <c r="KU174"/>
      <c r="KV174"/>
      <c r="KW174"/>
      <c r="KX174"/>
      <c r="KY174"/>
      <c r="KZ174"/>
      <c r="LA174"/>
      <c r="LB174"/>
      <c r="LC174"/>
      <c r="LD174"/>
      <c r="LE174"/>
      <c r="LF174"/>
      <c r="LG174"/>
      <c r="LH174"/>
      <c r="LI174"/>
      <c r="LJ174"/>
      <c r="LK174"/>
      <c r="LL174"/>
      <c r="LM174"/>
      <c r="LN174"/>
      <c r="LO174"/>
      <c r="LP174"/>
      <c r="LQ174"/>
      <c r="LR174"/>
      <c r="LS174"/>
      <c r="LT174"/>
      <c r="LU174"/>
      <c r="LV174"/>
      <c r="LW174"/>
      <c r="LX174"/>
      <c r="LY174"/>
      <c r="LZ174"/>
    </row>
    <row r="175" spans="1:338" x14ac:dyDescent="0.2">
      <c r="A175" s="216" t="str">
        <f>IFERROR(IF($A174+1&gt;'(backend scoring)'!$T$335,"",$A174+1),"")</f>
        <v/>
      </c>
      <c r="B175" s="216" t="str">
        <f>_xlfn.XLOOKUP($A175,'(backend scoring)'!$V$2:$V$333,'(backend scoring)'!$A$2:$A$333,"")</f>
        <v/>
      </c>
      <c r="C175" s="216" t="str">
        <f>IFERROR(VLOOKUP($B175,'Institution Evaluation'!$A$55:$F$346,2,0),IFERROR(VLOOKUP($B175,'Privacy Analyst Evaluation'!$A$46:$F$120,2,0),""))&amp;""</f>
        <v/>
      </c>
      <c r="D175" s="216" t="str">
        <f>IFERROR(VLOOKUP($B175,'Institution Evaluation'!$A$55:$F$346,3,0),IFERROR(VLOOKUP($B175,'Privacy Analyst Evaluation'!$A$46:$F$120,3,0),""))&amp;""</f>
        <v/>
      </c>
      <c r="E175" s="216" t="str">
        <f>IFERROR(VLOOKUP($B175,'Institution Evaluation'!$A$55:$F$346,4,0),IFERROR(VLOOKUP($B175,'Privacy Analyst Evaluation'!$A$46:$F$120,4,0),""))&amp;""</f>
        <v/>
      </c>
      <c r="F175" s="216" t="str">
        <f>IFERROR(VLOOKUP($B175,'Institution Evaluation'!$A$55:$F$346,6,0),IFERROR(VLOOKUP($B175,'Privacy Analyst Evaluation'!$A$46:$F$120,6,0),""))&amp;""</f>
        <v/>
      </c>
      <c r="G175" s="217"/>
      <c r="H175" s="216" t="str">
        <f>IFERROR(IF($H174+1&gt;'(backend scoring)'!$Q$335,"",$H174+1),"")</f>
        <v/>
      </c>
      <c r="I175" s="216" t="str">
        <f>_xlfn.XLOOKUP($H175,'(backend scoring)'!$S$2:$S$333,'(backend scoring)'!$A$2:$A$333,"")</f>
        <v/>
      </c>
      <c r="J175" s="216" t="str">
        <f>IFERROR(VLOOKUP($I175,'Institution Evaluation'!$A$55:$F$346,2,0),IFERROR(VLOOKUP($I175,'Privacy Analyst Evaluation'!$A$46:$F$120,2,0),""))</f>
        <v/>
      </c>
      <c r="K175" s="216" t="str">
        <f>IFERROR(VLOOKUP($I175,'Institution Evaluation'!$A$55:$F$346,3,0),IFERROR(VLOOKUP($I175,'Privacy Analyst Evaluation'!$A$46:$F$120,3,0),""))&amp;""</f>
        <v/>
      </c>
      <c r="L175" s="216" t="str">
        <f>IFERROR(VLOOKUP($I175,'Institution Evaluation'!$A$55:$F$346,4,0),IFERROR(VLOOKUP($I175,'Privacy Analyst Evaluation'!$A$46:$F$120,4,0),""))&amp;""</f>
        <v/>
      </c>
      <c r="M175" s="216" t="str">
        <f>IFERROR(VLOOKUP($I175,'Institution Evaluation'!$A$55:$F$346,6,0),IFERROR(VLOOKUP($I175,'Privacy Analyst Evaluation'!$A$46:$F$120,6,0),""))&amp;""</f>
        <v/>
      </c>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IW175"/>
      <c r="IX175"/>
      <c r="IY175"/>
      <c r="IZ175"/>
      <c r="JA175"/>
      <c r="JB175"/>
      <c r="JC175"/>
      <c r="JD175"/>
      <c r="JE175"/>
      <c r="JF175"/>
      <c r="JG175"/>
      <c r="JH175"/>
      <c r="JI175"/>
      <c r="JJ175"/>
      <c r="JK175"/>
      <c r="JL175"/>
      <c r="JM175"/>
      <c r="JN175"/>
      <c r="JO175"/>
      <c r="JP175"/>
      <c r="JQ175"/>
      <c r="JR175"/>
      <c r="JS175"/>
      <c r="JT175"/>
      <c r="JU175"/>
      <c r="JV175"/>
      <c r="JW175"/>
      <c r="JX175"/>
      <c r="JY175"/>
      <c r="JZ175"/>
      <c r="KA175"/>
      <c r="KB175"/>
      <c r="KC175"/>
      <c r="KD175"/>
      <c r="KE175"/>
      <c r="KF175"/>
      <c r="KG175"/>
      <c r="KH175"/>
      <c r="KI175"/>
      <c r="KJ175"/>
      <c r="KK175"/>
      <c r="KL175"/>
      <c r="KM175"/>
      <c r="KN175"/>
      <c r="KO175"/>
      <c r="KP175"/>
      <c r="KQ175"/>
      <c r="KR175"/>
      <c r="KS175"/>
      <c r="KT175"/>
      <c r="KU175"/>
      <c r="KV175"/>
      <c r="KW175"/>
      <c r="KX175"/>
      <c r="KY175"/>
      <c r="KZ175"/>
      <c r="LA175"/>
      <c r="LB175"/>
      <c r="LC175"/>
      <c r="LD175"/>
      <c r="LE175"/>
      <c r="LF175"/>
      <c r="LG175"/>
      <c r="LH175"/>
      <c r="LI175"/>
      <c r="LJ175"/>
      <c r="LK175"/>
      <c r="LL175"/>
      <c r="LM175"/>
      <c r="LN175"/>
      <c r="LO175"/>
      <c r="LP175"/>
      <c r="LQ175"/>
      <c r="LR175"/>
      <c r="LS175"/>
      <c r="LT175"/>
      <c r="LU175"/>
      <c r="LV175"/>
      <c r="LW175"/>
      <c r="LX175"/>
      <c r="LY175"/>
      <c r="LZ175"/>
    </row>
    <row r="176" spans="1:338" x14ac:dyDescent="0.2">
      <c r="A176" s="216" t="str">
        <f>IFERROR(IF($A175+1&gt;'(backend scoring)'!$T$335,"",$A175+1),"")</f>
        <v/>
      </c>
      <c r="B176" s="216" t="str">
        <f>_xlfn.XLOOKUP($A176,'(backend scoring)'!$V$2:$V$333,'(backend scoring)'!$A$2:$A$333,"")</f>
        <v/>
      </c>
      <c r="C176" s="216" t="str">
        <f>IFERROR(VLOOKUP($B176,'Institution Evaluation'!$A$55:$F$346,2,0),IFERROR(VLOOKUP($B176,'Privacy Analyst Evaluation'!$A$46:$F$120,2,0),""))&amp;""</f>
        <v/>
      </c>
      <c r="D176" s="216" t="str">
        <f>IFERROR(VLOOKUP($B176,'Institution Evaluation'!$A$55:$F$346,3,0),IFERROR(VLOOKUP($B176,'Privacy Analyst Evaluation'!$A$46:$F$120,3,0),""))&amp;""</f>
        <v/>
      </c>
      <c r="E176" s="216" t="str">
        <f>IFERROR(VLOOKUP($B176,'Institution Evaluation'!$A$55:$F$346,4,0),IFERROR(VLOOKUP($B176,'Privacy Analyst Evaluation'!$A$46:$F$120,4,0),""))&amp;""</f>
        <v/>
      </c>
      <c r="F176" s="216" t="str">
        <f>IFERROR(VLOOKUP($B176,'Institution Evaluation'!$A$55:$F$346,6,0),IFERROR(VLOOKUP($B176,'Privacy Analyst Evaluation'!$A$46:$F$120,6,0),""))&amp;""</f>
        <v/>
      </c>
      <c r="G176" s="217"/>
      <c r="H176" s="216" t="str">
        <f>IFERROR(IF($H175+1&gt;'(backend scoring)'!$Q$335,"",$H175+1),"")</f>
        <v/>
      </c>
      <c r="I176" s="216" t="str">
        <f>_xlfn.XLOOKUP($H176,'(backend scoring)'!$S$2:$S$333,'(backend scoring)'!$A$2:$A$333,"")</f>
        <v/>
      </c>
      <c r="J176" s="216" t="str">
        <f>IFERROR(VLOOKUP($I176,'Institution Evaluation'!$A$55:$F$346,2,0),IFERROR(VLOOKUP($I176,'Privacy Analyst Evaluation'!$A$46:$F$120,2,0),""))</f>
        <v/>
      </c>
      <c r="K176" s="216" t="str">
        <f>IFERROR(VLOOKUP($I176,'Institution Evaluation'!$A$55:$F$346,3,0),IFERROR(VLOOKUP($I176,'Privacy Analyst Evaluation'!$A$46:$F$120,3,0),""))&amp;""</f>
        <v/>
      </c>
      <c r="L176" s="216" t="str">
        <f>IFERROR(VLOOKUP($I176,'Institution Evaluation'!$A$55:$F$346,4,0),IFERROR(VLOOKUP($I176,'Privacy Analyst Evaluation'!$A$46:$F$120,4,0),""))&amp;""</f>
        <v/>
      </c>
      <c r="M176" s="216" t="str">
        <f>IFERROR(VLOOKUP($I176,'Institution Evaluation'!$A$55:$F$346,6,0),IFERROR(VLOOKUP($I176,'Privacy Analyst Evaluation'!$A$46:$F$120,6,0),""))&amp;""</f>
        <v/>
      </c>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c r="IV176"/>
      <c r="IW176"/>
      <c r="IX176"/>
      <c r="IY176"/>
      <c r="IZ176"/>
      <c r="JA176"/>
      <c r="JB176"/>
      <c r="JC176"/>
      <c r="JD176"/>
      <c r="JE176"/>
      <c r="JF176"/>
      <c r="JG176"/>
      <c r="JH176"/>
      <c r="JI176"/>
      <c r="JJ176"/>
      <c r="JK176"/>
      <c r="JL176"/>
      <c r="JM176"/>
      <c r="JN176"/>
      <c r="JO176"/>
      <c r="JP176"/>
      <c r="JQ176"/>
      <c r="JR176"/>
      <c r="JS176"/>
      <c r="JT176"/>
      <c r="JU176"/>
      <c r="JV176"/>
      <c r="JW176"/>
      <c r="JX176"/>
      <c r="JY176"/>
      <c r="JZ176"/>
      <c r="KA176"/>
      <c r="KB176"/>
      <c r="KC176"/>
      <c r="KD176"/>
      <c r="KE176"/>
      <c r="KF176"/>
      <c r="KG176"/>
      <c r="KH176"/>
      <c r="KI176"/>
      <c r="KJ176"/>
      <c r="KK176"/>
      <c r="KL176"/>
      <c r="KM176"/>
      <c r="KN176"/>
      <c r="KO176"/>
      <c r="KP176"/>
      <c r="KQ176"/>
      <c r="KR176"/>
      <c r="KS176"/>
      <c r="KT176"/>
      <c r="KU176"/>
      <c r="KV176"/>
      <c r="KW176"/>
      <c r="KX176"/>
      <c r="KY176"/>
      <c r="KZ176"/>
      <c r="LA176"/>
      <c r="LB176"/>
      <c r="LC176"/>
      <c r="LD176"/>
      <c r="LE176"/>
      <c r="LF176"/>
      <c r="LG176"/>
      <c r="LH176"/>
      <c r="LI176"/>
      <c r="LJ176"/>
      <c r="LK176"/>
      <c r="LL176"/>
      <c r="LM176"/>
      <c r="LN176"/>
      <c r="LO176"/>
      <c r="LP176"/>
      <c r="LQ176"/>
      <c r="LR176"/>
      <c r="LS176"/>
      <c r="LT176"/>
      <c r="LU176"/>
      <c r="LV176"/>
      <c r="LW176"/>
      <c r="LX176"/>
      <c r="LY176"/>
      <c r="LZ176"/>
    </row>
    <row r="177" spans="1:338" x14ac:dyDescent="0.2">
      <c r="A177" s="216" t="str">
        <f>IFERROR(IF($A176+1&gt;'(backend scoring)'!$T$335,"",$A176+1),"")</f>
        <v/>
      </c>
      <c r="B177" s="216" t="str">
        <f>_xlfn.XLOOKUP($A177,'(backend scoring)'!$V$2:$V$333,'(backend scoring)'!$A$2:$A$333,"")</f>
        <v/>
      </c>
      <c r="C177" s="216" t="str">
        <f>IFERROR(VLOOKUP($B177,'Institution Evaluation'!$A$55:$F$346,2,0),IFERROR(VLOOKUP($B177,'Privacy Analyst Evaluation'!$A$46:$F$120,2,0),""))&amp;""</f>
        <v/>
      </c>
      <c r="D177" s="216" t="str">
        <f>IFERROR(VLOOKUP($B177,'Institution Evaluation'!$A$55:$F$346,3,0),IFERROR(VLOOKUP($B177,'Privacy Analyst Evaluation'!$A$46:$F$120,3,0),""))&amp;""</f>
        <v/>
      </c>
      <c r="E177" s="216" t="str">
        <f>IFERROR(VLOOKUP($B177,'Institution Evaluation'!$A$55:$F$346,4,0),IFERROR(VLOOKUP($B177,'Privacy Analyst Evaluation'!$A$46:$F$120,4,0),""))&amp;""</f>
        <v/>
      </c>
      <c r="F177" s="216" t="str">
        <f>IFERROR(VLOOKUP($B177,'Institution Evaluation'!$A$55:$F$346,6,0),IFERROR(VLOOKUP($B177,'Privacy Analyst Evaluation'!$A$46:$F$120,6,0),""))&amp;""</f>
        <v/>
      </c>
      <c r="G177" s="217"/>
      <c r="H177" s="216" t="str">
        <f>IFERROR(IF($H176+1&gt;'(backend scoring)'!$Q$335,"",$H176+1),"")</f>
        <v/>
      </c>
      <c r="I177" s="216" t="str">
        <f>_xlfn.XLOOKUP($H177,'(backend scoring)'!$S$2:$S$333,'(backend scoring)'!$A$2:$A$333,"")</f>
        <v/>
      </c>
      <c r="J177" s="216" t="str">
        <f>IFERROR(VLOOKUP($I177,'Institution Evaluation'!$A$55:$F$346,2,0),IFERROR(VLOOKUP($I177,'Privacy Analyst Evaluation'!$A$46:$F$120,2,0),""))</f>
        <v/>
      </c>
      <c r="K177" s="216" t="str">
        <f>IFERROR(VLOOKUP($I177,'Institution Evaluation'!$A$55:$F$346,3,0),IFERROR(VLOOKUP($I177,'Privacy Analyst Evaluation'!$A$46:$F$120,3,0),""))&amp;""</f>
        <v/>
      </c>
      <c r="L177" s="216" t="str">
        <f>IFERROR(VLOOKUP($I177,'Institution Evaluation'!$A$55:$F$346,4,0),IFERROR(VLOOKUP($I177,'Privacy Analyst Evaluation'!$A$46:$F$120,4,0),""))&amp;""</f>
        <v/>
      </c>
      <c r="M177" s="216" t="str">
        <f>IFERROR(VLOOKUP($I177,'Institution Evaluation'!$A$55:$F$346,6,0),IFERROR(VLOOKUP($I177,'Privacy Analyst Evaluation'!$A$46:$F$120,6,0),""))&amp;""</f>
        <v/>
      </c>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c r="IW177"/>
      <c r="IX177"/>
      <c r="IY177"/>
      <c r="IZ177"/>
      <c r="JA177"/>
      <c r="JB177"/>
      <c r="JC177"/>
      <c r="JD177"/>
      <c r="JE177"/>
      <c r="JF177"/>
      <c r="JG177"/>
      <c r="JH177"/>
      <c r="JI177"/>
      <c r="JJ177"/>
      <c r="JK177"/>
      <c r="JL177"/>
      <c r="JM177"/>
      <c r="JN177"/>
      <c r="JO177"/>
      <c r="JP177"/>
      <c r="JQ177"/>
      <c r="JR177"/>
      <c r="JS177"/>
      <c r="JT177"/>
      <c r="JU177"/>
      <c r="JV177"/>
      <c r="JW177"/>
      <c r="JX177"/>
      <c r="JY177"/>
      <c r="JZ177"/>
      <c r="KA177"/>
      <c r="KB177"/>
      <c r="KC177"/>
      <c r="KD177"/>
      <c r="KE177"/>
      <c r="KF177"/>
      <c r="KG177"/>
      <c r="KH177"/>
      <c r="KI177"/>
      <c r="KJ177"/>
      <c r="KK177"/>
      <c r="KL177"/>
      <c r="KM177"/>
      <c r="KN177"/>
      <c r="KO177"/>
      <c r="KP177"/>
      <c r="KQ177"/>
      <c r="KR177"/>
      <c r="KS177"/>
      <c r="KT177"/>
      <c r="KU177"/>
      <c r="KV177"/>
      <c r="KW177"/>
      <c r="KX177"/>
      <c r="KY177"/>
      <c r="KZ177"/>
      <c r="LA177"/>
      <c r="LB177"/>
      <c r="LC177"/>
      <c r="LD177"/>
      <c r="LE177"/>
      <c r="LF177"/>
      <c r="LG177"/>
      <c r="LH177"/>
      <c r="LI177"/>
      <c r="LJ177"/>
      <c r="LK177"/>
      <c r="LL177"/>
      <c r="LM177"/>
      <c r="LN177"/>
      <c r="LO177"/>
      <c r="LP177"/>
      <c r="LQ177"/>
      <c r="LR177"/>
      <c r="LS177"/>
      <c r="LT177"/>
      <c r="LU177"/>
      <c r="LV177"/>
      <c r="LW177"/>
      <c r="LX177"/>
      <c r="LY177"/>
      <c r="LZ177"/>
    </row>
    <row r="178" spans="1:338" x14ac:dyDescent="0.2">
      <c r="A178" s="216" t="str">
        <f>IFERROR(IF($A177+1&gt;'(backend scoring)'!$T$335,"",$A177+1),"")</f>
        <v/>
      </c>
      <c r="B178" s="216" t="str">
        <f>_xlfn.XLOOKUP($A178,'(backend scoring)'!$V$2:$V$333,'(backend scoring)'!$A$2:$A$333,"")</f>
        <v/>
      </c>
      <c r="C178" s="216" t="str">
        <f>IFERROR(VLOOKUP($B178,'Institution Evaluation'!$A$55:$F$346,2,0),IFERROR(VLOOKUP($B178,'Privacy Analyst Evaluation'!$A$46:$F$120,2,0),""))&amp;""</f>
        <v/>
      </c>
      <c r="D178" s="216" t="str">
        <f>IFERROR(VLOOKUP($B178,'Institution Evaluation'!$A$55:$F$346,3,0),IFERROR(VLOOKUP($B178,'Privacy Analyst Evaluation'!$A$46:$F$120,3,0),""))&amp;""</f>
        <v/>
      </c>
      <c r="E178" s="216" t="str">
        <f>IFERROR(VLOOKUP($B178,'Institution Evaluation'!$A$55:$F$346,4,0),IFERROR(VLOOKUP($B178,'Privacy Analyst Evaluation'!$A$46:$F$120,4,0),""))&amp;""</f>
        <v/>
      </c>
      <c r="F178" s="216" t="str">
        <f>IFERROR(VLOOKUP($B178,'Institution Evaluation'!$A$55:$F$346,6,0),IFERROR(VLOOKUP($B178,'Privacy Analyst Evaluation'!$A$46:$F$120,6,0),""))&amp;""</f>
        <v/>
      </c>
      <c r="G178" s="217"/>
      <c r="H178" s="216" t="str">
        <f>IFERROR(IF($H177+1&gt;'(backend scoring)'!$Q$335,"",$H177+1),"")</f>
        <v/>
      </c>
      <c r="I178" s="216" t="str">
        <f>_xlfn.XLOOKUP($H178,'(backend scoring)'!$S$2:$S$333,'(backend scoring)'!$A$2:$A$333,"")</f>
        <v/>
      </c>
      <c r="J178" s="216" t="str">
        <f>IFERROR(VLOOKUP($I178,'Institution Evaluation'!$A$55:$F$346,2,0),IFERROR(VLOOKUP($I178,'Privacy Analyst Evaluation'!$A$46:$F$120,2,0),""))</f>
        <v/>
      </c>
      <c r="K178" s="216" t="str">
        <f>IFERROR(VLOOKUP($I178,'Institution Evaluation'!$A$55:$F$346,3,0),IFERROR(VLOOKUP($I178,'Privacy Analyst Evaluation'!$A$46:$F$120,3,0),""))&amp;""</f>
        <v/>
      </c>
      <c r="L178" s="216" t="str">
        <f>IFERROR(VLOOKUP($I178,'Institution Evaluation'!$A$55:$F$346,4,0),IFERROR(VLOOKUP($I178,'Privacy Analyst Evaluation'!$A$46:$F$120,4,0),""))&amp;""</f>
        <v/>
      </c>
      <c r="M178" s="216" t="str">
        <f>IFERROR(VLOOKUP($I178,'Institution Evaluation'!$A$55:$F$346,6,0),IFERROR(VLOOKUP($I178,'Privacy Analyst Evaluation'!$A$46:$F$120,6,0),""))&amp;""</f>
        <v/>
      </c>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c r="IV178"/>
      <c r="IW178"/>
      <c r="IX178"/>
      <c r="IY178"/>
      <c r="IZ178"/>
      <c r="JA178"/>
      <c r="JB178"/>
      <c r="JC178"/>
      <c r="JD178"/>
      <c r="JE178"/>
      <c r="JF178"/>
      <c r="JG178"/>
      <c r="JH178"/>
      <c r="JI178"/>
      <c r="JJ178"/>
      <c r="JK178"/>
      <c r="JL178"/>
      <c r="JM178"/>
      <c r="JN178"/>
      <c r="JO178"/>
      <c r="JP178"/>
      <c r="JQ178"/>
      <c r="JR178"/>
      <c r="JS178"/>
      <c r="JT178"/>
      <c r="JU178"/>
      <c r="JV178"/>
      <c r="JW178"/>
      <c r="JX178"/>
      <c r="JY178"/>
      <c r="JZ178"/>
      <c r="KA178"/>
      <c r="KB178"/>
      <c r="KC178"/>
      <c r="KD178"/>
      <c r="KE178"/>
      <c r="KF178"/>
      <c r="KG178"/>
      <c r="KH178"/>
      <c r="KI178"/>
      <c r="KJ178"/>
      <c r="KK178"/>
      <c r="KL178"/>
      <c r="KM178"/>
      <c r="KN178"/>
      <c r="KO178"/>
      <c r="KP178"/>
      <c r="KQ178"/>
      <c r="KR178"/>
      <c r="KS178"/>
      <c r="KT178"/>
      <c r="KU178"/>
      <c r="KV178"/>
      <c r="KW178"/>
      <c r="KX178"/>
      <c r="KY178"/>
      <c r="KZ178"/>
      <c r="LA178"/>
      <c r="LB178"/>
      <c r="LC178"/>
      <c r="LD178"/>
      <c r="LE178"/>
      <c r="LF178"/>
      <c r="LG178"/>
      <c r="LH178"/>
      <c r="LI178"/>
      <c r="LJ178"/>
      <c r="LK178"/>
      <c r="LL178"/>
      <c r="LM178"/>
      <c r="LN178"/>
      <c r="LO178"/>
      <c r="LP178"/>
      <c r="LQ178"/>
      <c r="LR178"/>
      <c r="LS178"/>
      <c r="LT178"/>
      <c r="LU178"/>
      <c r="LV178"/>
      <c r="LW178"/>
      <c r="LX178"/>
      <c r="LY178"/>
      <c r="LZ178"/>
    </row>
    <row r="179" spans="1:338" x14ac:dyDescent="0.2">
      <c r="A179" s="216" t="str">
        <f>IFERROR(IF($A178+1&gt;'(backend scoring)'!$T$335,"",$A178+1),"")</f>
        <v/>
      </c>
      <c r="B179" s="216" t="str">
        <f>_xlfn.XLOOKUP($A179,'(backend scoring)'!$V$2:$V$333,'(backend scoring)'!$A$2:$A$333,"")</f>
        <v/>
      </c>
      <c r="C179" s="216" t="str">
        <f>IFERROR(VLOOKUP($B179,'Institution Evaluation'!$A$55:$F$346,2,0),IFERROR(VLOOKUP($B179,'Privacy Analyst Evaluation'!$A$46:$F$120,2,0),""))&amp;""</f>
        <v/>
      </c>
      <c r="D179" s="216" t="str">
        <f>IFERROR(VLOOKUP($B179,'Institution Evaluation'!$A$55:$F$346,3,0),IFERROR(VLOOKUP($B179,'Privacy Analyst Evaluation'!$A$46:$F$120,3,0),""))&amp;""</f>
        <v/>
      </c>
      <c r="E179" s="216" t="str">
        <f>IFERROR(VLOOKUP($B179,'Institution Evaluation'!$A$55:$F$346,4,0),IFERROR(VLOOKUP($B179,'Privacy Analyst Evaluation'!$A$46:$F$120,4,0),""))&amp;""</f>
        <v/>
      </c>
      <c r="F179" s="216" t="str">
        <f>IFERROR(VLOOKUP($B179,'Institution Evaluation'!$A$55:$F$346,6,0),IFERROR(VLOOKUP($B179,'Privacy Analyst Evaluation'!$A$46:$F$120,6,0),""))&amp;""</f>
        <v/>
      </c>
      <c r="G179" s="217"/>
      <c r="H179" s="216" t="str">
        <f>IFERROR(IF($H178+1&gt;'(backend scoring)'!$Q$335,"",$H178+1),"")</f>
        <v/>
      </c>
      <c r="I179" s="216" t="str">
        <f>_xlfn.XLOOKUP($H179,'(backend scoring)'!$S$2:$S$333,'(backend scoring)'!$A$2:$A$333,"")</f>
        <v/>
      </c>
      <c r="J179" s="216" t="str">
        <f>IFERROR(VLOOKUP($I179,'Institution Evaluation'!$A$55:$F$346,2,0),IFERROR(VLOOKUP($I179,'Privacy Analyst Evaluation'!$A$46:$F$120,2,0),""))</f>
        <v/>
      </c>
      <c r="K179" s="216" t="str">
        <f>IFERROR(VLOOKUP($I179,'Institution Evaluation'!$A$55:$F$346,3,0),IFERROR(VLOOKUP($I179,'Privacy Analyst Evaluation'!$A$46:$F$120,3,0),""))&amp;""</f>
        <v/>
      </c>
      <c r="L179" s="216" t="str">
        <f>IFERROR(VLOOKUP($I179,'Institution Evaluation'!$A$55:$F$346,4,0),IFERROR(VLOOKUP($I179,'Privacy Analyst Evaluation'!$A$46:$F$120,4,0),""))&amp;""</f>
        <v/>
      </c>
      <c r="M179" s="216" t="str">
        <f>IFERROR(VLOOKUP($I179,'Institution Evaluation'!$A$55:$F$346,6,0),IFERROR(VLOOKUP($I179,'Privacy Analyst Evaluation'!$A$46:$F$120,6,0),""))&amp;""</f>
        <v/>
      </c>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c r="IV179"/>
      <c r="IW179"/>
      <c r="IX179"/>
      <c r="IY179"/>
      <c r="IZ179"/>
      <c r="JA179"/>
      <c r="JB179"/>
      <c r="JC179"/>
      <c r="JD179"/>
      <c r="JE179"/>
      <c r="JF179"/>
      <c r="JG179"/>
      <c r="JH179"/>
      <c r="JI179"/>
      <c r="JJ179"/>
      <c r="JK179"/>
      <c r="JL179"/>
      <c r="JM179"/>
      <c r="JN179"/>
      <c r="JO179"/>
      <c r="JP179"/>
      <c r="JQ179"/>
      <c r="JR179"/>
      <c r="JS179"/>
      <c r="JT179"/>
      <c r="JU179"/>
      <c r="JV179"/>
      <c r="JW179"/>
      <c r="JX179"/>
      <c r="JY179"/>
      <c r="JZ179"/>
      <c r="KA179"/>
      <c r="KB179"/>
      <c r="KC179"/>
      <c r="KD179"/>
      <c r="KE179"/>
      <c r="KF179"/>
      <c r="KG179"/>
      <c r="KH179"/>
      <c r="KI179"/>
      <c r="KJ179"/>
      <c r="KK179"/>
      <c r="KL179"/>
      <c r="KM179"/>
      <c r="KN179"/>
      <c r="KO179"/>
      <c r="KP179"/>
      <c r="KQ179"/>
      <c r="KR179"/>
      <c r="KS179"/>
      <c r="KT179"/>
      <c r="KU179"/>
      <c r="KV179"/>
      <c r="KW179"/>
      <c r="KX179"/>
      <c r="KY179"/>
      <c r="KZ179"/>
      <c r="LA179"/>
      <c r="LB179"/>
      <c r="LC179"/>
      <c r="LD179"/>
      <c r="LE179"/>
      <c r="LF179"/>
      <c r="LG179"/>
      <c r="LH179"/>
      <c r="LI179"/>
      <c r="LJ179"/>
      <c r="LK179"/>
      <c r="LL179"/>
      <c r="LM179"/>
      <c r="LN179"/>
      <c r="LO179"/>
      <c r="LP179"/>
      <c r="LQ179"/>
      <c r="LR179"/>
      <c r="LS179"/>
      <c r="LT179"/>
      <c r="LU179"/>
      <c r="LV179"/>
      <c r="LW179"/>
      <c r="LX179"/>
      <c r="LY179"/>
      <c r="LZ179"/>
    </row>
    <row r="180" spans="1:338" x14ac:dyDescent="0.2">
      <c r="A180" s="216" t="str">
        <f>IFERROR(IF($A179+1&gt;'(backend scoring)'!$T$335,"",$A179+1),"")</f>
        <v/>
      </c>
      <c r="B180" s="216" t="str">
        <f>_xlfn.XLOOKUP($A180,'(backend scoring)'!$V$2:$V$333,'(backend scoring)'!$A$2:$A$333,"")</f>
        <v/>
      </c>
      <c r="C180" s="216" t="str">
        <f>IFERROR(VLOOKUP($B180,'Institution Evaluation'!$A$55:$F$346,2,0),IFERROR(VLOOKUP($B180,'Privacy Analyst Evaluation'!$A$46:$F$120,2,0),""))&amp;""</f>
        <v/>
      </c>
      <c r="D180" s="216" t="str">
        <f>IFERROR(VLOOKUP($B180,'Institution Evaluation'!$A$55:$F$346,3,0),IFERROR(VLOOKUP($B180,'Privacy Analyst Evaluation'!$A$46:$F$120,3,0),""))&amp;""</f>
        <v/>
      </c>
      <c r="E180" s="216" t="str">
        <f>IFERROR(VLOOKUP($B180,'Institution Evaluation'!$A$55:$F$346,4,0),IFERROR(VLOOKUP($B180,'Privacy Analyst Evaluation'!$A$46:$F$120,4,0),""))&amp;""</f>
        <v/>
      </c>
      <c r="F180" s="216" t="str">
        <f>IFERROR(VLOOKUP($B180,'Institution Evaluation'!$A$55:$F$346,6,0),IFERROR(VLOOKUP($B180,'Privacy Analyst Evaluation'!$A$46:$F$120,6,0),""))&amp;""</f>
        <v/>
      </c>
      <c r="G180" s="217"/>
      <c r="H180" s="216" t="str">
        <f>IFERROR(IF($H179+1&gt;'(backend scoring)'!$Q$335,"",$H179+1),"")</f>
        <v/>
      </c>
      <c r="I180" s="216" t="str">
        <f>_xlfn.XLOOKUP($H180,'(backend scoring)'!$S$2:$S$333,'(backend scoring)'!$A$2:$A$333,"")</f>
        <v/>
      </c>
      <c r="J180" s="216" t="str">
        <f>IFERROR(VLOOKUP($I180,'Institution Evaluation'!$A$55:$F$346,2,0),IFERROR(VLOOKUP($I180,'Privacy Analyst Evaluation'!$A$46:$F$120,2,0),""))</f>
        <v/>
      </c>
      <c r="K180" s="216" t="str">
        <f>IFERROR(VLOOKUP($I180,'Institution Evaluation'!$A$55:$F$346,3,0),IFERROR(VLOOKUP($I180,'Privacy Analyst Evaluation'!$A$46:$F$120,3,0),""))&amp;""</f>
        <v/>
      </c>
      <c r="L180" s="216" t="str">
        <f>IFERROR(VLOOKUP($I180,'Institution Evaluation'!$A$55:$F$346,4,0),IFERROR(VLOOKUP($I180,'Privacy Analyst Evaluation'!$A$46:$F$120,4,0),""))&amp;""</f>
        <v/>
      </c>
      <c r="M180" s="216" t="str">
        <f>IFERROR(VLOOKUP($I180,'Institution Evaluation'!$A$55:$F$346,6,0),IFERROR(VLOOKUP($I180,'Privacy Analyst Evaluation'!$A$46:$F$120,6,0),""))&amp;""</f>
        <v/>
      </c>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c r="IV180"/>
      <c r="IW180"/>
      <c r="IX180"/>
      <c r="IY180"/>
      <c r="IZ180"/>
      <c r="JA180"/>
      <c r="JB180"/>
      <c r="JC180"/>
      <c r="JD180"/>
      <c r="JE180"/>
      <c r="JF180"/>
      <c r="JG180"/>
      <c r="JH180"/>
      <c r="JI180"/>
      <c r="JJ180"/>
      <c r="JK180"/>
      <c r="JL180"/>
      <c r="JM180"/>
      <c r="JN180"/>
      <c r="JO180"/>
      <c r="JP180"/>
      <c r="JQ180"/>
      <c r="JR180"/>
      <c r="JS180"/>
      <c r="JT180"/>
      <c r="JU180"/>
      <c r="JV180"/>
      <c r="JW180"/>
      <c r="JX180"/>
      <c r="JY180"/>
      <c r="JZ180"/>
      <c r="KA180"/>
      <c r="KB180"/>
      <c r="KC180"/>
      <c r="KD180"/>
      <c r="KE180"/>
      <c r="KF180"/>
      <c r="KG180"/>
      <c r="KH180"/>
      <c r="KI180"/>
      <c r="KJ180"/>
      <c r="KK180"/>
      <c r="KL180"/>
      <c r="KM180"/>
      <c r="KN180"/>
      <c r="KO180"/>
      <c r="KP180"/>
      <c r="KQ180"/>
      <c r="KR180"/>
      <c r="KS180"/>
      <c r="KT180"/>
      <c r="KU180"/>
      <c r="KV180"/>
      <c r="KW180"/>
      <c r="KX180"/>
      <c r="KY180"/>
      <c r="KZ180"/>
      <c r="LA180"/>
      <c r="LB180"/>
      <c r="LC180"/>
      <c r="LD180"/>
      <c r="LE180"/>
      <c r="LF180"/>
      <c r="LG180"/>
      <c r="LH180"/>
      <c r="LI180"/>
      <c r="LJ180"/>
      <c r="LK180"/>
      <c r="LL180"/>
      <c r="LM180"/>
      <c r="LN180"/>
      <c r="LO180"/>
      <c r="LP180"/>
      <c r="LQ180"/>
      <c r="LR180"/>
      <c r="LS180"/>
      <c r="LT180"/>
      <c r="LU180"/>
      <c r="LV180"/>
      <c r="LW180"/>
      <c r="LX180"/>
      <c r="LY180"/>
      <c r="LZ180"/>
    </row>
    <row r="181" spans="1:338" x14ac:dyDescent="0.2">
      <c r="A181" s="216" t="str">
        <f>IFERROR(IF($A180+1&gt;'(backend scoring)'!$T$335,"",$A180+1),"")</f>
        <v/>
      </c>
      <c r="B181" s="216" t="str">
        <f>_xlfn.XLOOKUP($A181,'(backend scoring)'!$V$2:$V$333,'(backend scoring)'!$A$2:$A$333,"")</f>
        <v/>
      </c>
      <c r="C181" s="216" t="str">
        <f>IFERROR(VLOOKUP($B181,'Institution Evaluation'!$A$55:$F$346,2,0),IFERROR(VLOOKUP($B181,'Privacy Analyst Evaluation'!$A$46:$F$120,2,0),""))&amp;""</f>
        <v/>
      </c>
      <c r="D181" s="216" t="str">
        <f>IFERROR(VLOOKUP($B181,'Institution Evaluation'!$A$55:$F$346,3,0),IFERROR(VLOOKUP($B181,'Privacy Analyst Evaluation'!$A$46:$F$120,3,0),""))&amp;""</f>
        <v/>
      </c>
      <c r="E181" s="216" t="str">
        <f>IFERROR(VLOOKUP($B181,'Institution Evaluation'!$A$55:$F$346,4,0),IFERROR(VLOOKUP($B181,'Privacy Analyst Evaluation'!$A$46:$F$120,4,0),""))&amp;""</f>
        <v/>
      </c>
      <c r="F181" s="216" t="str">
        <f>IFERROR(VLOOKUP($B181,'Institution Evaluation'!$A$55:$F$346,6,0),IFERROR(VLOOKUP($B181,'Privacy Analyst Evaluation'!$A$46:$F$120,6,0),""))&amp;""</f>
        <v/>
      </c>
      <c r="G181" s="217"/>
      <c r="H181" s="216" t="str">
        <f>IFERROR(IF($H180+1&gt;'(backend scoring)'!$Q$335,"",$H180+1),"")</f>
        <v/>
      </c>
      <c r="I181" s="216" t="str">
        <f>_xlfn.XLOOKUP($H181,'(backend scoring)'!$S$2:$S$333,'(backend scoring)'!$A$2:$A$333,"")</f>
        <v/>
      </c>
      <c r="J181" s="216" t="str">
        <f>IFERROR(VLOOKUP($I181,'Institution Evaluation'!$A$55:$F$346,2,0),IFERROR(VLOOKUP($I181,'Privacy Analyst Evaluation'!$A$46:$F$120,2,0),""))</f>
        <v/>
      </c>
      <c r="K181" s="216" t="str">
        <f>IFERROR(VLOOKUP($I181,'Institution Evaluation'!$A$55:$F$346,3,0),IFERROR(VLOOKUP($I181,'Privacy Analyst Evaluation'!$A$46:$F$120,3,0),""))&amp;""</f>
        <v/>
      </c>
      <c r="L181" s="216" t="str">
        <f>IFERROR(VLOOKUP($I181,'Institution Evaluation'!$A$55:$F$346,4,0),IFERROR(VLOOKUP($I181,'Privacy Analyst Evaluation'!$A$46:$F$120,4,0),""))&amp;""</f>
        <v/>
      </c>
      <c r="M181" s="216" t="str">
        <f>IFERROR(VLOOKUP($I181,'Institution Evaluation'!$A$55:$F$346,6,0),IFERROR(VLOOKUP($I181,'Privacy Analyst Evaluation'!$A$46:$F$120,6,0),""))&amp;""</f>
        <v/>
      </c>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c r="IV181"/>
      <c r="IW181"/>
      <c r="IX181"/>
      <c r="IY181"/>
      <c r="IZ181"/>
      <c r="JA181"/>
      <c r="JB181"/>
      <c r="JC181"/>
      <c r="JD181"/>
      <c r="JE181"/>
      <c r="JF181"/>
      <c r="JG181"/>
      <c r="JH181"/>
      <c r="JI181"/>
      <c r="JJ181"/>
      <c r="JK181"/>
      <c r="JL181"/>
      <c r="JM181"/>
      <c r="JN181"/>
      <c r="JO181"/>
      <c r="JP181"/>
      <c r="JQ181"/>
      <c r="JR181"/>
      <c r="JS181"/>
      <c r="JT181"/>
      <c r="JU181"/>
      <c r="JV181"/>
      <c r="JW181"/>
      <c r="JX181"/>
      <c r="JY181"/>
      <c r="JZ181"/>
      <c r="KA181"/>
      <c r="KB181"/>
      <c r="KC181"/>
      <c r="KD181"/>
      <c r="KE181"/>
      <c r="KF181"/>
      <c r="KG181"/>
      <c r="KH181"/>
      <c r="KI181"/>
      <c r="KJ181"/>
      <c r="KK181"/>
      <c r="KL181"/>
      <c r="KM181"/>
      <c r="KN181"/>
      <c r="KO181"/>
      <c r="KP181"/>
      <c r="KQ181"/>
      <c r="KR181"/>
      <c r="KS181"/>
      <c r="KT181"/>
      <c r="KU181"/>
      <c r="KV181"/>
      <c r="KW181"/>
      <c r="KX181"/>
      <c r="KY181"/>
      <c r="KZ181"/>
      <c r="LA181"/>
      <c r="LB181"/>
      <c r="LC181"/>
      <c r="LD181"/>
      <c r="LE181"/>
      <c r="LF181"/>
      <c r="LG181"/>
      <c r="LH181"/>
      <c r="LI181"/>
      <c r="LJ181"/>
      <c r="LK181"/>
      <c r="LL181"/>
      <c r="LM181"/>
      <c r="LN181"/>
      <c r="LO181"/>
      <c r="LP181"/>
      <c r="LQ181"/>
      <c r="LR181"/>
      <c r="LS181"/>
      <c r="LT181"/>
      <c r="LU181"/>
      <c r="LV181"/>
      <c r="LW181"/>
      <c r="LX181"/>
      <c r="LY181"/>
      <c r="LZ181"/>
    </row>
    <row r="182" spans="1:338" x14ac:dyDescent="0.2">
      <c r="A182" s="216" t="str">
        <f>IFERROR(IF($A181+1&gt;'(backend scoring)'!$T$335,"",$A181+1),"")</f>
        <v/>
      </c>
      <c r="B182" s="216" t="str">
        <f>_xlfn.XLOOKUP($A182,'(backend scoring)'!$V$2:$V$333,'(backend scoring)'!$A$2:$A$333,"")</f>
        <v/>
      </c>
      <c r="C182" s="216" t="str">
        <f>IFERROR(VLOOKUP($B182,'Institution Evaluation'!$A$55:$F$346,2,0),IFERROR(VLOOKUP($B182,'Privacy Analyst Evaluation'!$A$46:$F$120,2,0),""))&amp;""</f>
        <v/>
      </c>
      <c r="D182" s="216" t="str">
        <f>IFERROR(VLOOKUP($B182,'Institution Evaluation'!$A$55:$F$346,3,0),IFERROR(VLOOKUP($B182,'Privacy Analyst Evaluation'!$A$46:$F$120,3,0),""))&amp;""</f>
        <v/>
      </c>
      <c r="E182" s="216" t="str">
        <f>IFERROR(VLOOKUP($B182,'Institution Evaluation'!$A$55:$F$346,4,0),IFERROR(VLOOKUP($B182,'Privacy Analyst Evaluation'!$A$46:$F$120,4,0),""))&amp;""</f>
        <v/>
      </c>
      <c r="F182" s="216" t="str">
        <f>IFERROR(VLOOKUP($B182,'Institution Evaluation'!$A$55:$F$346,6,0),IFERROR(VLOOKUP($B182,'Privacy Analyst Evaluation'!$A$46:$F$120,6,0),""))&amp;""</f>
        <v/>
      </c>
      <c r="G182" s="217"/>
      <c r="H182" s="216" t="str">
        <f>IFERROR(IF($H181+1&gt;'(backend scoring)'!$Q$335,"",$H181+1),"")</f>
        <v/>
      </c>
      <c r="I182" s="216" t="str">
        <f>_xlfn.XLOOKUP($H182,'(backend scoring)'!$S$2:$S$333,'(backend scoring)'!$A$2:$A$333,"")</f>
        <v/>
      </c>
      <c r="J182" s="216" t="str">
        <f>IFERROR(VLOOKUP($I182,'Institution Evaluation'!$A$55:$F$346,2,0),IFERROR(VLOOKUP($I182,'Privacy Analyst Evaluation'!$A$46:$F$120,2,0),""))</f>
        <v/>
      </c>
      <c r="K182" s="216" t="str">
        <f>IFERROR(VLOOKUP($I182,'Institution Evaluation'!$A$55:$F$346,3,0),IFERROR(VLOOKUP($I182,'Privacy Analyst Evaluation'!$A$46:$F$120,3,0),""))&amp;""</f>
        <v/>
      </c>
      <c r="L182" s="216" t="str">
        <f>IFERROR(VLOOKUP($I182,'Institution Evaluation'!$A$55:$F$346,4,0),IFERROR(VLOOKUP($I182,'Privacy Analyst Evaluation'!$A$46:$F$120,4,0),""))&amp;""</f>
        <v/>
      </c>
      <c r="M182" s="216" t="str">
        <f>IFERROR(VLOOKUP($I182,'Institution Evaluation'!$A$55:$F$346,6,0),IFERROR(VLOOKUP($I182,'Privacy Analyst Evaluation'!$A$46:$F$120,6,0),""))&amp;""</f>
        <v/>
      </c>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c r="IV182"/>
      <c r="IW182"/>
      <c r="IX182"/>
      <c r="IY182"/>
      <c r="IZ182"/>
      <c r="JA182"/>
      <c r="JB182"/>
      <c r="JC182"/>
      <c r="JD182"/>
      <c r="JE182"/>
      <c r="JF182"/>
      <c r="JG182"/>
      <c r="JH182"/>
      <c r="JI182"/>
      <c r="JJ182"/>
      <c r="JK182"/>
      <c r="JL182"/>
      <c r="JM182"/>
      <c r="JN182"/>
      <c r="JO182"/>
      <c r="JP182"/>
      <c r="JQ182"/>
      <c r="JR182"/>
      <c r="JS182"/>
      <c r="JT182"/>
      <c r="JU182"/>
      <c r="JV182"/>
      <c r="JW182"/>
      <c r="JX182"/>
      <c r="JY182"/>
      <c r="JZ182"/>
      <c r="KA182"/>
      <c r="KB182"/>
      <c r="KC182"/>
      <c r="KD182"/>
      <c r="KE182"/>
      <c r="KF182"/>
      <c r="KG182"/>
      <c r="KH182"/>
      <c r="KI182"/>
      <c r="KJ182"/>
      <c r="KK182"/>
      <c r="KL182"/>
      <c r="KM182"/>
      <c r="KN182"/>
      <c r="KO182"/>
      <c r="KP182"/>
      <c r="KQ182"/>
      <c r="KR182"/>
      <c r="KS182"/>
      <c r="KT182"/>
      <c r="KU182"/>
      <c r="KV182"/>
      <c r="KW182"/>
      <c r="KX182"/>
      <c r="KY182"/>
      <c r="KZ182"/>
      <c r="LA182"/>
      <c r="LB182"/>
      <c r="LC182"/>
      <c r="LD182"/>
      <c r="LE182"/>
      <c r="LF182"/>
      <c r="LG182"/>
      <c r="LH182"/>
      <c r="LI182"/>
      <c r="LJ182"/>
      <c r="LK182"/>
      <c r="LL182"/>
      <c r="LM182"/>
      <c r="LN182"/>
      <c r="LO182"/>
      <c r="LP182"/>
      <c r="LQ182"/>
      <c r="LR182"/>
      <c r="LS182"/>
      <c r="LT182"/>
      <c r="LU182"/>
      <c r="LV182"/>
      <c r="LW182"/>
      <c r="LX182"/>
      <c r="LY182"/>
      <c r="LZ182"/>
    </row>
    <row r="183" spans="1:338" x14ac:dyDescent="0.2">
      <c r="A183" s="216" t="str">
        <f>IFERROR(IF($A182+1&gt;'(backend scoring)'!$T$335,"",$A182+1),"")</f>
        <v/>
      </c>
      <c r="B183" s="216" t="str">
        <f>_xlfn.XLOOKUP($A183,'(backend scoring)'!$V$2:$V$333,'(backend scoring)'!$A$2:$A$333,"")</f>
        <v/>
      </c>
      <c r="C183" s="216" t="str">
        <f>IFERROR(VLOOKUP($B183,'Institution Evaluation'!$A$55:$F$346,2,0),IFERROR(VLOOKUP($B183,'Privacy Analyst Evaluation'!$A$46:$F$120,2,0),""))&amp;""</f>
        <v/>
      </c>
      <c r="D183" s="216" t="str">
        <f>IFERROR(VLOOKUP($B183,'Institution Evaluation'!$A$55:$F$346,3,0),IFERROR(VLOOKUP($B183,'Privacy Analyst Evaluation'!$A$46:$F$120,3,0),""))&amp;""</f>
        <v/>
      </c>
      <c r="E183" s="216" t="str">
        <f>IFERROR(VLOOKUP($B183,'Institution Evaluation'!$A$55:$F$346,4,0),IFERROR(VLOOKUP($B183,'Privacy Analyst Evaluation'!$A$46:$F$120,4,0),""))&amp;""</f>
        <v/>
      </c>
      <c r="F183" s="216" t="str">
        <f>IFERROR(VLOOKUP($B183,'Institution Evaluation'!$A$55:$F$346,6,0),IFERROR(VLOOKUP($B183,'Privacy Analyst Evaluation'!$A$46:$F$120,6,0),""))&amp;""</f>
        <v/>
      </c>
      <c r="G183" s="217"/>
      <c r="H183" s="216" t="str">
        <f>IFERROR(IF($H182+1&gt;'(backend scoring)'!$Q$335,"",$H182+1),"")</f>
        <v/>
      </c>
      <c r="I183" s="216" t="str">
        <f>_xlfn.XLOOKUP($H183,'(backend scoring)'!$S$2:$S$333,'(backend scoring)'!$A$2:$A$333,"")</f>
        <v/>
      </c>
      <c r="J183" s="216" t="str">
        <f>IFERROR(VLOOKUP($I183,'Institution Evaluation'!$A$55:$F$346,2,0),IFERROR(VLOOKUP($I183,'Privacy Analyst Evaluation'!$A$46:$F$120,2,0),""))</f>
        <v/>
      </c>
      <c r="K183" s="216" t="str">
        <f>IFERROR(VLOOKUP($I183,'Institution Evaluation'!$A$55:$F$346,3,0),IFERROR(VLOOKUP($I183,'Privacy Analyst Evaluation'!$A$46:$F$120,3,0),""))&amp;""</f>
        <v/>
      </c>
      <c r="L183" s="216" t="str">
        <f>IFERROR(VLOOKUP($I183,'Institution Evaluation'!$A$55:$F$346,4,0),IFERROR(VLOOKUP($I183,'Privacy Analyst Evaluation'!$A$46:$F$120,4,0),""))&amp;""</f>
        <v/>
      </c>
      <c r="M183" s="216" t="str">
        <f>IFERROR(VLOOKUP($I183,'Institution Evaluation'!$A$55:$F$346,6,0),IFERROR(VLOOKUP($I183,'Privacy Analyst Evaluation'!$A$46:$F$120,6,0),""))&amp;""</f>
        <v/>
      </c>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c r="IV183"/>
      <c r="IW183"/>
      <c r="IX183"/>
      <c r="IY183"/>
      <c r="IZ183"/>
      <c r="JA183"/>
      <c r="JB183"/>
      <c r="JC183"/>
      <c r="JD183"/>
      <c r="JE183"/>
      <c r="JF183"/>
      <c r="JG183"/>
      <c r="JH183"/>
      <c r="JI183"/>
      <c r="JJ183"/>
      <c r="JK183"/>
      <c r="JL183"/>
      <c r="JM183"/>
      <c r="JN183"/>
      <c r="JO183"/>
      <c r="JP183"/>
      <c r="JQ183"/>
      <c r="JR183"/>
      <c r="JS183"/>
      <c r="JT183"/>
      <c r="JU183"/>
      <c r="JV183"/>
      <c r="JW183"/>
      <c r="JX183"/>
      <c r="JY183"/>
      <c r="JZ183"/>
      <c r="KA183"/>
      <c r="KB183"/>
      <c r="KC183"/>
      <c r="KD183"/>
      <c r="KE183"/>
      <c r="KF183"/>
      <c r="KG183"/>
      <c r="KH183"/>
      <c r="KI183"/>
      <c r="KJ183"/>
      <c r="KK183"/>
      <c r="KL183"/>
      <c r="KM183"/>
      <c r="KN183"/>
      <c r="KO183"/>
      <c r="KP183"/>
      <c r="KQ183"/>
      <c r="KR183"/>
      <c r="KS183"/>
      <c r="KT183"/>
      <c r="KU183"/>
      <c r="KV183"/>
      <c r="KW183"/>
      <c r="KX183"/>
      <c r="KY183"/>
      <c r="KZ183"/>
      <c r="LA183"/>
      <c r="LB183"/>
      <c r="LC183"/>
      <c r="LD183"/>
      <c r="LE183"/>
      <c r="LF183"/>
      <c r="LG183"/>
      <c r="LH183"/>
      <c r="LI183"/>
      <c r="LJ183"/>
      <c r="LK183"/>
      <c r="LL183"/>
      <c r="LM183"/>
      <c r="LN183"/>
      <c r="LO183"/>
      <c r="LP183"/>
      <c r="LQ183"/>
      <c r="LR183"/>
      <c r="LS183"/>
      <c r="LT183"/>
      <c r="LU183"/>
      <c r="LV183"/>
      <c r="LW183"/>
      <c r="LX183"/>
      <c r="LY183"/>
      <c r="LZ183"/>
    </row>
    <row r="184" spans="1:338" x14ac:dyDescent="0.2">
      <c r="A184" s="216" t="str">
        <f>IFERROR(IF($A183+1&gt;'(backend scoring)'!$T$335,"",$A183+1),"")</f>
        <v/>
      </c>
      <c r="B184" s="216" t="str">
        <f>_xlfn.XLOOKUP($A184,'(backend scoring)'!$V$2:$V$333,'(backend scoring)'!$A$2:$A$333,"")</f>
        <v/>
      </c>
      <c r="C184" s="216" t="str">
        <f>IFERROR(VLOOKUP($B184,'Institution Evaluation'!$A$55:$F$346,2,0),IFERROR(VLOOKUP($B184,'Privacy Analyst Evaluation'!$A$46:$F$120,2,0),""))&amp;""</f>
        <v/>
      </c>
      <c r="D184" s="216" t="str">
        <f>IFERROR(VLOOKUP($B184,'Institution Evaluation'!$A$55:$F$346,3,0),IFERROR(VLOOKUP($B184,'Privacy Analyst Evaluation'!$A$46:$F$120,3,0),""))&amp;""</f>
        <v/>
      </c>
      <c r="E184" s="216" t="str">
        <f>IFERROR(VLOOKUP($B184,'Institution Evaluation'!$A$55:$F$346,4,0),IFERROR(VLOOKUP($B184,'Privacy Analyst Evaluation'!$A$46:$F$120,4,0),""))&amp;""</f>
        <v/>
      </c>
      <c r="F184" s="216" t="str">
        <f>IFERROR(VLOOKUP($B184,'Institution Evaluation'!$A$55:$F$346,6,0),IFERROR(VLOOKUP($B184,'Privacy Analyst Evaluation'!$A$46:$F$120,6,0),""))&amp;""</f>
        <v/>
      </c>
      <c r="G184" s="217"/>
      <c r="H184" s="216" t="str">
        <f>IFERROR(IF($H183+1&gt;'(backend scoring)'!$Q$335,"",$H183+1),"")</f>
        <v/>
      </c>
      <c r="I184" s="216" t="str">
        <f>_xlfn.XLOOKUP($H184,'(backend scoring)'!$S$2:$S$333,'(backend scoring)'!$A$2:$A$333,"")</f>
        <v/>
      </c>
      <c r="J184" s="216" t="str">
        <f>IFERROR(VLOOKUP($I184,'Institution Evaluation'!$A$55:$F$346,2,0),IFERROR(VLOOKUP($I184,'Privacy Analyst Evaluation'!$A$46:$F$120,2,0),""))</f>
        <v/>
      </c>
      <c r="K184" s="216" t="str">
        <f>IFERROR(VLOOKUP($I184,'Institution Evaluation'!$A$55:$F$346,3,0),IFERROR(VLOOKUP($I184,'Privacy Analyst Evaluation'!$A$46:$F$120,3,0),""))&amp;""</f>
        <v/>
      </c>
      <c r="L184" s="216" t="str">
        <f>IFERROR(VLOOKUP($I184,'Institution Evaluation'!$A$55:$F$346,4,0),IFERROR(VLOOKUP($I184,'Privacy Analyst Evaluation'!$A$46:$F$120,4,0),""))&amp;""</f>
        <v/>
      </c>
      <c r="M184" s="216" t="str">
        <f>IFERROR(VLOOKUP($I184,'Institution Evaluation'!$A$55:$F$346,6,0),IFERROR(VLOOKUP($I184,'Privacy Analyst Evaluation'!$A$46:$F$120,6,0),""))&amp;""</f>
        <v/>
      </c>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c r="IV184"/>
      <c r="IW184"/>
      <c r="IX184"/>
      <c r="IY184"/>
      <c r="IZ184"/>
      <c r="JA184"/>
      <c r="JB184"/>
      <c r="JC184"/>
      <c r="JD184"/>
      <c r="JE184"/>
      <c r="JF184"/>
      <c r="JG184"/>
      <c r="JH184"/>
      <c r="JI184"/>
      <c r="JJ184"/>
      <c r="JK184"/>
      <c r="JL184"/>
      <c r="JM184"/>
      <c r="JN184"/>
      <c r="JO184"/>
      <c r="JP184"/>
      <c r="JQ184"/>
      <c r="JR184"/>
      <c r="JS184"/>
      <c r="JT184"/>
      <c r="JU184"/>
      <c r="JV184"/>
      <c r="JW184"/>
      <c r="JX184"/>
      <c r="JY184"/>
      <c r="JZ184"/>
      <c r="KA184"/>
      <c r="KB184"/>
      <c r="KC184"/>
      <c r="KD184"/>
      <c r="KE184"/>
      <c r="KF184"/>
      <c r="KG184"/>
      <c r="KH184"/>
      <c r="KI184"/>
      <c r="KJ184"/>
      <c r="KK184"/>
      <c r="KL184"/>
      <c r="KM184"/>
      <c r="KN184"/>
      <c r="KO184"/>
      <c r="KP184"/>
      <c r="KQ184"/>
      <c r="KR184"/>
      <c r="KS184"/>
      <c r="KT184"/>
      <c r="KU184"/>
      <c r="KV184"/>
      <c r="KW184"/>
      <c r="KX184"/>
      <c r="KY184"/>
      <c r="KZ184"/>
      <c r="LA184"/>
      <c r="LB184"/>
      <c r="LC184"/>
      <c r="LD184"/>
      <c r="LE184"/>
      <c r="LF184"/>
      <c r="LG184"/>
      <c r="LH184"/>
      <c r="LI184"/>
      <c r="LJ184"/>
      <c r="LK184"/>
      <c r="LL184"/>
      <c r="LM184"/>
      <c r="LN184"/>
      <c r="LO184"/>
      <c r="LP184"/>
      <c r="LQ184"/>
      <c r="LR184"/>
      <c r="LS184"/>
      <c r="LT184"/>
      <c r="LU184"/>
      <c r="LV184"/>
      <c r="LW184"/>
      <c r="LX184"/>
      <c r="LY184"/>
      <c r="LZ184"/>
    </row>
    <row r="185" spans="1:338" x14ac:dyDescent="0.2">
      <c r="A185" s="216" t="str">
        <f>IFERROR(IF($A184+1&gt;'(backend scoring)'!$T$335,"",$A184+1),"")</f>
        <v/>
      </c>
      <c r="B185" s="216" t="str">
        <f>_xlfn.XLOOKUP($A185,'(backend scoring)'!$V$2:$V$333,'(backend scoring)'!$A$2:$A$333,"")</f>
        <v/>
      </c>
      <c r="C185" s="216" t="str">
        <f>IFERROR(VLOOKUP($B185,'Institution Evaluation'!$A$55:$F$346,2,0),IFERROR(VLOOKUP($B185,'Privacy Analyst Evaluation'!$A$46:$F$120,2,0),""))&amp;""</f>
        <v/>
      </c>
      <c r="D185" s="216" t="str">
        <f>IFERROR(VLOOKUP($B185,'Institution Evaluation'!$A$55:$F$346,3,0),IFERROR(VLOOKUP($B185,'Privacy Analyst Evaluation'!$A$46:$F$120,3,0),""))&amp;""</f>
        <v/>
      </c>
      <c r="E185" s="216" t="str">
        <f>IFERROR(VLOOKUP($B185,'Institution Evaluation'!$A$55:$F$346,4,0),IFERROR(VLOOKUP($B185,'Privacy Analyst Evaluation'!$A$46:$F$120,4,0),""))&amp;""</f>
        <v/>
      </c>
      <c r="F185" s="216" t="str">
        <f>IFERROR(VLOOKUP($B185,'Institution Evaluation'!$A$55:$F$346,6,0),IFERROR(VLOOKUP($B185,'Privacy Analyst Evaluation'!$A$46:$F$120,6,0),""))&amp;""</f>
        <v/>
      </c>
      <c r="G185" s="217"/>
      <c r="H185" s="216" t="str">
        <f>IFERROR(IF($H184+1&gt;'(backend scoring)'!$Q$335,"",$H184+1),"")</f>
        <v/>
      </c>
      <c r="I185" s="216" t="str">
        <f>_xlfn.XLOOKUP($H185,'(backend scoring)'!$S$2:$S$333,'(backend scoring)'!$A$2:$A$333,"")</f>
        <v/>
      </c>
      <c r="J185" s="216" t="str">
        <f>IFERROR(VLOOKUP($I185,'Institution Evaluation'!$A$55:$F$346,2,0),IFERROR(VLOOKUP($I185,'Privacy Analyst Evaluation'!$A$46:$F$120,2,0),""))</f>
        <v/>
      </c>
      <c r="K185" s="216" t="str">
        <f>IFERROR(VLOOKUP($I185,'Institution Evaluation'!$A$55:$F$346,3,0),IFERROR(VLOOKUP($I185,'Privacy Analyst Evaluation'!$A$46:$F$120,3,0),""))&amp;""</f>
        <v/>
      </c>
      <c r="L185" s="216" t="str">
        <f>IFERROR(VLOOKUP($I185,'Institution Evaluation'!$A$55:$F$346,4,0),IFERROR(VLOOKUP($I185,'Privacy Analyst Evaluation'!$A$46:$F$120,4,0),""))&amp;""</f>
        <v/>
      </c>
      <c r="M185" s="216" t="str">
        <f>IFERROR(VLOOKUP($I185,'Institution Evaluation'!$A$55:$F$346,6,0),IFERROR(VLOOKUP($I185,'Privacy Analyst Evaluation'!$A$46:$F$120,6,0),""))&amp;""</f>
        <v/>
      </c>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c r="IV185"/>
      <c r="IW185"/>
      <c r="IX185"/>
      <c r="IY185"/>
      <c r="IZ185"/>
      <c r="JA185"/>
      <c r="JB185"/>
      <c r="JC185"/>
      <c r="JD185"/>
      <c r="JE185"/>
      <c r="JF185"/>
      <c r="JG185"/>
      <c r="JH185"/>
      <c r="JI185"/>
      <c r="JJ185"/>
      <c r="JK185"/>
      <c r="JL185"/>
      <c r="JM185"/>
      <c r="JN185"/>
      <c r="JO185"/>
      <c r="JP185"/>
      <c r="JQ185"/>
      <c r="JR185"/>
      <c r="JS185"/>
      <c r="JT185"/>
      <c r="JU185"/>
      <c r="JV185"/>
      <c r="JW185"/>
      <c r="JX185"/>
      <c r="JY185"/>
      <c r="JZ185"/>
      <c r="KA185"/>
      <c r="KB185"/>
      <c r="KC185"/>
      <c r="KD185"/>
      <c r="KE185"/>
      <c r="KF185"/>
      <c r="KG185"/>
      <c r="KH185"/>
      <c r="KI185"/>
      <c r="KJ185"/>
      <c r="KK185"/>
      <c r="KL185"/>
      <c r="KM185"/>
      <c r="KN185"/>
      <c r="KO185"/>
      <c r="KP185"/>
      <c r="KQ185"/>
      <c r="KR185"/>
      <c r="KS185"/>
      <c r="KT185"/>
      <c r="KU185"/>
      <c r="KV185"/>
      <c r="KW185"/>
      <c r="KX185"/>
      <c r="KY185"/>
      <c r="KZ185"/>
      <c r="LA185"/>
      <c r="LB185"/>
      <c r="LC185"/>
      <c r="LD185"/>
      <c r="LE185"/>
      <c r="LF185"/>
      <c r="LG185"/>
      <c r="LH185"/>
      <c r="LI185"/>
      <c r="LJ185"/>
      <c r="LK185"/>
      <c r="LL185"/>
      <c r="LM185"/>
      <c r="LN185"/>
      <c r="LO185"/>
      <c r="LP185"/>
      <c r="LQ185"/>
      <c r="LR185"/>
      <c r="LS185"/>
      <c r="LT185"/>
      <c r="LU185"/>
      <c r="LV185"/>
      <c r="LW185"/>
      <c r="LX185"/>
      <c r="LY185"/>
      <c r="LZ185"/>
    </row>
    <row r="186" spans="1:338" x14ac:dyDescent="0.2">
      <c r="A186" s="216" t="str">
        <f>IFERROR(IF($A185+1&gt;'(backend scoring)'!$T$335,"",$A185+1),"")</f>
        <v/>
      </c>
      <c r="B186" s="216" t="str">
        <f>_xlfn.XLOOKUP($A186,'(backend scoring)'!$V$2:$V$333,'(backend scoring)'!$A$2:$A$333,"")</f>
        <v/>
      </c>
      <c r="C186" s="216" t="str">
        <f>IFERROR(VLOOKUP($B186,'Institution Evaluation'!$A$55:$F$346,2,0),IFERROR(VLOOKUP($B186,'Privacy Analyst Evaluation'!$A$46:$F$120,2,0),""))&amp;""</f>
        <v/>
      </c>
      <c r="D186" s="216" t="str">
        <f>IFERROR(VLOOKUP($B186,'Institution Evaluation'!$A$55:$F$346,3,0),IFERROR(VLOOKUP($B186,'Privacy Analyst Evaluation'!$A$46:$F$120,3,0),""))&amp;""</f>
        <v/>
      </c>
      <c r="E186" s="216" t="str">
        <f>IFERROR(VLOOKUP($B186,'Institution Evaluation'!$A$55:$F$346,4,0),IFERROR(VLOOKUP($B186,'Privacy Analyst Evaluation'!$A$46:$F$120,4,0),""))&amp;""</f>
        <v/>
      </c>
      <c r="F186" s="216" t="str">
        <f>IFERROR(VLOOKUP($B186,'Institution Evaluation'!$A$55:$F$346,6,0),IFERROR(VLOOKUP($B186,'Privacy Analyst Evaluation'!$A$46:$F$120,6,0),""))&amp;""</f>
        <v/>
      </c>
      <c r="G186" s="217"/>
      <c r="H186" s="216" t="str">
        <f>IFERROR(IF($H185+1&gt;'(backend scoring)'!$Q$335,"",$H185+1),"")</f>
        <v/>
      </c>
      <c r="I186" s="216" t="str">
        <f>_xlfn.XLOOKUP($H186,'(backend scoring)'!$S$2:$S$333,'(backend scoring)'!$A$2:$A$333,"")</f>
        <v/>
      </c>
      <c r="J186" s="216" t="str">
        <f>IFERROR(VLOOKUP($I186,'Institution Evaluation'!$A$55:$F$346,2,0),IFERROR(VLOOKUP($I186,'Privacy Analyst Evaluation'!$A$46:$F$120,2,0),""))</f>
        <v/>
      </c>
      <c r="K186" s="216" t="str">
        <f>IFERROR(VLOOKUP($I186,'Institution Evaluation'!$A$55:$F$346,3,0),IFERROR(VLOOKUP($I186,'Privacy Analyst Evaluation'!$A$46:$F$120,3,0),""))&amp;""</f>
        <v/>
      </c>
      <c r="L186" s="216" t="str">
        <f>IFERROR(VLOOKUP($I186,'Institution Evaluation'!$A$55:$F$346,4,0),IFERROR(VLOOKUP($I186,'Privacy Analyst Evaluation'!$A$46:$F$120,4,0),""))&amp;""</f>
        <v/>
      </c>
      <c r="M186" s="216" t="str">
        <f>IFERROR(VLOOKUP($I186,'Institution Evaluation'!$A$55:$F$346,6,0),IFERROR(VLOOKUP($I186,'Privacy Analyst Evaluation'!$A$46:$F$120,6,0),""))&amp;""</f>
        <v/>
      </c>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c r="IV186"/>
      <c r="IW186"/>
      <c r="IX186"/>
      <c r="IY186"/>
      <c r="IZ186"/>
      <c r="JA186"/>
      <c r="JB186"/>
      <c r="JC186"/>
      <c r="JD186"/>
      <c r="JE186"/>
      <c r="JF186"/>
      <c r="JG186"/>
      <c r="JH186"/>
      <c r="JI186"/>
      <c r="JJ186"/>
      <c r="JK186"/>
      <c r="JL186"/>
      <c r="JM186"/>
      <c r="JN186"/>
      <c r="JO186"/>
      <c r="JP186"/>
      <c r="JQ186"/>
      <c r="JR186"/>
      <c r="JS186"/>
      <c r="JT186"/>
      <c r="JU186"/>
      <c r="JV186"/>
      <c r="JW186"/>
      <c r="JX186"/>
      <c r="JY186"/>
      <c r="JZ186"/>
      <c r="KA186"/>
      <c r="KB186"/>
      <c r="KC186"/>
      <c r="KD186"/>
      <c r="KE186"/>
      <c r="KF186"/>
      <c r="KG186"/>
      <c r="KH186"/>
      <c r="KI186"/>
      <c r="KJ186"/>
      <c r="KK186"/>
      <c r="KL186"/>
      <c r="KM186"/>
      <c r="KN186"/>
      <c r="KO186"/>
      <c r="KP186"/>
      <c r="KQ186"/>
      <c r="KR186"/>
      <c r="KS186"/>
      <c r="KT186"/>
      <c r="KU186"/>
      <c r="KV186"/>
      <c r="KW186"/>
      <c r="KX186"/>
      <c r="KY186"/>
      <c r="KZ186"/>
      <c r="LA186"/>
      <c r="LB186"/>
      <c r="LC186"/>
      <c r="LD186"/>
      <c r="LE186"/>
      <c r="LF186"/>
      <c r="LG186"/>
      <c r="LH186"/>
      <c r="LI186"/>
      <c r="LJ186"/>
      <c r="LK186"/>
      <c r="LL186"/>
      <c r="LM186"/>
      <c r="LN186"/>
      <c r="LO186"/>
      <c r="LP186"/>
      <c r="LQ186"/>
      <c r="LR186"/>
      <c r="LS186"/>
      <c r="LT186"/>
      <c r="LU186"/>
      <c r="LV186"/>
      <c r="LW186"/>
      <c r="LX186"/>
      <c r="LY186"/>
      <c r="LZ186"/>
    </row>
    <row r="187" spans="1:338" x14ac:dyDescent="0.2">
      <c r="A187" s="216" t="str">
        <f>IFERROR(IF($A186+1&gt;'(backend scoring)'!$T$335,"",$A186+1),"")</f>
        <v/>
      </c>
      <c r="B187" s="216" t="str">
        <f>_xlfn.XLOOKUP($A187,'(backend scoring)'!$V$2:$V$333,'(backend scoring)'!$A$2:$A$333,"")</f>
        <v/>
      </c>
      <c r="C187" s="216" t="str">
        <f>IFERROR(VLOOKUP($B187,'Institution Evaluation'!$A$55:$F$346,2,0),IFERROR(VLOOKUP($B187,'Privacy Analyst Evaluation'!$A$46:$F$120,2,0),""))&amp;""</f>
        <v/>
      </c>
      <c r="D187" s="216" t="str">
        <f>IFERROR(VLOOKUP($B187,'Institution Evaluation'!$A$55:$F$346,3,0),IFERROR(VLOOKUP($B187,'Privacy Analyst Evaluation'!$A$46:$F$120,3,0),""))&amp;""</f>
        <v/>
      </c>
      <c r="E187" s="216" t="str">
        <f>IFERROR(VLOOKUP($B187,'Institution Evaluation'!$A$55:$F$346,4,0),IFERROR(VLOOKUP($B187,'Privacy Analyst Evaluation'!$A$46:$F$120,4,0),""))&amp;""</f>
        <v/>
      </c>
      <c r="F187" s="216" t="str">
        <f>IFERROR(VLOOKUP($B187,'Institution Evaluation'!$A$55:$F$346,6,0),IFERROR(VLOOKUP($B187,'Privacy Analyst Evaluation'!$A$46:$F$120,6,0),""))&amp;""</f>
        <v/>
      </c>
      <c r="G187" s="217"/>
      <c r="H187" s="216" t="str">
        <f>IFERROR(IF($H186+1&gt;'(backend scoring)'!$Q$335,"",$H186+1),"")</f>
        <v/>
      </c>
      <c r="I187" s="216" t="str">
        <f>_xlfn.XLOOKUP($H187,'(backend scoring)'!$S$2:$S$333,'(backend scoring)'!$A$2:$A$333,"")</f>
        <v/>
      </c>
      <c r="J187" s="216" t="str">
        <f>IFERROR(VLOOKUP($I187,'Institution Evaluation'!$A$55:$F$346,2,0),IFERROR(VLOOKUP($I187,'Privacy Analyst Evaluation'!$A$46:$F$120,2,0),""))</f>
        <v/>
      </c>
      <c r="K187" s="216" t="str">
        <f>IFERROR(VLOOKUP($I187,'Institution Evaluation'!$A$55:$F$346,3,0),IFERROR(VLOOKUP($I187,'Privacy Analyst Evaluation'!$A$46:$F$120,3,0),""))&amp;""</f>
        <v/>
      </c>
      <c r="L187" s="216" t="str">
        <f>IFERROR(VLOOKUP($I187,'Institution Evaluation'!$A$55:$F$346,4,0),IFERROR(VLOOKUP($I187,'Privacy Analyst Evaluation'!$A$46:$F$120,4,0),""))&amp;""</f>
        <v/>
      </c>
      <c r="M187" s="216" t="str">
        <f>IFERROR(VLOOKUP($I187,'Institution Evaluation'!$A$55:$F$346,6,0),IFERROR(VLOOKUP($I187,'Privacy Analyst Evaluation'!$A$46:$F$120,6,0),""))&amp;""</f>
        <v/>
      </c>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c r="IV187"/>
      <c r="IW187"/>
      <c r="IX187"/>
      <c r="IY187"/>
      <c r="IZ187"/>
      <c r="JA187"/>
      <c r="JB187"/>
      <c r="JC187"/>
      <c r="JD187"/>
      <c r="JE187"/>
      <c r="JF187"/>
      <c r="JG187"/>
      <c r="JH187"/>
      <c r="JI187"/>
      <c r="JJ187"/>
      <c r="JK187"/>
      <c r="JL187"/>
      <c r="JM187"/>
      <c r="JN187"/>
      <c r="JO187"/>
      <c r="JP187"/>
      <c r="JQ187"/>
      <c r="JR187"/>
      <c r="JS187"/>
      <c r="JT187"/>
      <c r="JU187"/>
      <c r="JV187"/>
      <c r="JW187"/>
      <c r="JX187"/>
      <c r="JY187"/>
      <c r="JZ187"/>
      <c r="KA187"/>
      <c r="KB187"/>
      <c r="KC187"/>
      <c r="KD187"/>
      <c r="KE187"/>
      <c r="KF187"/>
      <c r="KG187"/>
      <c r="KH187"/>
      <c r="KI187"/>
      <c r="KJ187"/>
      <c r="KK187"/>
      <c r="KL187"/>
      <c r="KM187"/>
      <c r="KN187"/>
      <c r="KO187"/>
      <c r="KP187"/>
      <c r="KQ187"/>
      <c r="KR187"/>
      <c r="KS187"/>
      <c r="KT187"/>
      <c r="KU187"/>
      <c r="KV187"/>
      <c r="KW187"/>
      <c r="KX187"/>
      <c r="KY187"/>
      <c r="KZ187"/>
      <c r="LA187"/>
      <c r="LB187"/>
      <c r="LC187"/>
      <c r="LD187"/>
      <c r="LE187"/>
      <c r="LF187"/>
      <c r="LG187"/>
      <c r="LH187"/>
      <c r="LI187"/>
      <c r="LJ187"/>
      <c r="LK187"/>
      <c r="LL187"/>
      <c r="LM187"/>
      <c r="LN187"/>
      <c r="LO187"/>
      <c r="LP187"/>
      <c r="LQ187"/>
      <c r="LR187"/>
      <c r="LS187"/>
      <c r="LT187"/>
      <c r="LU187"/>
      <c r="LV187"/>
      <c r="LW187"/>
      <c r="LX187"/>
      <c r="LY187"/>
      <c r="LZ187"/>
    </row>
    <row r="188" spans="1:338" x14ac:dyDescent="0.2">
      <c r="A188" s="216" t="str">
        <f>IFERROR(IF($A187+1&gt;'(backend scoring)'!$T$335,"",$A187+1),"")</f>
        <v/>
      </c>
      <c r="B188" s="216" t="str">
        <f>_xlfn.XLOOKUP($A188,'(backend scoring)'!$V$2:$V$333,'(backend scoring)'!$A$2:$A$333,"")</f>
        <v/>
      </c>
      <c r="C188" s="216" t="str">
        <f>IFERROR(VLOOKUP($B188,'Institution Evaluation'!$A$55:$F$346,2,0),IFERROR(VLOOKUP($B188,'Privacy Analyst Evaluation'!$A$46:$F$120,2,0),""))&amp;""</f>
        <v/>
      </c>
      <c r="D188" s="216" t="str">
        <f>IFERROR(VLOOKUP($B188,'Institution Evaluation'!$A$55:$F$346,3,0),IFERROR(VLOOKUP($B188,'Privacy Analyst Evaluation'!$A$46:$F$120,3,0),""))&amp;""</f>
        <v/>
      </c>
      <c r="E188" s="216" t="str">
        <f>IFERROR(VLOOKUP($B188,'Institution Evaluation'!$A$55:$F$346,4,0),IFERROR(VLOOKUP($B188,'Privacy Analyst Evaluation'!$A$46:$F$120,4,0),""))&amp;""</f>
        <v/>
      </c>
      <c r="F188" s="216" t="str">
        <f>IFERROR(VLOOKUP($B188,'Institution Evaluation'!$A$55:$F$346,6,0),IFERROR(VLOOKUP($B188,'Privacy Analyst Evaluation'!$A$46:$F$120,6,0),""))&amp;""</f>
        <v/>
      </c>
      <c r="G188" s="217"/>
      <c r="H188" s="216" t="str">
        <f>IFERROR(IF($H187+1&gt;'(backend scoring)'!$Q$335,"",$H187+1),"")</f>
        <v/>
      </c>
      <c r="I188" s="216" t="str">
        <f>_xlfn.XLOOKUP($H188,'(backend scoring)'!$S$2:$S$333,'(backend scoring)'!$A$2:$A$333,"")</f>
        <v/>
      </c>
      <c r="J188" s="216" t="str">
        <f>IFERROR(VLOOKUP($I188,'Institution Evaluation'!$A$55:$F$346,2,0),IFERROR(VLOOKUP($I188,'Privacy Analyst Evaluation'!$A$46:$F$120,2,0),""))</f>
        <v/>
      </c>
      <c r="K188" s="216" t="str">
        <f>IFERROR(VLOOKUP($I188,'Institution Evaluation'!$A$55:$F$346,3,0),IFERROR(VLOOKUP($I188,'Privacy Analyst Evaluation'!$A$46:$F$120,3,0),""))&amp;""</f>
        <v/>
      </c>
      <c r="L188" s="216" t="str">
        <f>IFERROR(VLOOKUP($I188,'Institution Evaluation'!$A$55:$F$346,4,0),IFERROR(VLOOKUP($I188,'Privacy Analyst Evaluation'!$A$46:$F$120,4,0),""))&amp;""</f>
        <v/>
      </c>
      <c r="M188" s="216" t="str">
        <f>IFERROR(VLOOKUP($I188,'Institution Evaluation'!$A$55:$F$346,6,0),IFERROR(VLOOKUP($I188,'Privacy Analyst Evaluation'!$A$46:$F$120,6,0),""))&amp;""</f>
        <v/>
      </c>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c r="IV188"/>
      <c r="IW188"/>
      <c r="IX188"/>
      <c r="IY188"/>
      <c r="IZ188"/>
      <c r="JA188"/>
      <c r="JB188"/>
      <c r="JC188"/>
      <c r="JD188"/>
      <c r="JE188"/>
      <c r="JF188"/>
      <c r="JG188"/>
      <c r="JH188"/>
      <c r="JI188"/>
      <c r="JJ188"/>
      <c r="JK188"/>
      <c r="JL188"/>
      <c r="JM188"/>
      <c r="JN188"/>
      <c r="JO188"/>
      <c r="JP188"/>
      <c r="JQ188"/>
      <c r="JR188"/>
      <c r="JS188"/>
      <c r="JT188"/>
      <c r="JU188"/>
      <c r="JV188"/>
      <c r="JW188"/>
      <c r="JX188"/>
      <c r="JY188"/>
      <c r="JZ188"/>
      <c r="KA188"/>
      <c r="KB188"/>
      <c r="KC188"/>
      <c r="KD188"/>
      <c r="KE188"/>
      <c r="KF188"/>
      <c r="KG188"/>
      <c r="KH188"/>
      <c r="KI188"/>
      <c r="KJ188"/>
      <c r="KK188"/>
      <c r="KL188"/>
      <c r="KM188"/>
      <c r="KN188"/>
      <c r="KO188"/>
      <c r="KP188"/>
      <c r="KQ188"/>
      <c r="KR188"/>
      <c r="KS188"/>
      <c r="KT188"/>
      <c r="KU188"/>
      <c r="KV188"/>
      <c r="KW188"/>
      <c r="KX188"/>
      <c r="KY188"/>
      <c r="KZ188"/>
      <c r="LA188"/>
      <c r="LB188"/>
      <c r="LC188"/>
      <c r="LD188"/>
      <c r="LE188"/>
      <c r="LF188"/>
      <c r="LG188"/>
      <c r="LH188"/>
      <c r="LI188"/>
      <c r="LJ188"/>
      <c r="LK188"/>
      <c r="LL188"/>
      <c r="LM188"/>
      <c r="LN188"/>
      <c r="LO188"/>
      <c r="LP188"/>
      <c r="LQ188"/>
      <c r="LR188"/>
      <c r="LS188"/>
      <c r="LT188"/>
      <c r="LU188"/>
      <c r="LV188"/>
      <c r="LW188"/>
      <c r="LX188"/>
      <c r="LY188"/>
      <c r="LZ188"/>
    </row>
    <row r="189" spans="1:338" x14ac:dyDescent="0.2">
      <c r="A189" s="216" t="str">
        <f>IFERROR(IF($A188+1&gt;'(backend scoring)'!$T$335,"",$A188+1),"")</f>
        <v/>
      </c>
      <c r="B189" s="216" t="str">
        <f>_xlfn.XLOOKUP($A189,'(backend scoring)'!$V$2:$V$333,'(backend scoring)'!$A$2:$A$333,"")</f>
        <v/>
      </c>
      <c r="C189" s="216" t="str">
        <f>IFERROR(VLOOKUP($B189,'Institution Evaluation'!$A$55:$F$346,2,0),IFERROR(VLOOKUP($B189,'Privacy Analyst Evaluation'!$A$46:$F$120,2,0),""))&amp;""</f>
        <v/>
      </c>
      <c r="D189" s="216" t="str">
        <f>IFERROR(VLOOKUP($B189,'Institution Evaluation'!$A$55:$F$346,3,0),IFERROR(VLOOKUP($B189,'Privacy Analyst Evaluation'!$A$46:$F$120,3,0),""))&amp;""</f>
        <v/>
      </c>
      <c r="E189" s="216" t="str">
        <f>IFERROR(VLOOKUP($B189,'Institution Evaluation'!$A$55:$F$346,4,0),IFERROR(VLOOKUP($B189,'Privacy Analyst Evaluation'!$A$46:$F$120,4,0),""))&amp;""</f>
        <v/>
      </c>
      <c r="F189" s="216" t="str">
        <f>IFERROR(VLOOKUP($B189,'Institution Evaluation'!$A$55:$F$346,6,0),IFERROR(VLOOKUP($B189,'Privacy Analyst Evaluation'!$A$46:$F$120,6,0),""))&amp;""</f>
        <v/>
      </c>
      <c r="G189" s="217"/>
      <c r="H189" s="216" t="str">
        <f>IFERROR(IF($H188+1&gt;'(backend scoring)'!$Q$335,"",$H188+1),"")</f>
        <v/>
      </c>
      <c r="I189" s="216" t="str">
        <f>_xlfn.XLOOKUP($H189,'(backend scoring)'!$S$2:$S$333,'(backend scoring)'!$A$2:$A$333,"")</f>
        <v/>
      </c>
      <c r="J189" s="216" t="str">
        <f>IFERROR(VLOOKUP($I189,'Institution Evaluation'!$A$55:$F$346,2,0),IFERROR(VLOOKUP($I189,'Privacy Analyst Evaluation'!$A$46:$F$120,2,0),""))</f>
        <v/>
      </c>
      <c r="K189" s="216" t="str">
        <f>IFERROR(VLOOKUP($I189,'Institution Evaluation'!$A$55:$F$346,3,0),IFERROR(VLOOKUP($I189,'Privacy Analyst Evaluation'!$A$46:$F$120,3,0),""))&amp;""</f>
        <v/>
      </c>
      <c r="L189" s="216" t="str">
        <f>IFERROR(VLOOKUP($I189,'Institution Evaluation'!$A$55:$F$346,4,0),IFERROR(VLOOKUP($I189,'Privacy Analyst Evaluation'!$A$46:$F$120,4,0),""))&amp;""</f>
        <v/>
      </c>
      <c r="M189" s="216" t="str">
        <f>IFERROR(VLOOKUP($I189,'Institution Evaluation'!$A$55:$F$346,6,0),IFERROR(VLOOKUP($I189,'Privacy Analyst Evaluation'!$A$46:$F$120,6,0),""))&amp;""</f>
        <v/>
      </c>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c r="IV189"/>
      <c r="IW189"/>
      <c r="IX189"/>
      <c r="IY189"/>
      <c r="IZ189"/>
      <c r="JA189"/>
      <c r="JB189"/>
      <c r="JC189"/>
      <c r="JD189"/>
      <c r="JE189"/>
      <c r="JF189"/>
      <c r="JG189"/>
      <c r="JH189"/>
      <c r="JI189"/>
      <c r="JJ189"/>
      <c r="JK189"/>
      <c r="JL189"/>
      <c r="JM189"/>
      <c r="JN189"/>
      <c r="JO189"/>
      <c r="JP189"/>
      <c r="JQ189"/>
      <c r="JR189"/>
      <c r="JS189"/>
      <c r="JT189"/>
      <c r="JU189"/>
      <c r="JV189"/>
      <c r="JW189"/>
      <c r="JX189"/>
      <c r="JY189"/>
      <c r="JZ189"/>
      <c r="KA189"/>
      <c r="KB189"/>
      <c r="KC189"/>
      <c r="KD189"/>
      <c r="KE189"/>
      <c r="KF189"/>
      <c r="KG189"/>
      <c r="KH189"/>
      <c r="KI189"/>
      <c r="KJ189"/>
      <c r="KK189"/>
      <c r="KL189"/>
      <c r="KM189"/>
      <c r="KN189"/>
      <c r="KO189"/>
      <c r="KP189"/>
      <c r="KQ189"/>
      <c r="KR189"/>
      <c r="KS189"/>
      <c r="KT189"/>
      <c r="KU189"/>
      <c r="KV189"/>
      <c r="KW189"/>
      <c r="KX189"/>
      <c r="KY189"/>
      <c r="KZ189"/>
      <c r="LA189"/>
      <c r="LB189"/>
      <c r="LC189"/>
      <c r="LD189"/>
      <c r="LE189"/>
      <c r="LF189"/>
      <c r="LG189"/>
      <c r="LH189"/>
      <c r="LI189"/>
      <c r="LJ189"/>
      <c r="LK189"/>
      <c r="LL189"/>
      <c r="LM189"/>
      <c r="LN189"/>
      <c r="LO189"/>
      <c r="LP189"/>
      <c r="LQ189"/>
      <c r="LR189"/>
      <c r="LS189"/>
      <c r="LT189"/>
      <c r="LU189"/>
      <c r="LV189"/>
      <c r="LW189"/>
      <c r="LX189"/>
      <c r="LY189"/>
      <c r="LZ189"/>
    </row>
    <row r="190" spans="1:338" x14ac:dyDescent="0.2">
      <c r="A190" s="216" t="str">
        <f>IFERROR(IF($A189+1&gt;'(backend scoring)'!$T$335,"",$A189+1),"")</f>
        <v/>
      </c>
      <c r="B190" s="216" t="str">
        <f>_xlfn.XLOOKUP($A190,'(backend scoring)'!$V$2:$V$333,'(backend scoring)'!$A$2:$A$333,"")</f>
        <v/>
      </c>
      <c r="C190" s="216" t="str">
        <f>IFERROR(VLOOKUP($B190,'Institution Evaluation'!$A$55:$F$346,2,0),IFERROR(VLOOKUP($B190,'Privacy Analyst Evaluation'!$A$46:$F$120,2,0),""))&amp;""</f>
        <v/>
      </c>
      <c r="D190" s="216" t="str">
        <f>IFERROR(VLOOKUP($B190,'Institution Evaluation'!$A$55:$F$346,3,0),IFERROR(VLOOKUP($B190,'Privacy Analyst Evaluation'!$A$46:$F$120,3,0),""))&amp;""</f>
        <v/>
      </c>
      <c r="E190" s="216" t="str">
        <f>IFERROR(VLOOKUP($B190,'Institution Evaluation'!$A$55:$F$346,4,0),IFERROR(VLOOKUP($B190,'Privacy Analyst Evaluation'!$A$46:$F$120,4,0),""))&amp;""</f>
        <v/>
      </c>
      <c r="F190" s="216" t="str">
        <f>IFERROR(VLOOKUP($B190,'Institution Evaluation'!$A$55:$F$346,6,0),IFERROR(VLOOKUP($B190,'Privacy Analyst Evaluation'!$A$46:$F$120,6,0),""))&amp;""</f>
        <v/>
      </c>
      <c r="G190" s="217"/>
      <c r="H190" s="216" t="str">
        <f>IFERROR(IF($H189+1&gt;'(backend scoring)'!$Q$335,"",$H189+1),"")</f>
        <v/>
      </c>
      <c r="I190" s="216" t="str">
        <f>_xlfn.XLOOKUP($H190,'(backend scoring)'!$S$2:$S$333,'(backend scoring)'!$A$2:$A$333,"")</f>
        <v/>
      </c>
      <c r="J190" s="216" t="str">
        <f>IFERROR(VLOOKUP($I190,'Institution Evaluation'!$A$55:$F$346,2,0),IFERROR(VLOOKUP($I190,'Privacy Analyst Evaluation'!$A$46:$F$120,2,0),""))</f>
        <v/>
      </c>
      <c r="K190" s="216" t="str">
        <f>IFERROR(VLOOKUP($I190,'Institution Evaluation'!$A$55:$F$346,3,0),IFERROR(VLOOKUP($I190,'Privacy Analyst Evaluation'!$A$46:$F$120,3,0),""))&amp;""</f>
        <v/>
      </c>
      <c r="L190" s="216" t="str">
        <f>IFERROR(VLOOKUP($I190,'Institution Evaluation'!$A$55:$F$346,4,0),IFERROR(VLOOKUP($I190,'Privacy Analyst Evaluation'!$A$46:$F$120,4,0),""))&amp;""</f>
        <v/>
      </c>
      <c r="M190" s="216" t="str">
        <f>IFERROR(VLOOKUP($I190,'Institution Evaluation'!$A$55:$F$346,6,0),IFERROR(VLOOKUP($I190,'Privacy Analyst Evaluation'!$A$46:$F$120,6,0),""))&amp;""</f>
        <v/>
      </c>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c r="IP190"/>
      <c r="IQ190"/>
      <c r="IR190"/>
      <c r="IS190"/>
      <c r="IT190"/>
      <c r="IU190"/>
      <c r="IV190"/>
      <c r="IW190"/>
      <c r="IX190"/>
      <c r="IY190"/>
      <c r="IZ190"/>
      <c r="JA190"/>
      <c r="JB190"/>
      <c r="JC190"/>
      <c r="JD190"/>
      <c r="JE190"/>
      <c r="JF190"/>
      <c r="JG190"/>
      <c r="JH190"/>
      <c r="JI190"/>
      <c r="JJ190"/>
      <c r="JK190"/>
      <c r="JL190"/>
      <c r="JM190"/>
      <c r="JN190"/>
      <c r="JO190"/>
      <c r="JP190"/>
      <c r="JQ190"/>
      <c r="JR190"/>
      <c r="JS190"/>
      <c r="JT190"/>
      <c r="JU190"/>
      <c r="JV190"/>
      <c r="JW190"/>
      <c r="JX190"/>
      <c r="JY190"/>
      <c r="JZ190"/>
      <c r="KA190"/>
      <c r="KB190"/>
      <c r="KC190"/>
      <c r="KD190"/>
      <c r="KE190"/>
      <c r="KF190"/>
      <c r="KG190"/>
      <c r="KH190"/>
      <c r="KI190"/>
      <c r="KJ190"/>
      <c r="KK190"/>
      <c r="KL190"/>
      <c r="KM190"/>
      <c r="KN190"/>
      <c r="KO190"/>
      <c r="KP190"/>
      <c r="KQ190"/>
      <c r="KR190"/>
      <c r="KS190"/>
      <c r="KT190"/>
      <c r="KU190"/>
      <c r="KV190"/>
      <c r="KW190"/>
      <c r="KX190"/>
      <c r="KY190"/>
      <c r="KZ190"/>
      <c r="LA190"/>
      <c r="LB190"/>
      <c r="LC190"/>
      <c r="LD190"/>
      <c r="LE190"/>
      <c r="LF190"/>
      <c r="LG190"/>
      <c r="LH190"/>
      <c r="LI190"/>
      <c r="LJ190"/>
      <c r="LK190"/>
      <c r="LL190"/>
      <c r="LM190"/>
      <c r="LN190"/>
      <c r="LO190"/>
      <c r="LP190"/>
      <c r="LQ190"/>
      <c r="LR190"/>
      <c r="LS190"/>
      <c r="LT190"/>
      <c r="LU190"/>
      <c r="LV190"/>
      <c r="LW190"/>
      <c r="LX190"/>
      <c r="LY190"/>
      <c r="LZ190"/>
    </row>
    <row r="191" spans="1:338" x14ac:dyDescent="0.2">
      <c r="A191" s="216" t="str">
        <f>IFERROR(IF($A190+1&gt;'(backend scoring)'!$T$335,"",$A190+1),"")</f>
        <v/>
      </c>
      <c r="B191" s="216" t="str">
        <f>_xlfn.XLOOKUP($A191,'(backend scoring)'!$V$2:$V$333,'(backend scoring)'!$A$2:$A$333,"")</f>
        <v/>
      </c>
      <c r="C191" s="216" t="str">
        <f>IFERROR(VLOOKUP($B191,'Institution Evaluation'!$A$55:$F$346,2,0),IFERROR(VLOOKUP($B191,'Privacy Analyst Evaluation'!$A$46:$F$120,2,0),""))&amp;""</f>
        <v/>
      </c>
      <c r="D191" s="216" t="str">
        <f>IFERROR(VLOOKUP($B191,'Institution Evaluation'!$A$55:$F$346,3,0),IFERROR(VLOOKUP($B191,'Privacy Analyst Evaluation'!$A$46:$F$120,3,0),""))&amp;""</f>
        <v/>
      </c>
      <c r="E191" s="216" t="str">
        <f>IFERROR(VLOOKUP($B191,'Institution Evaluation'!$A$55:$F$346,4,0),IFERROR(VLOOKUP($B191,'Privacy Analyst Evaluation'!$A$46:$F$120,4,0),""))&amp;""</f>
        <v/>
      </c>
      <c r="F191" s="216" t="str">
        <f>IFERROR(VLOOKUP($B191,'Institution Evaluation'!$A$55:$F$346,6,0),IFERROR(VLOOKUP($B191,'Privacy Analyst Evaluation'!$A$46:$F$120,6,0),""))&amp;""</f>
        <v/>
      </c>
      <c r="G191" s="217"/>
      <c r="H191" s="216" t="str">
        <f>IFERROR(IF($H190+1&gt;'(backend scoring)'!$Q$335,"",$H190+1),"")</f>
        <v/>
      </c>
      <c r="I191" s="216" t="str">
        <f>_xlfn.XLOOKUP($H191,'(backend scoring)'!$S$2:$S$333,'(backend scoring)'!$A$2:$A$333,"")</f>
        <v/>
      </c>
      <c r="J191" s="216" t="str">
        <f>IFERROR(VLOOKUP($I191,'Institution Evaluation'!$A$55:$F$346,2,0),IFERROR(VLOOKUP($I191,'Privacy Analyst Evaluation'!$A$46:$F$120,2,0),""))</f>
        <v/>
      </c>
      <c r="K191" s="216" t="str">
        <f>IFERROR(VLOOKUP($I191,'Institution Evaluation'!$A$55:$F$346,3,0),IFERROR(VLOOKUP($I191,'Privacy Analyst Evaluation'!$A$46:$F$120,3,0),""))&amp;""</f>
        <v/>
      </c>
      <c r="L191" s="216" t="str">
        <f>IFERROR(VLOOKUP($I191,'Institution Evaluation'!$A$55:$F$346,4,0),IFERROR(VLOOKUP($I191,'Privacy Analyst Evaluation'!$A$46:$F$120,4,0),""))&amp;""</f>
        <v/>
      </c>
      <c r="M191" s="216" t="str">
        <f>IFERROR(VLOOKUP($I191,'Institution Evaluation'!$A$55:$F$346,6,0),IFERROR(VLOOKUP($I191,'Privacy Analyst Evaluation'!$A$46:$F$120,6,0),""))&amp;""</f>
        <v/>
      </c>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c r="HD191"/>
      <c r="HE191"/>
      <c r="HF191"/>
      <c r="HG191"/>
      <c r="HH191"/>
      <c r="HI191"/>
      <c r="HJ191"/>
      <c r="HK191"/>
      <c r="HL191"/>
      <c r="HM191"/>
      <c r="HN191"/>
      <c r="HO191"/>
      <c r="HP191"/>
      <c r="HQ191"/>
      <c r="HR191"/>
      <c r="HS191"/>
      <c r="HT191"/>
      <c r="HU191"/>
      <c r="HV191"/>
      <c r="HW191"/>
      <c r="HX191"/>
      <c r="HY191"/>
      <c r="HZ191"/>
      <c r="IA191"/>
      <c r="IB191"/>
      <c r="IC191"/>
      <c r="ID191"/>
      <c r="IE191"/>
      <c r="IF191"/>
      <c r="IG191"/>
      <c r="IH191"/>
      <c r="II191"/>
      <c r="IJ191"/>
      <c r="IK191"/>
      <c r="IL191"/>
      <c r="IM191"/>
      <c r="IN191"/>
      <c r="IO191"/>
      <c r="IP191"/>
      <c r="IQ191"/>
      <c r="IR191"/>
      <c r="IS191"/>
      <c r="IT191"/>
      <c r="IU191"/>
      <c r="IV191"/>
      <c r="IW191"/>
      <c r="IX191"/>
      <c r="IY191"/>
      <c r="IZ191"/>
      <c r="JA191"/>
      <c r="JB191"/>
      <c r="JC191"/>
      <c r="JD191"/>
      <c r="JE191"/>
      <c r="JF191"/>
      <c r="JG191"/>
      <c r="JH191"/>
      <c r="JI191"/>
      <c r="JJ191"/>
      <c r="JK191"/>
      <c r="JL191"/>
      <c r="JM191"/>
      <c r="JN191"/>
      <c r="JO191"/>
      <c r="JP191"/>
      <c r="JQ191"/>
      <c r="JR191"/>
      <c r="JS191"/>
      <c r="JT191"/>
      <c r="JU191"/>
      <c r="JV191"/>
      <c r="JW191"/>
      <c r="JX191"/>
      <c r="JY191"/>
      <c r="JZ191"/>
      <c r="KA191"/>
      <c r="KB191"/>
      <c r="KC191"/>
      <c r="KD191"/>
      <c r="KE191"/>
      <c r="KF191"/>
      <c r="KG191"/>
      <c r="KH191"/>
      <c r="KI191"/>
      <c r="KJ191"/>
      <c r="KK191"/>
      <c r="KL191"/>
      <c r="KM191"/>
      <c r="KN191"/>
      <c r="KO191"/>
      <c r="KP191"/>
      <c r="KQ191"/>
      <c r="KR191"/>
      <c r="KS191"/>
      <c r="KT191"/>
      <c r="KU191"/>
      <c r="KV191"/>
      <c r="KW191"/>
      <c r="KX191"/>
      <c r="KY191"/>
      <c r="KZ191"/>
      <c r="LA191"/>
      <c r="LB191"/>
      <c r="LC191"/>
      <c r="LD191"/>
      <c r="LE191"/>
      <c r="LF191"/>
      <c r="LG191"/>
      <c r="LH191"/>
      <c r="LI191"/>
      <c r="LJ191"/>
      <c r="LK191"/>
      <c r="LL191"/>
      <c r="LM191"/>
      <c r="LN191"/>
      <c r="LO191"/>
      <c r="LP191"/>
      <c r="LQ191"/>
      <c r="LR191"/>
      <c r="LS191"/>
      <c r="LT191"/>
      <c r="LU191"/>
      <c r="LV191"/>
      <c r="LW191"/>
      <c r="LX191"/>
      <c r="LY191"/>
      <c r="LZ191"/>
    </row>
    <row r="192" spans="1:338" x14ac:dyDescent="0.2">
      <c r="A192" s="216" t="str">
        <f>IFERROR(IF($A191+1&gt;'(backend scoring)'!$T$335,"",$A191+1),"")</f>
        <v/>
      </c>
      <c r="B192" s="216" t="str">
        <f>_xlfn.XLOOKUP($A192,'(backend scoring)'!$V$2:$V$333,'(backend scoring)'!$A$2:$A$333,"")</f>
        <v/>
      </c>
      <c r="C192" s="216" t="str">
        <f>IFERROR(VLOOKUP($B192,'Institution Evaluation'!$A$55:$F$346,2,0),IFERROR(VLOOKUP($B192,'Privacy Analyst Evaluation'!$A$46:$F$120,2,0),""))&amp;""</f>
        <v/>
      </c>
      <c r="D192" s="216" t="str">
        <f>IFERROR(VLOOKUP($B192,'Institution Evaluation'!$A$55:$F$346,3,0),IFERROR(VLOOKUP($B192,'Privacy Analyst Evaluation'!$A$46:$F$120,3,0),""))&amp;""</f>
        <v/>
      </c>
      <c r="E192" s="216" t="str">
        <f>IFERROR(VLOOKUP($B192,'Institution Evaluation'!$A$55:$F$346,4,0),IFERROR(VLOOKUP($B192,'Privacy Analyst Evaluation'!$A$46:$F$120,4,0),""))&amp;""</f>
        <v/>
      </c>
      <c r="F192" s="216" t="str">
        <f>IFERROR(VLOOKUP($B192,'Institution Evaluation'!$A$55:$F$346,6,0),IFERROR(VLOOKUP($B192,'Privacy Analyst Evaluation'!$A$46:$F$120,6,0),""))&amp;""</f>
        <v/>
      </c>
      <c r="G192" s="217"/>
      <c r="H192" s="216" t="str">
        <f>IFERROR(IF($H191+1&gt;'(backend scoring)'!$Q$335,"",$H191+1),"")</f>
        <v/>
      </c>
      <c r="I192" s="216" t="str">
        <f>_xlfn.XLOOKUP($H192,'(backend scoring)'!$S$2:$S$333,'(backend scoring)'!$A$2:$A$333,"")</f>
        <v/>
      </c>
      <c r="J192" s="216" t="str">
        <f>IFERROR(VLOOKUP($I192,'Institution Evaluation'!$A$55:$F$346,2,0),IFERROR(VLOOKUP($I192,'Privacy Analyst Evaluation'!$A$46:$F$120,2,0),""))</f>
        <v/>
      </c>
      <c r="K192" s="216" t="str">
        <f>IFERROR(VLOOKUP($I192,'Institution Evaluation'!$A$55:$F$346,3,0),IFERROR(VLOOKUP($I192,'Privacy Analyst Evaluation'!$A$46:$F$120,3,0),""))&amp;""</f>
        <v/>
      </c>
      <c r="L192" s="216" t="str">
        <f>IFERROR(VLOOKUP($I192,'Institution Evaluation'!$A$55:$F$346,4,0),IFERROR(VLOOKUP($I192,'Privacy Analyst Evaluation'!$A$46:$F$120,4,0),""))&amp;""</f>
        <v/>
      </c>
      <c r="M192" s="216" t="str">
        <f>IFERROR(VLOOKUP($I192,'Institution Evaluation'!$A$55:$F$346,6,0),IFERROR(VLOOKUP($I192,'Privacy Analyst Evaluation'!$A$46:$F$120,6,0),""))&amp;""</f>
        <v/>
      </c>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c r="FQ192"/>
      <c r="FR192"/>
      <c r="FS192"/>
      <c r="FT192"/>
      <c r="FU192"/>
      <c r="FV192"/>
      <c r="FW192"/>
      <c r="FX192"/>
      <c r="FY192"/>
      <c r="FZ192"/>
      <c r="GA192"/>
      <c r="GB192"/>
      <c r="GC192"/>
      <c r="GD192"/>
      <c r="GE192"/>
      <c r="GF192"/>
      <c r="GG192"/>
      <c r="GH192"/>
      <c r="GI192"/>
      <c r="GJ192"/>
      <c r="GK192"/>
      <c r="GL192"/>
      <c r="GM192"/>
      <c r="GN192"/>
      <c r="GO192"/>
      <c r="GP192"/>
      <c r="GQ192"/>
      <c r="GR192"/>
      <c r="GS192"/>
      <c r="GT192"/>
      <c r="GU192"/>
      <c r="GV192"/>
      <c r="GW192"/>
      <c r="GX192"/>
      <c r="GY192"/>
      <c r="GZ192"/>
      <c r="HA192"/>
      <c r="HB192"/>
      <c r="HC192"/>
      <c r="HD192"/>
      <c r="HE192"/>
      <c r="HF192"/>
      <c r="HG192"/>
      <c r="HH192"/>
      <c r="HI192"/>
      <c r="HJ192"/>
      <c r="HK192"/>
      <c r="HL192"/>
      <c r="HM192"/>
      <c r="HN192"/>
      <c r="HO192"/>
      <c r="HP192"/>
      <c r="HQ192"/>
      <c r="HR192"/>
      <c r="HS192"/>
      <c r="HT192"/>
      <c r="HU192"/>
      <c r="HV192"/>
      <c r="HW192"/>
      <c r="HX192"/>
      <c r="HY192"/>
      <c r="HZ192"/>
      <c r="IA192"/>
      <c r="IB192"/>
      <c r="IC192"/>
      <c r="ID192"/>
      <c r="IE192"/>
      <c r="IF192"/>
      <c r="IG192"/>
      <c r="IH192"/>
      <c r="II192"/>
      <c r="IJ192"/>
      <c r="IK192"/>
      <c r="IL192"/>
      <c r="IM192"/>
      <c r="IN192"/>
      <c r="IO192"/>
      <c r="IP192"/>
      <c r="IQ192"/>
      <c r="IR192"/>
      <c r="IS192"/>
      <c r="IT192"/>
      <c r="IU192"/>
      <c r="IV192"/>
      <c r="IW192"/>
      <c r="IX192"/>
      <c r="IY192"/>
      <c r="IZ192"/>
      <c r="JA192"/>
      <c r="JB192"/>
      <c r="JC192"/>
      <c r="JD192"/>
      <c r="JE192"/>
      <c r="JF192"/>
      <c r="JG192"/>
      <c r="JH192"/>
      <c r="JI192"/>
      <c r="JJ192"/>
      <c r="JK192"/>
      <c r="JL192"/>
      <c r="JM192"/>
      <c r="JN192"/>
      <c r="JO192"/>
      <c r="JP192"/>
      <c r="JQ192"/>
      <c r="JR192"/>
      <c r="JS192"/>
      <c r="JT192"/>
      <c r="JU192"/>
      <c r="JV192"/>
      <c r="JW192"/>
      <c r="JX192"/>
      <c r="JY192"/>
      <c r="JZ192"/>
      <c r="KA192"/>
      <c r="KB192"/>
      <c r="KC192"/>
      <c r="KD192"/>
      <c r="KE192"/>
      <c r="KF192"/>
      <c r="KG192"/>
      <c r="KH192"/>
      <c r="KI192"/>
      <c r="KJ192"/>
      <c r="KK192"/>
      <c r="KL192"/>
      <c r="KM192"/>
      <c r="KN192"/>
      <c r="KO192"/>
      <c r="KP192"/>
      <c r="KQ192"/>
      <c r="KR192"/>
      <c r="KS192"/>
      <c r="KT192"/>
      <c r="KU192"/>
      <c r="KV192"/>
      <c r="KW192"/>
      <c r="KX192"/>
      <c r="KY192"/>
      <c r="KZ192"/>
      <c r="LA192"/>
      <c r="LB192"/>
      <c r="LC192"/>
      <c r="LD192"/>
      <c r="LE192"/>
      <c r="LF192"/>
      <c r="LG192"/>
      <c r="LH192"/>
      <c r="LI192"/>
      <c r="LJ192"/>
      <c r="LK192"/>
      <c r="LL192"/>
      <c r="LM192"/>
      <c r="LN192"/>
      <c r="LO192"/>
      <c r="LP192"/>
      <c r="LQ192"/>
      <c r="LR192"/>
      <c r="LS192"/>
      <c r="LT192"/>
      <c r="LU192"/>
      <c r="LV192"/>
      <c r="LW192"/>
      <c r="LX192"/>
      <c r="LY192"/>
      <c r="LZ192"/>
    </row>
    <row r="193" spans="1:338" x14ac:dyDescent="0.2">
      <c r="A193" s="216" t="str">
        <f>IFERROR(IF($A192+1&gt;'(backend scoring)'!$T$335,"",$A192+1),"")</f>
        <v/>
      </c>
      <c r="B193" s="216" t="str">
        <f>_xlfn.XLOOKUP($A193,'(backend scoring)'!$V$2:$V$333,'(backend scoring)'!$A$2:$A$333,"")</f>
        <v/>
      </c>
      <c r="C193" s="216" t="str">
        <f>IFERROR(VLOOKUP($B193,'Institution Evaluation'!$A$55:$F$346,2,0),IFERROR(VLOOKUP($B193,'Privacy Analyst Evaluation'!$A$46:$F$120,2,0),""))&amp;""</f>
        <v/>
      </c>
      <c r="D193" s="216" t="str">
        <f>IFERROR(VLOOKUP($B193,'Institution Evaluation'!$A$55:$F$346,3,0),IFERROR(VLOOKUP($B193,'Privacy Analyst Evaluation'!$A$46:$F$120,3,0),""))&amp;""</f>
        <v/>
      </c>
      <c r="E193" s="216" t="str">
        <f>IFERROR(VLOOKUP($B193,'Institution Evaluation'!$A$55:$F$346,4,0),IFERROR(VLOOKUP($B193,'Privacy Analyst Evaluation'!$A$46:$F$120,4,0),""))&amp;""</f>
        <v/>
      </c>
      <c r="F193" s="216" t="str">
        <f>IFERROR(VLOOKUP($B193,'Institution Evaluation'!$A$55:$F$346,6,0),IFERROR(VLOOKUP($B193,'Privacy Analyst Evaluation'!$A$46:$F$120,6,0),""))&amp;""</f>
        <v/>
      </c>
      <c r="G193" s="217"/>
      <c r="H193" s="216" t="str">
        <f>IFERROR(IF($H192+1&gt;'(backend scoring)'!$Q$335,"",$H192+1),"")</f>
        <v/>
      </c>
      <c r="I193" s="216" t="str">
        <f>_xlfn.XLOOKUP($H193,'(backend scoring)'!$S$2:$S$333,'(backend scoring)'!$A$2:$A$333,"")</f>
        <v/>
      </c>
      <c r="J193" s="216" t="str">
        <f>IFERROR(VLOOKUP($I193,'Institution Evaluation'!$A$55:$F$346,2,0),IFERROR(VLOOKUP($I193,'Privacy Analyst Evaluation'!$A$46:$F$120,2,0),""))</f>
        <v/>
      </c>
      <c r="K193" s="216" t="str">
        <f>IFERROR(VLOOKUP($I193,'Institution Evaluation'!$A$55:$F$346,3,0),IFERROR(VLOOKUP($I193,'Privacy Analyst Evaluation'!$A$46:$F$120,3,0),""))&amp;""</f>
        <v/>
      </c>
      <c r="L193" s="216" t="str">
        <f>IFERROR(VLOOKUP($I193,'Institution Evaluation'!$A$55:$F$346,4,0),IFERROR(VLOOKUP($I193,'Privacy Analyst Evaluation'!$A$46:$F$120,4,0),""))&amp;""</f>
        <v/>
      </c>
      <c r="M193" s="216" t="str">
        <f>IFERROR(VLOOKUP($I193,'Institution Evaluation'!$A$55:$F$346,6,0),IFERROR(VLOOKUP($I193,'Privacy Analyst Evaluation'!$A$46:$F$120,6,0),""))&amp;""</f>
        <v/>
      </c>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c r="FQ193"/>
      <c r="FR193"/>
      <c r="FS193"/>
      <c r="FT193"/>
      <c r="FU193"/>
      <c r="FV193"/>
      <c r="FW193"/>
      <c r="FX193"/>
      <c r="FY193"/>
      <c r="FZ193"/>
      <c r="GA193"/>
      <c r="GB193"/>
      <c r="GC193"/>
      <c r="GD193"/>
      <c r="GE193"/>
      <c r="GF193"/>
      <c r="GG193"/>
      <c r="GH193"/>
      <c r="GI193"/>
      <c r="GJ193"/>
      <c r="GK193"/>
      <c r="GL193"/>
      <c r="GM193"/>
      <c r="GN193"/>
      <c r="GO193"/>
      <c r="GP193"/>
      <c r="GQ193"/>
      <c r="GR193"/>
      <c r="GS193"/>
      <c r="GT193"/>
      <c r="GU193"/>
      <c r="GV193"/>
      <c r="GW193"/>
      <c r="GX193"/>
      <c r="GY193"/>
      <c r="GZ193"/>
      <c r="HA193"/>
      <c r="HB193"/>
      <c r="HC193"/>
      <c r="HD193"/>
      <c r="HE193"/>
      <c r="HF193"/>
      <c r="HG193"/>
      <c r="HH193"/>
      <c r="HI193"/>
      <c r="HJ193"/>
      <c r="HK193"/>
      <c r="HL193"/>
      <c r="HM193"/>
      <c r="HN193"/>
      <c r="HO193"/>
      <c r="HP193"/>
      <c r="HQ193"/>
      <c r="HR193"/>
      <c r="HS193"/>
      <c r="HT193"/>
      <c r="HU193"/>
      <c r="HV193"/>
      <c r="HW193"/>
      <c r="HX193"/>
      <c r="HY193"/>
      <c r="HZ193"/>
      <c r="IA193"/>
      <c r="IB193"/>
      <c r="IC193"/>
      <c r="ID193"/>
      <c r="IE193"/>
      <c r="IF193"/>
      <c r="IG193"/>
      <c r="IH193"/>
      <c r="II193"/>
      <c r="IJ193"/>
      <c r="IK193"/>
      <c r="IL193"/>
      <c r="IM193"/>
      <c r="IN193"/>
      <c r="IO193"/>
      <c r="IP193"/>
      <c r="IQ193"/>
      <c r="IR193"/>
      <c r="IS193"/>
      <c r="IT193"/>
      <c r="IU193"/>
      <c r="IV193"/>
      <c r="IW193"/>
      <c r="IX193"/>
      <c r="IY193"/>
      <c r="IZ193"/>
      <c r="JA193"/>
      <c r="JB193"/>
      <c r="JC193"/>
      <c r="JD193"/>
      <c r="JE193"/>
      <c r="JF193"/>
      <c r="JG193"/>
      <c r="JH193"/>
      <c r="JI193"/>
      <c r="JJ193"/>
      <c r="JK193"/>
      <c r="JL193"/>
      <c r="JM193"/>
      <c r="JN193"/>
      <c r="JO193"/>
      <c r="JP193"/>
      <c r="JQ193"/>
      <c r="JR193"/>
      <c r="JS193"/>
      <c r="JT193"/>
      <c r="JU193"/>
      <c r="JV193"/>
      <c r="JW193"/>
      <c r="JX193"/>
      <c r="JY193"/>
      <c r="JZ193"/>
      <c r="KA193"/>
      <c r="KB193"/>
      <c r="KC193"/>
      <c r="KD193"/>
      <c r="KE193"/>
      <c r="KF193"/>
      <c r="KG193"/>
      <c r="KH193"/>
      <c r="KI193"/>
      <c r="KJ193"/>
      <c r="KK193"/>
      <c r="KL193"/>
      <c r="KM193"/>
      <c r="KN193"/>
      <c r="KO193"/>
      <c r="KP193"/>
      <c r="KQ193"/>
      <c r="KR193"/>
      <c r="KS193"/>
      <c r="KT193"/>
      <c r="KU193"/>
      <c r="KV193"/>
      <c r="KW193"/>
      <c r="KX193"/>
      <c r="KY193"/>
      <c r="KZ193"/>
      <c r="LA193"/>
      <c r="LB193"/>
      <c r="LC193"/>
      <c r="LD193"/>
      <c r="LE193"/>
      <c r="LF193"/>
      <c r="LG193"/>
      <c r="LH193"/>
      <c r="LI193"/>
      <c r="LJ193"/>
      <c r="LK193"/>
      <c r="LL193"/>
      <c r="LM193"/>
      <c r="LN193"/>
      <c r="LO193"/>
      <c r="LP193"/>
      <c r="LQ193"/>
      <c r="LR193"/>
      <c r="LS193"/>
      <c r="LT193"/>
      <c r="LU193"/>
      <c r="LV193"/>
      <c r="LW193"/>
      <c r="LX193"/>
      <c r="LY193"/>
      <c r="LZ193"/>
    </row>
    <row r="194" spans="1:338" x14ac:dyDescent="0.2">
      <c r="A194" s="216" t="str">
        <f>IFERROR(IF($A193+1&gt;'(backend scoring)'!$T$335,"",$A193+1),"")</f>
        <v/>
      </c>
      <c r="B194" s="216" t="str">
        <f>_xlfn.XLOOKUP($A194,'(backend scoring)'!$V$2:$V$333,'(backend scoring)'!$A$2:$A$333,"")</f>
        <v/>
      </c>
      <c r="C194" s="216" t="str">
        <f>IFERROR(VLOOKUP($B194,'Institution Evaluation'!$A$55:$F$346,2,0),IFERROR(VLOOKUP($B194,'Privacy Analyst Evaluation'!$A$46:$F$120,2,0),""))&amp;""</f>
        <v/>
      </c>
      <c r="D194" s="216" t="str">
        <f>IFERROR(VLOOKUP($B194,'Institution Evaluation'!$A$55:$F$346,3,0),IFERROR(VLOOKUP($B194,'Privacy Analyst Evaluation'!$A$46:$F$120,3,0),""))&amp;""</f>
        <v/>
      </c>
      <c r="E194" s="216" t="str">
        <f>IFERROR(VLOOKUP($B194,'Institution Evaluation'!$A$55:$F$346,4,0),IFERROR(VLOOKUP($B194,'Privacy Analyst Evaluation'!$A$46:$F$120,4,0),""))&amp;""</f>
        <v/>
      </c>
      <c r="F194" s="216" t="str">
        <f>IFERROR(VLOOKUP($B194,'Institution Evaluation'!$A$55:$F$346,6,0),IFERROR(VLOOKUP($B194,'Privacy Analyst Evaluation'!$A$46:$F$120,6,0),""))&amp;""</f>
        <v/>
      </c>
      <c r="G194" s="217"/>
      <c r="H194" s="216" t="str">
        <f>IFERROR(IF($H193+1&gt;'(backend scoring)'!$Q$335,"",$H193+1),"")</f>
        <v/>
      </c>
      <c r="I194" s="216" t="str">
        <f>_xlfn.XLOOKUP($H194,'(backend scoring)'!$S$2:$S$333,'(backend scoring)'!$A$2:$A$333,"")</f>
        <v/>
      </c>
      <c r="J194" s="216" t="str">
        <f>IFERROR(VLOOKUP($I194,'Institution Evaluation'!$A$55:$F$346,2,0),IFERROR(VLOOKUP($I194,'Privacy Analyst Evaluation'!$A$46:$F$120,2,0),""))</f>
        <v/>
      </c>
      <c r="K194" s="216" t="str">
        <f>IFERROR(VLOOKUP($I194,'Institution Evaluation'!$A$55:$F$346,3,0),IFERROR(VLOOKUP($I194,'Privacy Analyst Evaluation'!$A$46:$F$120,3,0),""))&amp;""</f>
        <v/>
      </c>
      <c r="L194" s="216" t="str">
        <f>IFERROR(VLOOKUP($I194,'Institution Evaluation'!$A$55:$F$346,4,0),IFERROR(VLOOKUP($I194,'Privacy Analyst Evaluation'!$A$46:$F$120,4,0),""))&amp;""</f>
        <v/>
      </c>
      <c r="M194" s="216" t="str">
        <f>IFERROR(VLOOKUP($I194,'Institution Evaluation'!$A$55:$F$346,6,0),IFERROR(VLOOKUP($I194,'Privacy Analyst Evaluation'!$A$46:$F$120,6,0),""))&amp;""</f>
        <v/>
      </c>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c r="FQ194"/>
      <c r="FR194"/>
      <c r="FS194"/>
      <c r="FT194"/>
      <c r="FU194"/>
      <c r="FV194"/>
      <c r="FW194"/>
      <c r="FX194"/>
      <c r="FY194"/>
      <c r="FZ194"/>
      <c r="GA194"/>
      <c r="GB194"/>
      <c r="GC194"/>
      <c r="GD194"/>
      <c r="GE194"/>
      <c r="GF194"/>
      <c r="GG194"/>
      <c r="GH194"/>
      <c r="GI194"/>
      <c r="GJ194"/>
      <c r="GK194"/>
      <c r="GL194"/>
      <c r="GM194"/>
      <c r="GN194"/>
      <c r="GO194"/>
      <c r="GP194"/>
      <c r="GQ194"/>
      <c r="GR194"/>
      <c r="GS194"/>
      <c r="GT194"/>
      <c r="GU194"/>
      <c r="GV194"/>
      <c r="GW194"/>
      <c r="GX194"/>
      <c r="GY194"/>
      <c r="GZ194"/>
      <c r="HA194"/>
      <c r="HB194"/>
      <c r="HC194"/>
      <c r="HD194"/>
      <c r="HE194"/>
      <c r="HF194"/>
      <c r="HG194"/>
      <c r="HH194"/>
      <c r="HI194"/>
      <c r="HJ194"/>
      <c r="HK194"/>
      <c r="HL194"/>
      <c r="HM194"/>
      <c r="HN194"/>
      <c r="HO194"/>
      <c r="HP194"/>
      <c r="HQ194"/>
      <c r="HR194"/>
      <c r="HS194"/>
      <c r="HT194"/>
      <c r="HU194"/>
      <c r="HV194"/>
      <c r="HW194"/>
      <c r="HX194"/>
      <c r="HY194"/>
      <c r="HZ194"/>
      <c r="IA194"/>
      <c r="IB194"/>
      <c r="IC194"/>
      <c r="ID194"/>
      <c r="IE194"/>
      <c r="IF194"/>
      <c r="IG194"/>
      <c r="IH194"/>
      <c r="II194"/>
      <c r="IJ194"/>
      <c r="IK194"/>
      <c r="IL194"/>
      <c r="IM194"/>
      <c r="IN194"/>
      <c r="IO194"/>
      <c r="IP194"/>
      <c r="IQ194"/>
      <c r="IR194"/>
      <c r="IS194"/>
      <c r="IT194"/>
      <c r="IU194"/>
      <c r="IV194"/>
      <c r="IW194"/>
      <c r="IX194"/>
      <c r="IY194"/>
      <c r="IZ194"/>
      <c r="JA194"/>
      <c r="JB194"/>
      <c r="JC194"/>
      <c r="JD194"/>
      <c r="JE194"/>
      <c r="JF194"/>
      <c r="JG194"/>
      <c r="JH194"/>
      <c r="JI194"/>
      <c r="JJ194"/>
      <c r="JK194"/>
      <c r="JL194"/>
      <c r="JM194"/>
      <c r="JN194"/>
      <c r="JO194"/>
      <c r="JP194"/>
      <c r="JQ194"/>
      <c r="JR194"/>
      <c r="JS194"/>
      <c r="JT194"/>
      <c r="JU194"/>
      <c r="JV194"/>
      <c r="JW194"/>
      <c r="JX194"/>
      <c r="JY194"/>
      <c r="JZ194"/>
      <c r="KA194"/>
      <c r="KB194"/>
      <c r="KC194"/>
      <c r="KD194"/>
      <c r="KE194"/>
      <c r="KF194"/>
      <c r="KG194"/>
      <c r="KH194"/>
      <c r="KI194"/>
      <c r="KJ194"/>
      <c r="KK194"/>
      <c r="KL194"/>
      <c r="KM194"/>
      <c r="KN194"/>
      <c r="KO194"/>
      <c r="KP194"/>
      <c r="KQ194"/>
      <c r="KR194"/>
      <c r="KS194"/>
      <c r="KT194"/>
      <c r="KU194"/>
      <c r="KV194"/>
      <c r="KW194"/>
      <c r="KX194"/>
      <c r="KY194"/>
      <c r="KZ194"/>
      <c r="LA194"/>
      <c r="LB194"/>
      <c r="LC194"/>
      <c r="LD194"/>
      <c r="LE194"/>
      <c r="LF194"/>
      <c r="LG194"/>
      <c r="LH194"/>
      <c r="LI194"/>
      <c r="LJ194"/>
      <c r="LK194"/>
      <c r="LL194"/>
      <c r="LM194"/>
      <c r="LN194"/>
      <c r="LO194"/>
      <c r="LP194"/>
      <c r="LQ194"/>
      <c r="LR194"/>
      <c r="LS194"/>
      <c r="LT194"/>
      <c r="LU194"/>
      <c r="LV194"/>
      <c r="LW194"/>
      <c r="LX194"/>
      <c r="LY194"/>
      <c r="LZ194"/>
    </row>
    <row r="195" spans="1:338" x14ac:dyDescent="0.2">
      <c r="A195" s="216" t="str">
        <f>IFERROR(IF($A194+1&gt;'(backend scoring)'!$T$335,"",$A194+1),"")</f>
        <v/>
      </c>
      <c r="B195" s="216" t="str">
        <f>_xlfn.XLOOKUP($A195,'(backend scoring)'!$V$2:$V$333,'(backend scoring)'!$A$2:$A$333,"")</f>
        <v/>
      </c>
      <c r="C195" s="216" t="str">
        <f>IFERROR(VLOOKUP($B195,'Institution Evaluation'!$A$55:$F$346,2,0),IFERROR(VLOOKUP($B195,'Privacy Analyst Evaluation'!$A$46:$F$120,2,0),""))&amp;""</f>
        <v/>
      </c>
      <c r="D195" s="216" t="str">
        <f>IFERROR(VLOOKUP($B195,'Institution Evaluation'!$A$55:$F$346,3,0),IFERROR(VLOOKUP($B195,'Privacy Analyst Evaluation'!$A$46:$F$120,3,0),""))&amp;""</f>
        <v/>
      </c>
      <c r="E195" s="216" t="str">
        <f>IFERROR(VLOOKUP($B195,'Institution Evaluation'!$A$55:$F$346,4,0),IFERROR(VLOOKUP($B195,'Privacy Analyst Evaluation'!$A$46:$F$120,4,0),""))&amp;""</f>
        <v/>
      </c>
      <c r="F195" s="216" t="str">
        <f>IFERROR(VLOOKUP($B195,'Institution Evaluation'!$A$55:$F$346,6,0),IFERROR(VLOOKUP($B195,'Privacy Analyst Evaluation'!$A$46:$F$120,6,0),""))&amp;""</f>
        <v/>
      </c>
      <c r="G195" s="217"/>
      <c r="H195" s="216" t="str">
        <f>IFERROR(IF($H194+1&gt;'(backend scoring)'!$Q$335,"",$H194+1),"")</f>
        <v/>
      </c>
      <c r="I195" s="216" t="str">
        <f>_xlfn.XLOOKUP($H195,'(backend scoring)'!$S$2:$S$333,'(backend scoring)'!$A$2:$A$333,"")</f>
        <v/>
      </c>
      <c r="J195" s="216" t="str">
        <f>IFERROR(VLOOKUP($I195,'Institution Evaluation'!$A$55:$F$346,2,0),IFERROR(VLOOKUP($I195,'Privacy Analyst Evaluation'!$A$46:$F$120,2,0),""))</f>
        <v/>
      </c>
      <c r="K195" s="216" t="str">
        <f>IFERROR(VLOOKUP($I195,'Institution Evaluation'!$A$55:$F$346,3,0),IFERROR(VLOOKUP($I195,'Privacy Analyst Evaluation'!$A$46:$F$120,3,0),""))&amp;""</f>
        <v/>
      </c>
      <c r="L195" s="216" t="str">
        <f>IFERROR(VLOOKUP($I195,'Institution Evaluation'!$A$55:$F$346,4,0),IFERROR(VLOOKUP($I195,'Privacy Analyst Evaluation'!$A$46:$F$120,4,0),""))&amp;""</f>
        <v/>
      </c>
      <c r="M195" s="216" t="str">
        <f>IFERROR(VLOOKUP($I195,'Institution Evaluation'!$A$55:$F$346,6,0),IFERROR(VLOOKUP($I195,'Privacy Analyst Evaluation'!$A$46:$F$120,6,0),""))&amp;""</f>
        <v/>
      </c>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c r="FQ195"/>
      <c r="FR195"/>
      <c r="FS195"/>
      <c r="FT195"/>
      <c r="FU195"/>
      <c r="FV195"/>
      <c r="FW195"/>
      <c r="FX195"/>
      <c r="FY195"/>
      <c r="FZ195"/>
      <c r="GA195"/>
      <c r="GB195"/>
      <c r="GC195"/>
      <c r="GD195"/>
      <c r="GE195"/>
      <c r="GF195"/>
      <c r="GG195"/>
      <c r="GH195"/>
      <c r="GI195"/>
      <c r="GJ195"/>
      <c r="GK195"/>
      <c r="GL195"/>
      <c r="GM195"/>
      <c r="GN195"/>
      <c r="GO195"/>
      <c r="GP195"/>
      <c r="GQ195"/>
      <c r="GR195"/>
      <c r="GS195"/>
      <c r="GT195"/>
      <c r="GU195"/>
      <c r="GV195"/>
      <c r="GW195"/>
      <c r="GX195"/>
      <c r="GY195"/>
      <c r="GZ195"/>
      <c r="HA195"/>
      <c r="HB195"/>
      <c r="HC195"/>
      <c r="HD195"/>
      <c r="HE195"/>
      <c r="HF195"/>
      <c r="HG195"/>
      <c r="HH195"/>
      <c r="HI195"/>
      <c r="HJ195"/>
      <c r="HK195"/>
      <c r="HL195"/>
      <c r="HM195"/>
      <c r="HN195"/>
      <c r="HO195"/>
      <c r="HP195"/>
      <c r="HQ195"/>
      <c r="HR195"/>
      <c r="HS195"/>
      <c r="HT195"/>
      <c r="HU195"/>
      <c r="HV195"/>
      <c r="HW195"/>
      <c r="HX195"/>
      <c r="HY195"/>
      <c r="HZ195"/>
      <c r="IA195"/>
      <c r="IB195"/>
      <c r="IC195"/>
      <c r="ID195"/>
      <c r="IE195"/>
      <c r="IF195"/>
      <c r="IG195"/>
      <c r="IH195"/>
      <c r="II195"/>
      <c r="IJ195"/>
      <c r="IK195"/>
      <c r="IL195"/>
      <c r="IM195"/>
      <c r="IN195"/>
      <c r="IO195"/>
      <c r="IP195"/>
      <c r="IQ195"/>
      <c r="IR195"/>
      <c r="IS195"/>
      <c r="IT195"/>
      <c r="IU195"/>
      <c r="IV195"/>
      <c r="IW195"/>
      <c r="IX195"/>
      <c r="IY195"/>
      <c r="IZ195"/>
      <c r="JA195"/>
      <c r="JB195"/>
      <c r="JC195"/>
      <c r="JD195"/>
      <c r="JE195"/>
      <c r="JF195"/>
      <c r="JG195"/>
      <c r="JH195"/>
      <c r="JI195"/>
      <c r="JJ195"/>
      <c r="JK195"/>
      <c r="JL195"/>
      <c r="JM195"/>
      <c r="JN195"/>
      <c r="JO195"/>
      <c r="JP195"/>
      <c r="JQ195"/>
      <c r="JR195"/>
      <c r="JS195"/>
      <c r="JT195"/>
      <c r="JU195"/>
      <c r="JV195"/>
      <c r="JW195"/>
      <c r="JX195"/>
      <c r="JY195"/>
      <c r="JZ195"/>
      <c r="KA195"/>
      <c r="KB195"/>
      <c r="KC195"/>
      <c r="KD195"/>
      <c r="KE195"/>
      <c r="KF195"/>
      <c r="KG195"/>
      <c r="KH195"/>
      <c r="KI195"/>
      <c r="KJ195"/>
      <c r="KK195"/>
      <c r="KL195"/>
      <c r="KM195"/>
      <c r="KN195"/>
      <c r="KO195"/>
      <c r="KP195"/>
      <c r="KQ195"/>
      <c r="KR195"/>
      <c r="KS195"/>
      <c r="KT195"/>
      <c r="KU195"/>
      <c r="KV195"/>
      <c r="KW195"/>
      <c r="KX195"/>
      <c r="KY195"/>
      <c r="KZ195"/>
      <c r="LA195"/>
      <c r="LB195"/>
      <c r="LC195"/>
      <c r="LD195"/>
      <c r="LE195"/>
      <c r="LF195"/>
      <c r="LG195"/>
      <c r="LH195"/>
      <c r="LI195"/>
      <c r="LJ195"/>
      <c r="LK195"/>
      <c r="LL195"/>
      <c r="LM195"/>
      <c r="LN195"/>
      <c r="LO195"/>
      <c r="LP195"/>
      <c r="LQ195"/>
      <c r="LR195"/>
      <c r="LS195"/>
      <c r="LT195"/>
      <c r="LU195"/>
      <c r="LV195"/>
      <c r="LW195"/>
      <c r="LX195"/>
      <c r="LY195"/>
      <c r="LZ195"/>
    </row>
    <row r="196" spans="1:338" x14ac:dyDescent="0.2">
      <c r="A196" s="216" t="str">
        <f>IFERROR(IF($A195+1&gt;'(backend scoring)'!$T$335,"",$A195+1),"")</f>
        <v/>
      </c>
      <c r="B196" s="216" t="str">
        <f>_xlfn.XLOOKUP($A196,'(backend scoring)'!$V$2:$V$333,'(backend scoring)'!$A$2:$A$333,"")</f>
        <v/>
      </c>
      <c r="C196" s="216" t="str">
        <f>IFERROR(VLOOKUP($B196,'Institution Evaluation'!$A$55:$F$346,2,0),IFERROR(VLOOKUP($B196,'Privacy Analyst Evaluation'!$A$46:$F$120,2,0),""))&amp;""</f>
        <v/>
      </c>
      <c r="D196" s="216" t="str">
        <f>IFERROR(VLOOKUP($B196,'Institution Evaluation'!$A$55:$F$346,3,0),IFERROR(VLOOKUP($B196,'Privacy Analyst Evaluation'!$A$46:$F$120,3,0),""))&amp;""</f>
        <v/>
      </c>
      <c r="E196" s="216" t="str">
        <f>IFERROR(VLOOKUP($B196,'Institution Evaluation'!$A$55:$F$346,4,0),IFERROR(VLOOKUP($B196,'Privacy Analyst Evaluation'!$A$46:$F$120,4,0),""))&amp;""</f>
        <v/>
      </c>
      <c r="F196" s="216" t="str">
        <f>IFERROR(VLOOKUP($B196,'Institution Evaluation'!$A$55:$F$346,6,0),IFERROR(VLOOKUP($B196,'Privacy Analyst Evaluation'!$A$46:$F$120,6,0),""))&amp;""</f>
        <v/>
      </c>
      <c r="G196" s="217"/>
      <c r="H196" s="216" t="str">
        <f>IFERROR(IF($H195+1&gt;'(backend scoring)'!$Q$335,"",$H195+1),"")</f>
        <v/>
      </c>
      <c r="I196" s="216" t="str">
        <f>_xlfn.XLOOKUP($H196,'(backend scoring)'!$S$2:$S$333,'(backend scoring)'!$A$2:$A$333,"")</f>
        <v/>
      </c>
      <c r="J196" s="216" t="str">
        <f>IFERROR(VLOOKUP($I196,'Institution Evaluation'!$A$55:$F$346,2,0),IFERROR(VLOOKUP($I196,'Privacy Analyst Evaluation'!$A$46:$F$120,2,0),""))</f>
        <v/>
      </c>
      <c r="K196" s="216" t="str">
        <f>IFERROR(VLOOKUP($I196,'Institution Evaluation'!$A$55:$F$346,3,0),IFERROR(VLOOKUP($I196,'Privacy Analyst Evaluation'!$A$46:$F$120,3,0),""))&amp;""</f>
        <v/>
      </c>
      <c r="L196" s="216" t="str">
        <f>IFERROR(VLOOKUP($I196,'Institution Evaluation'!$A$55:$F$346,4,0),IFERROR(VLOOKUP($I196,'Privacy Analyst Evaluation'!$A$46:$F$120,4,0),""))&amp;""</f>
        <v/>
      </c>
      <c r="M196" s="216" t="str">
        <f>IFERROR(VLOOKUP($I196,'Institution Evaluation'!$A$55:$F$346,6,0),IFERROR(VLOOKUP($I196,'Privacy Analyst Evaluation'!$A$46:$F$120,6,0),""))&amp;""</f>
        <v/>
      </c>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c r="EZ196"/>
      <c r="FA196"/>
      <c r="FB196"/>
      <c r="FC196"/>
      <c r="FD196"/>
      <c r="FE196"/>
      <c r="FF196"/>
      <c r="FG196"/>
      <c r="FH196"/>
      <c r="FI196"/>
      <c r="FJ196"/>
      <c r="FK196"/>
      <c r="FL196"/>
      <c r="FM196"/>
      <c r="FN196"/>
      <c r="FO196"/>
      <c r="FP196"/>
      <c r="FQ196"/>
      <c r="FR196"/>
      <c r="FS196"/>
      <c r="FT196"/>
      <c r="FU196"/>
      <c r="FV196"/>
      <c r="FW196"/>
      <c r="FX196"/>
      <c r="FY196"/>
      <c r="FZ196"/>
      <c r="GA196"/>
      <c r="GB196"/>
      <c r="GC196"/>
      <c r="GD196"/>
      <c r="GE196"/>
      <c r="GF196"/>
      <c r="GG196"/>
      <c r="GH196"/>
      <c r="GI196"/>
      <c r="GJ196"/>
      <c r="GK196"/>
      <c r="GL196"/>
      <c r="GM196"/>
      <c r="GN196"/>
      <c r="GO196"/>
      <c r="GP196"/>
      <c r="GQ196"/>
      <c r="GR196"/>
      <c r="GS196"/>
      <c r="GT196"/>
      <c r="GU196"/>
      <c r="GV196"/>
      <c r="GW196"/>
      <c r="GX196"/>
      <c r="GY196"/>
      <c r="GZ196"/>
      <c r="HA196"/>
      <c r="HB196"/>
      <c r="HC196"/>
      <c r="HD196"/>
      <c r="HE196"/>
      <c r="HF196"/>
      <c r="HG196"/>
      <c r="HH196"/>
      <c r="HI196"/>
      <c r="HJ196"/>
      <c r="HK196"/>
      <c r="HL196"/>
      <c r="HM196"/>
      <c r="HN196"/>
      <c r="HO196"/>
      <c r="HP196"/>
      <c r="HQ196"/>
      <c r="HR196"/>
      <c r="HS196"/>
      <c r="HT196"/>
      <c r="HU196"/>
      <c r="HV196"/>
      <c r="HW196"/>
      <c r="HX196"/>
      <c r="HY196"/>
      <c r="HZ196"/>
      <c r="IA196"/>
      <c r="IB196"/>
      <c r="IC196"/>
      <c r="ID196"/>
      <c r="IE196"/>
      <c r="IF196"/>
      <c r="IG196"/>
      <c r="IH196"/>
      <c r="II196"/>
      <c r="IJ196"/>
      <c r="IK196"/>
      <c r="IL196"/>
      <c r="IM196"/>
      <c r="IN196"/>
      <c r="IO196"/>
      <c r="IP196"/>
      <c r="IQ196"/>
      <c r="IR196"/>
      <c r="IS196"/>
      <c r="IT196"/>
      <c r="IU196"/>
      <c r="IV196"/>
      <c r="IW196"/>
      <c r="IX196"/>
      <c r="IY196"/>
      <c r="IZ196"/>
      <c r="JA196"/>
      <c r="JB196"/>
      <c r="JC196"/>
      <c r="JD196"/>
      <c r="JE196"/>
      <c r="JF196"/>
      <c r="JG196"/>
      <c r="JH196"/>
      <c r="JI196"/>
      <c r="JJ196"/>
      <c r="JK196"/>
      <c r="JL196"/>
      <c r="JM196"/>
      <c r="JN196"/>
      <c r="JO196"/>
      <c r="JP196"/>
      <c r="JQ196"/>
      <c r="JR196"/>
      <c r="JS196"/>
      <c r="JT196"/>
      <c r="JU196"/>
      <c r="JV196"/>
      <c r="JW196"/>
      <c r="JX196"/>
      <c r="JY196"/>
      <c r="JZ196"/>
      <c r="KA196"/>
      <c r="KB196"/>
      <c r="KC196"/>
      <c r="KD196"/>
      <c r="KE196"/>
      <c r="KF196"/>
      <c r="KG196"/>
      <c r="KH196"/>
      <c r="KI196"/>
      <c r="KJ196"/>
      <c r="KK196"/>
      <c r="KL196"/>
      <c r="KM196"/>
      <c r="KN196"/>
      <c r="KO196"/>
      <c r="KP196"/>
      <c r="KQ196"/>
      <c r="KR196"/>
      <c r="KS196"/>
      <c r="KT196"/>
      <c r="KU196"/>
      <c r="KV196"/>
      <c r="KW196"/>
      <c r="KX196"/>
      <c r="KY196"/>
      <c r="KZ196"/>
      <c r="LA196"/>
      <c r="LB196"/>
      <c r="LC196"/>
      <c r="LD196"/>
      <c r="LE196"/>
      <c r="LF196"/>
      <c r="LG196"/>
      <c r="LH196"/>
      <c r="LI196"/>
      <c r="LJ196"/>
      <c r="LK196"/>
      <c r="LL196"/>
      <c r="LM196"/>
      <c r="LN196"/>
      <c r="LO196"/>
      <c r="LP196"/>
      <c r="LQ196"/>
      <c r="LR196"/>
      <c r="LS196"/>
      <c r="LT196"/>
      <c r="LU196"/>
      <c r="LV196"/>
      <c r="LW196"/>
      <c r="LX196"/>
      <c r="LY196"/>
      <c r="LZ196"/>
    </row>
    <row r="197" spans="1:338" x14ac:dyDescent="0.2">
      <c r="A197" s="216" t="str">
        <f>IFERROR(IF($A196+1&gt;'(backend scoring)'!$T$335,"",$A196+1),"")</f>
        <v/>
      </c>
      <c r="B197" s="216" t="str">
        <f>_xlfn.XLOOKUP($A197,'(backend scoring)'!$V$2:$V$333,'(backend scoring)'!$A$2:$A$333,"")</f>
        <v/>
      </c>
      <c r="C197" s="216" t="str">
        <f>IFERROR(VLOOKUP($B197,'Institution Evaluation'!$A$55:$F$346,2,0),IFERROR(VLOOKUP($B197,'Privacy Analyst Evaluation'!$A$46:$F$120,2,0),""))&amp;""</f>
        <v/>
      </c>
      <c r="D197" s="216" t="str">
        <f>IFERROR(VLOOKUP($B197,'Institution Evaluation'!$A$55:$F$346,3,0),IFERROR(VLOOKUP($B197,'Privacy Analyst Evaluation'!$A$46:$F$120,3,0),""))&amp;""</f>
        <v/>
      </c>
      <c r="E197" s="216" t="str">
        <f>IFERROR(VLOOKUP($B197,'Institution Evaluation'!$A$55:$F$346,4,0),IFERROR(VLOOKUP($B197,'Privacy Analyst Evaluation'!$A$46:$F$120,4,0),""))&amp;""</f>
        <v/>
      </c>
      <c r="F197" s="216" t="str">
        <f>IFERROR(VLOOKUP($B197,'Institution Evaluation'!$A$55:$F$346,6,0),IFERROR(VLOOKUP($B197,'Privacy Analyst Evaluation'!$A$46:$F$120,6,0),""))&amp;""</f>
        <v/>
      </c>
      <c r="G197" s="217"/>
      <c r="H197" s="216" t="str">
        <f>IFERROR(IF($H196+1&gt;'(backend scoring)'!$Q$335,"",$H196+1),"")</f>
        <v/>
      </c>
      <c r="I197" s="216" t="str">
        <f>_xlfn.XLOOKUP($H197,'(backend scoring)'!$S$2:$S$333,'(backend scoring)'!$A$2:$A$333,"")</f>
        <v/>
      </c>
      <c r="J197" s="216" t="str">
        <f>IFERROR(VLOOKUP($I197,'Institution Evaluation'!$A$55:$F$346,2,0),IFERROR(VLOOKUP($I197,'Privacy Analyst Evaluation'!$A$46:$F$120,2,0),""))</f>
        <v/>
      </c>
      <c r="K197" s="216" t="str">
        <f>IFERROR(VLOOKUP($I197,'Institution Evaluation'!$A$55:$F$346,3,0),IFERROR(VLOOKUP($I197,'Privacy Analyst Evaluation'!$A$46:$F$120,3,0),""))&amp;""</f>
        <v/>
      </c>
      <c r="L197" s="216" t="str">
        <f>IFERROR(VLOOKUP($I197,'Institution Evaluation'!$A$55:$F$346,4,0),IFERROR(VLOOKUP($I197,'Privacy Analyst Evaluation'!$A$46:$F$120,4,0),""))&amp;""</f>
        <v/>
      </c>
      <c r="M197" s="216" t="str">
        <f>IFERROR(VLOOKUP($I197,'Institution Evaluation'!$A$55:$F$346,6,0),IFERROR(VLOOKUP($I197,'Privacy Analyst Evaluation'!$A$46:$F$120,6,0),""))&amp;""</f>
        <v/>
      </c>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c r="FP197"/>
      <c r="FQ197"/>
      <c r="FR197"/>
      <c r="FS197"/>
      <c r="FT197"/>
      <c r="FU197"/>
      <c r="FV197"/>
      <c r="FW197"/>
      <c r="FX197"/>
      <c r="FY197"/>
      <c r="FZ197"/>
      <c r="GA197"/>
      <c r="GB197"/>
      <c r="GC197"/>
      <c r="GD197"/>
      <c r="GE197"/>
      <c r="GF197"/>
      <c r="GG197"/>
      <c r="GH197"/>
      <c r="GI197"/>
      <c r="GJ197"/>
      <c r="GK197"/>
      <c r="GL197"/>
      <c r="GM197"/>
      <c r="GN197"/>
      <c r="GO197"/>
      <c r="GP197"/>
      <c r="GQ197"/>
      <c r="GR197"/>
      <c r="GS197"/>
      <c r="GT197"/>
      <c r="GU197"/>
      <c r="GV197"/>
      <c r="GW197"/>
      <c r="GX197"/>
      <c r="GY197"/>
      <c r="GZ197"/>
      <c r="HA197"/>
      <c r="HB197"/>
      <c r="HC197"/>
      <c r="HD197"/>
      <c r="HE197"/>
      <c r="HF197"/>
      <c r="HG197"/>
      <c r="HH197"/>
      <c r="HI197"/>
      <c r="HJ197"/>
      <c r="HK197"/>
      <c r="HL197"/>
      <c r="HM197"/>
      <c r="HN197"/>
      <c r="HO197"/>
      <c r="HP197"/>
      <c r="HQ197"/>
      <c r="HR197"/>
      <c r="HS197"/>
      <c r="HT197"/>
      <c r="HU197"/>
      <c r="HV197"/>
      <c r="HW197"/>
      <c r="HX197"/>
      <c r="HY197"/>
      <c r="HZ197"/>
      <c r="IA197"/>
      <c r="IB197"/>
      <c r="IC197"/>
      <c r="ID197"/>
      <c r="IE197"/>
      <c r="IF197"/>
      <c r="IG197"/>
      <c r="IH197"/>
      <c r="II197"/>
      <c r="IJ197"/>
      <c r="IK197"/>
      <c r="IL197"/>
      <c r="IM197"/>
      <c r="IN197"/>
      <c r="IO197"/>
      <c r="IP197"/>
      <c r="IQ197"/>
      <c r="IR197"/>
      <c r="IS197"/>
      <c r="IT197"/>
      <c r="IU197"/>
      <c r="IV197"/>
      <c r="IW197"/>
      <c r="IX197"/>
      <c r="IY197"/>
      <c r="IZ197"/>
      <c r="JA197"/>
      <c r="JB197"/>
      <c r="JC197"/>
      <c r="JD197"/>
      <c r="JE197"/>
      <c r="JF197"/>
      <c r="JG197"/>
      <c r="JH197"/>
      <c r="JI197"/>
      <c r="JJ197"/>
      <c r="JK197"/>
      <c r="JL197"/>
      <c r="JM197"/>
      <c r="JN197"/>
      <c r="JO197"/>
      <c r="JP197"/>
      <c r="JQ197"/>
      <c r="JR197"/>
      <c r="JS197"/>
      <c r="JT197"/>
      <c r="JU197"/>
      <c r="JV197"/>
      <c r="JW197"/>
      <c r="JX197"/>
      <c r="JY197"/>
      <c r="JZ197"/>
      <c r="KA197"/>
      <c r="KB197"/>
      <c r="KC197"/>
      <c r="KD197"/>
      <c r="KE197"/>
      <c r="KF197"/>
      <c r="KG197"/>
      <c r="KH197"/>
      <c r="KI197"/>
      <c r="KJ197"/>
      <c r="KK197"/>
      <c r="KL197"/>
      <c r="KM197"/>
      <c r="KN197"/>
      <c r="KO197"/>
      <c r="KP197"/>
      <c r="KQ197"/>
      <c r="KR197"/>
      <c r="KS197"/>
      <c r="KT197"/>
      <c r="KU197"/>
      <c r="KV197"/>
      <c r="KW197"/>
      <c r="KX197"/>
      <c r="KY197"/>
      <c r="KZ197"/>
      <c r="LA197"/>
      <c r="LB197"/>
      <c r="LC197"/>
      <c r="LD197"/>
      <c r="LE197"/>
      <c r="LF197"/>
      <c r="LG197"/>
      <c r="LH197"/>
      <c r="LI197"/>
      <c r="LJ197"/>
      <c r="LK197"/>
      <c r="LL197"/>
      <c r="LM197"/>
      <c r="LN197"/>
      <c r="LO197"/>
      <c r="LP197"/>
      <c r="LQ197"/>
      <c r="LR197"/>
      <c r="LS197"/>
      <c r="LT197"/>
      <c r="LU197"/>
      <c r="LV197"/>
      <c r="LW197"/>
      <c r="LX197"/>
      <c r="LY197"/>
      <c r="LZ197"/>
    </row>
    <row r="198" spans="1:338" x14ac:dyDescent="0.2">
      <c r="A198" s="216" t="str">
        <f>IFERROR(IF($A197+1&gt;'(backend scoring)'!$T$335,"",$A197+1),"")</f>
        <v/>
      </c>
      <c r="B198" s="216" t="str">
        <f>_xlfn.XLOOKUP($A198,'(backend scoring)'!$V$2:$V$333,'(backend scoring)'!$A$2:$A$333,"")</f>
        <v/>
      </c>
      <c r="C198" s="216" t="str">
        <f>IFERROR(VLOOKUP($B198,'Institution Evaluation'!$A$55:$F$346,2,0),IFERROR(VLOOKUP($B198,'Privacy Analyst Evaluation'!$A$46:$F$120,2,0),""))&amp;""</f>
        <v/>
      </c>
      <c r="D198" s="216" t="str">
        <f>IFERROR(VLOOKUP($B198,'Institution Evaluation'!$A$55:$F$346,3,0),IFERROR(VLOOKUP($B198,'Privacy Analyst Evaluation'!$A$46:$F$120,3,0),""))&amp;""</f>
        <v/>
      </c>
      <c r="E198" s="216" t="str">
        <f>IFERROR(VLOOKUP($B198,'Institution Evaluation'!$A$55:$F$346,4,0),IFERROR(VLOOKUP($B198,'Privacy Analyst Evaluation'!$A$46:$F$120,4,0),""))&amp;""</f>
        <v/>
      </c>
      <c r="F198" s="216" t="str">
        <f>IFERROR(VLOOKUP($B198,'Institution Evaluation'!$A$55:$F$346,6,0),IFERROR(VLOOKUP($B198,'Privacy Analyst Evaluation'!$A$46:$F$120,6,0),""))&amp;""</f>
        <v/>
      </c>
      <c r="G198" s="217"/>
      <c r="H198" s="216" t="str">
        <f>IFERROR(IF($H197+1&gt;'(backend scoring)'!$Q$335,"",$H197+1),"")</f>
        <v/>
      </c>
      <c r="I198" s="216" t="str">
        <f>_xlfn.XLOOKUP($H198,'(backend scoring)'!$S$2:$S$333,'(backend scoring)'!$A$2:$A$333,"")</f>
        <v/>
      </c>
      <c r="J198" s="216" t="str">
        <f>IFERROR(VLOOKUP($I198,'Institution Evaluation'!$A$55:$F$346,2,0),IFERROR(VLOOKUP($I198,'Privacy Analyst Evaluation'!$A$46:$F$120,2,0),""))</f>
        <v/>
      </c>
      <c r="K198" s="216" t="str">
        <f>IFERROR(VLOOKUP($I198,'Institution Evaluation'!$A$55:$F$346,3,0),IFERROR(VLOOKUP($I198,'Privacy Analyst Evaluation'!$A$46:$F$120,3,0),""))&amp;""</f>
        <v/>
      </c>
      <c r="L198" s="216" t="str">
        <f>IFERROR(VLOOKUP($I198,'Institution Evaluation'!$A$55:$F$346,4,0),IFERROR(VLOOKUP($I198,'Privacy Analyst Evaluation'!$A$46:$F$120,4,0),""))&amp;""</f>
        <v/>
      </c>
      <c r="M198" s="216" t="str">
        <f>IFERROR(VLOOKUP($I198,'Institution Evaluation'!$A$55:$F$346,6,0),IFERROR(VLOOKUP($I198,'Privacy Analyst Evaluation'!$A$46:$F$120,6,0),""))&amp;""</f>
        <v/>
      </c>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c r="FP198"/>
      <c r="FQ198"/>
      <c r="FR198"/>
      <c r="FS198"/>
      <c r="FT198"/>
      <c r="FU198"/>
      <c r="FV198"/>
      <c r="FW198"/>
      <c r="FX198"/>
      <c r="FY198"/>
      <c r="FZ198"/>
      <c r="GA198"/>
      <c r="GB198"/>
      <c r="GC198"/>
      <c r="GD198"/>
      <c r="GE198"/>
      <c r="GF198"/>
      <c r="GG198"/>
      <c r="GH198"/>
      <c r="GI198"/>
      <c r="GJ198"/>
      <c r="GK198"/>
      <c r="GL198"/>
      <c r="GM198"/>
      <c r="GN198"/>
      <c r="GO198"/>
      <c r="GP198"/>
      <c r="GQ198"/>
      <c r="GR198"/>
      <c r="GS198"/>
      <c r="GT198"/>
      <c r="GU198"/>
      <c r="GV198"/>
      <c r="GW198"/>
      <c r="GX198"/>
      <c r="GY198"/>
      <c r="GZ198"/>
      <c r="HA198"/>
      <c r="HB198"/>
      <c r="HC198"/>
      <c r="HD198"/>
      <c r="HE198"/>
      <c r="HF198"/>
      <c r="HG198"/>
      <c r="HH198"/>
      <c r="HI198"/>
      <c r="HJ198"/>
      <c r="HK198"/>
      <c r="HL198"/>
      <c r="HM198"/>
      <c r="HN198"/>
      <c r="HO198"/>
      <c r="HP198"/>
      <c r="HQ198"/>
      <c r="HR198"/>
      <c r="HS198"/>
      <c r="HT198"/>
      <c r="HU198"/>
      <c r="HV198"/>
      <c r="HW198"/>
      <c r="HX198"/>
      <c r="HY198"/>
      <c r="HZ198"/>
      <c r="IA198"/>
      <c r="IB198"/>
      <c r="IC198"/>
      <c r="ID198"/>
      <c r="IE198"/>
      <c r="IF198"/>
      <c r="IG198"/>
      <c r="IH198"/>
      <c r="II198"/>
      <c r="IJ198"/>
      <c r="IK198"/>
      <c r="IL198"/>
      <c r="IM198"/>
      <c r="IN198"/>
      <c r="IO198"/>
      <c r="IP198"/>
      <c r="IQ198"/>
      <c r="IR198"/>
      <c r="IS198"/>
      <c r="IT198"/>
      <c r="IU198"/>
      <c r="IV198"/>
      <c r="IW198"/>
      <c r="IX198"/>
      <c r="IY198"/>
      <c r="IZ198"/>
      <c r="JA198"/>
      <c r="JB198"/>
      <c r="JC198"/>
      <c r="JD198"/>
      <c r="JE198"/>
      <c r="JF198"/>
      <c r="JG198"/>
      <c r="JH198"/>
      <c r="JI198"/>
      <c r="JJ198"/>
      <c r="JK198"/>
      <c r="JL198"/>
      <c r="JM198"/>
      <c r="JN198"/>
      <c r="JO198"/>
      <c r="JP198"/>
      <c r="JQ198"/>
      <c r="JR198"/>
      <c r="JS198"/>
      <c r="JT198"/>
      <c r="JU198"/>
      <c r="JV198"/>
      <c r="JW198"/>
      <c r="JX198"/>
      <c r="JY198"/>
      <c r="JZ198"/>
      <c r="KA198"/>
      <c r="KB198"/>
      <c r="KC198"/>
      <c r="KD198"/>
      <c r="KE198"/>
      <c r="KF198"/>
      <c r="KG198"/>
      <c r="KH198"/>
      <c r="KI198"/>
      <c r="KJ198"/>
      <c r="KK198"/>
      <c r="KL198"/>
      <c r="KM198"/>
      <c r="KN198"/>
      <c r="KO198"/>
      <c r="KP198"/>
      <c r="KQ198"/>
      <c r="KR198"/>
      <c r="KS198"/>
      <c r="KT198"/>
      <c r="KU198"/>
      <c r="KV198"/>
      <c r="KW198"/>
      <c r="KX198"/>
      <c r="KY198"/>
      <c r="KZ198"/>
      <c r="LA198"/>
      <c r="LB198"/>
      <c r="LC198"/>
      <c r="LD198"/>
      <c r="LE198"/>
      <c r="LF198"/>
      <c r="LG198"/>
      <c r="LH198"/>
      <c r="LI198"/>
      <c r="LJ198"/>
      <c r="LK198"/>
      <c r="LL198"/>
      <c r="LM198"/>
      <c r="LN198"/>
      <c r="LO198"/>
      <c r="LP198"/>
      <c r="LQ198"/>
      <c r="LR198"/>
      <c r="LS198"/>
      <c r="LT198"/>
      <c r="LU198"/>
      <c r="LV198"/>
      <c r="LW198"/>
      <c r="LX198"/>
      <c r="LY198"/>
      <c r="LZ198"/>
    </row>
    <row r="199" spans="1:338" x14ac:dyDescent="0.2">
      <c r="A199" s="216" t="str">
        <f>IFERROR(IF($A198+1&gt;'(backend scoring)'!$T$335,"",$A198+1),"")</f>
        <v/>
      </c>
      <c r="B199" s="216" t="str">
        <f>_xlfn.XLOOKUP($A199,'(backend scoring)'!$V$2:$V$333,'(backend scoring)'!$A$2:$A$333,"")</f>
        <v/>
      </c>
      <c r="C199" s="216" t="str">
        <f>IFERROR(VLOOKUP($B199,'Institution Evaluation'!$A$55:$F$346,2,0),IFERROR(VLOOKUP($B199,'Privacy Analyst Evaluation'!$A$46:$F$120,2,0),""))&amp;""</f>
        <v/>
      </c>
      <c r="D199" s="216" t="str">
        <f>IFERROR(VLOOKUP($B199,'Institution Evaluation'!$A$55:$F$346,3,0),IFERROR(VLOOKUP($B199,'Privacy Analyst Evaluation'!$A$46:$F$120,3,0),""))&amp;""</f>
        <v/>
      </c>
      <c r="E199" s="216" t="str">
        <f>IFERROR(VLOOKUP($B199,'Institution Evaluation'!$A$55:$F$346,4,0),IFERROR(VLOOKUP($B199,'Privacy Analyst Evaluation'!$A$46:$F$120,4,0),""))&amp;""</f>
        <v/>
      </c>
      <c r="F199" s="216" t="str">
        <f>IFERROR(VLOOKUP($B199,'Institution Evaluation'!$A$55:$F$346,6,0),IFERROR(VLOOKUP($B199,'Privacy Analyst Evaluation'!$A$46:$F$120,6,0),""))&amp;""</f>
        <v/>
      </c>
      <c r="G199" s="217"/>
      <c r="H199" s="216" t="str">
        <f>IFERROR(IF($H198+1&gt;'(backend scoring)'!$Q$335,"",$H198+1),"")</f>
        <v/>
      </c>
      <c r="I199" s="216" t="str">
        <f>_xlfn.XLOOKUP($H199,'(backend scoring)'!$S$2:$S$333,'(backend scoring)'!$A$2:$A$333,"")</f>
        <v/>
      </c>
      <c r="J199" s="216" t="str">
        <f>IFERROR(VLOOKUP($I199,'Institution Evaluation'!$A$55:$F$346,2,0),IFERROR(VLOOKUP($I199,'Privacy Analyst Evaluation'!$A$46:$F$120,2,0),""))</f>
        <v/>
      </c>
      <c r="K199" s="216" t="str">
        <f>IFERROR(VLOOKUP($I199,'Institution Evaluation'!$A$55:$F$346,3,0),IFERROR(VLOOKUP($I199,'Privacy Analyst Evaluation'!$A$46:$F$120,3,0),""))&amp;""</f>
        <v/>
      </c>
      <c r="L199" s="216" t="str">
        <f>IFERROR(VLOOKUP($I199,'Institution Evaluation'!$A$55:$F$346,4,0),IFERROR(VLOOKUP($I199,'Privacy Analyst Evaluation'!$A$46:$F$120,4,0),""))&amp;""</f>
        <v/>
      </c>
      <c r="M199" s="216" t="str">
        <f>IFERROR(VLOOKUP($I199,'Institution Evaluation'!$A$55:$F$346,6,0),IFERROR(VLOOKUP($I199,'Privacy Analyst Evaluation'!$A$46:$F$120,6,0),""))&amp;""</f>
        <v/>
      </c>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c r="EZ199"/>
      <c r="FA199"/>
      <c r="FB199"/>
      <c r="FC199"/>
      <c r="FD199"/>
      <c r="FE199"/>
      <c r="FF199"/>
      <c r="FG199"/>
      <c r="FH199"/>
      <c r="FI199"/>
      <c r="FJ199"/>
      <c r="FK199"/>
      <c r="FL199"/>
      <c r="FM199"/>
      <c r="FN199"/>
      <c r="FO199"/>
      <c r="FP199"/>
      <c r="FQ199"/>
      <c r="FR199"/>
      <c r="FS199"/>
      <c r="FT199"/>
      <c r="FU199"/>
      <c r="FV199"/>
      <c r="FW199"/>
      <c r="FX199"/>
      <c r="FY199"/>
      <c r="FZ199"/>
      <c r="GA199"/>
      <c r="GB199"/>
      <c r="GC199"/>
      <c r="GD199"/>
      <c r="GE199"/>
      <c r="GF199"/>
      <c r="GG199"/>
      <c r="GH199"/>
      <c r="GI199"/>
      <c r="GJ199"/>
      <c r="GK199"/>
      <c r="GL199"/>
      <c r="GM199"/>
      <c r="GN199"/>
      <c r="GO199"/>
      <c r="GP199"/>
      <c r="GQ199"/>
      <c r="GR199"/>
      <c r="GS199"/>
      <c r="GT199"/>
      <c r="GU199"/>
      <c r="GV199"/>
      <c r="GW199"/>
      <c r="GX199"/>
      <c r="GY199"/>
      <c r="GZ199"/>
      <c r="HA199"/>
      <c r="HB199"/>
      <c r="HC199"/>
      <c r="HD199"/>
      <c r="HE199"/>
      <c r="HF199"/>
      <c r="HG199"/>
      <c r="HH199"/>
      <c r="HI199"/>
      <c r="HJ199"/>
      <c r="HK199"/>
      <c r="HL199"/>
      <c r="HM199"/>
      <c r="HN199"/>
      <c r="HO199"/>
      <c r="HP199"/>
      <c r="HQ199"/>
      <c r="HR199"/>
      <c r="HS199"/>
      <c r="HT199"/>
      <c r="HU199"/>
      <c r="HV199"/>
      <c r="HW199"/>
      <c r="HX199"/>
      <c r="HY199"/>
      <c r="HZ199"/>
      <c r="IA199"/>
      <c r="IB199"/>
      <c r="IC199"/>
      <c r="ID199"/>
      <c r="IE199"/>
      <c r="IF199"/>
      <c r="IG199"/>
      <c r="IH199"/>
      <c r="II199"/>
      <c r="IJ199"/>
      <c r="IK199"/>
      <c r="IL199"/>
      <c r="IM199"/>
      <c r="IN199"/>
      <c r="IO199"/>
      <c r="IP199"/>
      <c r="IQ199"/>
      <c r="IR199"/>
      <c r="IS199"/>
      <c r="IT199"/>
      <c r="IU199"/>
      <c r="IV199"/>
      <c r="IW199"/>
      <c r="IX199"/>
      <c r="IY199"/>
      <c r="IZ199"/>
      <c r="JA199"/>
      <c r="JB199"/>
      <c r="JC199"/>
      <c r="JD199"/>
      <c r="JE199"/>
      <c r="JF199"/>
      <c r="JG199"/>
      <c r="JH199"/>
      <c r="JI199"/>
      <c r="JJ199"/>
      <c r="JK199"/>
      <c r="JL199"/>
      <c r="JM199"/>
      <c r="JN199"/>
      <c r="JO199"/>
      <c r="JP199"/>
      <c r="JQ199"/>
      <c r="JR199"/>
      <c r="JS199"/>
      <c r="JT199"/>
      <c r="JU199"/>
      <c r="JV199"/>
      <c r="JW199"/>
      <c r="JX199"/>
      <c r="JY199"/>
      <c r="JZ199"/>
      <c r="KA199"/>
      <c r="KB199"/>
      <c r="KC199"/>
      <c r="KD199"/>
      <c r="KE199"/>
      <c r="KF199"/>
      <c r="KG199"/>
      <c r="KH199"/>
      <c r="KI199"/>
      <c r="KJ199"/>
      <c r="KK199"/>
      <c r="KL199"/>
      <c r="KM199"/>
      <c r="KN199"/>
      <c r="KO199"/>
      <c r="KP199"/>
      <c r="KQ199"/>
      <c r="KR199"/>
      <c r="KS199"/>
      <c r="KT199"/>
      <c r="KU199"/>
      <c r="KV199"/>
      <c r="KW199"/>
      <c r="KX199"/>
      <c r="KY199"/>
      <c r="KZ199"/>
      <c r="LA199"/>
      <c r="LB199"/>
      <c r="LC199"/>
      <c r="LD199"/>
      <c r="LE199"/>
      <c r="LF199"/>
      <c r="LG199"/>
      <c r="LH199"/>
      <c r="LI199"/>
      <c r="LJ199"/>
      <c r="LK199"/>
      <c r="LL199"/>
      <c r="LM199"/>
      <c r="LN199"/>
      <c r="LO199"/>
      <c r="LP199"/>
      <c r="LQ199"/>
      <c r="LR199"/>
      <c r="LS199"/>
      <c r="LT199"/>
      <c r="LU199"/>
      <c r="LV199"/>
      <c r="LW199"/>
      <c r="LX199"/>
      <c r="LY199"/>
      <c r="LZ199"/>
    </row>
    <row r="200" spans="1:338" x14ac:dyDescent="0.2">
      <c r="A200" s="216" t="str">
        <f>IFERROR(IF($A199+1&gt;'(backend scoring)'!$T$335,"",$A199+1),"")</f>
        <v/>
      </c>
      <c r="B200" s="216" t="str">
        <f>_xlfn.XLOOKUP($A200,'(backend scoring)'!$V$2:$V$333,'(backend scoring)'!$A$2:$A$333,"")</f>
        <v/>
      </c>
      <c r="C200" s="216" t="str">
        <f>IFERROR(VLOOKUP($B200,'Institution Evaluation'!$A$55:$F$346,2,0),IFERROR(VLOOKUP($B200,'Privacy Analyst Evaluation'!$A$46:$F$120,2,0),""))&amp;""</f>
        <v/>
      </c>
      <c r="D200" s="216" t="str">
        <f>IFERROR(VLOOKUP($B200,'Institution Evaluation'!$A$55:$F$346,3,0),IFERROR(VLOOKUP($B200,'Privacy Analyst Evaluation'!$A$46:$F$120,3,0),""))&amp;""</f>
        <v/>
      </c>
      <c r="E200" s="216" t="str">
        <f>IFERROR(VLOOKUP($B200,'Institution Evaluation'!$A$55:$F$346,4,0),IFERROR(VLOOKUP($B200,'Privacy Analyst Evaluation'!$A$46:$F$120,4,0),""))&amp;""</f>
        <v/>
      </c>
      <c r="F200" s="216" t="str">
        <f>IFERROR(VLOOKUP($B200,'Institution Evaluation'!$A$55:$F$346,6,0),IFERROR(VLOOKUP($B200,'Privacy Analyst Evaluation'!$A$46:$F$120,6,0),""))&amp;""</f>
        <v/>
      </c>
      <c r="G200" s="217"/>
      <c r="H200" s="216" t="str">
        <f>IFERROR(IF($H199+1&gt;'(backend scoring)'!$Q$335,"",$H199+1),"")</f>
        <v/>
      </c>
      <c r="I200" s="216" t="str">
        <f>_xlfn.XLOOKUP($H200,'(backend scoring)'!$S$2:$S$333,'(backend scoring)'!$A$2:$A$333,"")</f>
        <v/>
      </c>
      <c r="J200" s="216" t="str">
        <f>IFERROR(VLOOKUP($I200,'Institution Evaluation'!$A$55:$F$346,2,0),IFERROR(VLOOKUP($I200,'Privacy Analyst Evaluation'!$A$46:$F$120,2,0),""))</f>
        <v/>
      </c>
      <c r="K200" s="216" t="str">
        <f>IFERROR(VLOOKUP($I200,'Institution Evaluation'!$A$55:$F$346,3,0),IFERROR(VLOOKUP($I200,'Privacy Analyst Evaluation'!$A$46:$F$120,3,0),""))&amp;""</f>
        <v/>
      </c>
      <c r="L200" s="216" t="str">
        <f>IFERROR(VLOOKUP($I200,'Institution Evaluation'!$A$55:$F$346,4,0),IFERROR(VLOOKUP($I200,'Privacy Analyst Evaluation'!$A$46:$F$120,4,0),""))&amp;""</f>
        <v/>
      </c>
      <c r="M200" s="216" t="str">
        <f>IFERROR(VLOOKUP($I200,'Institution Evaluation'!$A$55:$F$346,6,0),IFERROR(VLOOKUP($I200,'Privacy Analyst Evaluation'!$A$46:$F$120,6,0),""))&amp;""</f>
        <v/>
      </c>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c r="FP200"/>
      <c r="FQ200"/>
      <c r="FR200"/>
      <c r="FS200"/>
      <c r="FT200"/>
      <c r="FU200"/>
      <c r="FV200"/>
      <c r="FW200"/>
      <c r="FX200"/>
      <c r="FY200"/>
      <c r="FZ200"/>
      <c r="GA200"/>
      <c r="GB200"/>
      <c r="GC200"/>
      <c r="GD200"/>
      <c r="GE200"/>
      <c r="GF200"/>
      <c r="GG200"/>
      <c r="GH200"/>
      <c r="GI200"/>
      <c r="GJ200"/>
      <c r="GK200"/>
      <c r="GL200"/>
      <c r="GM200"/>
      <c r="GN200"/>
      <c r="GO200"/>
      <c r="GP200"/>
      <c r="GQ200"/>
      <c r="GR200"/>
      <c r="GS200"/>
      <c r="GT200"/>
      <c r="GU200"/>
      <c r="GV200"/>
      <c r="GW200"/>
      <c r="GX200"/>
      <c r="GY200"/>
      <c r="GZ200"/>
      <c r="HA200"/>
      <c r="HB200"/>
      <c r="HC200"/>
      <c r="HD200"/>
      <c r="HE200"/>
      <c r="HF200"/>
      <c r="HG200"/>
      <c r="HH200"/>
      <c r="HI200"/>
      <c r="HJ200"/>
      <c r="HK200"/>
      <c r="HL200"/>
      <c r="HM200"/>
      <c r="HN200"/>
      <c r="HO200"/>
      <c r="HP200"/>
      <c r="HQ200"/>
      <c r="HR200"/>
      <c r="HS200"/>
      <c r="HT200"/>
      <c r="HU200"/>
      <c r="HV200"/>
      <c r="HW200"/>
      <c r="HX200"/>
      <c r="HY200"/>
      <c r="HZ200"/>
      <c r="IA200"/>
      <c r="IB200"/>
      <c r="IC200"/>
      <c r="ID200"/>
      <c r="IE200"/>
      <c r="IF200"/>
      <c r="IG200"/>
      <c r="IH200"/>
      <c r="II200"/>
      <c r="IJ200"/>
      <c r="IK200"/>
      <c r="IL200"/>
      <c r="IM200"/>
      <c r="IN200"/>
      <c r="IO200"/>
      <c r="IP200"/>
      <c r="IQ200"/>
      <c r="IR200"/>
      <c r="IS200"/>
      <c r="IT200"/>
      <c r="IU200"/>
      <c r="IV200"/>
      <c r="IW200"/>
      <c r="IX200"/>
      <c r="IY200"/>
      <c r="IZ200"/>
      <c r="JA200"/>
      <c r="JB200"/>
      <c r="JC200"/>
      <c r="JD200"/>
      <c r="JE200"/>
      <c r="JF200"/>
      <c r="JG200"/>
      <c r="JH200"/>
      <c r="JI200"/>
      <c r="JJ200"/>
      <c r="JK200"/>
      <c r="JL200"/>
      <c r="JM200"/>
      <c r="JN200"/>
      <c r="JO200"/>
      <c r="JP200"/>
      <c r="JQ200"/>
      <c r="JR200"/>
      <c r="JS200"/>
      <c r="JT200"/>
      <c r="JU200"/>
      <c r="JV200"/>
      <c r="JW200"/>
      <c r="JX200"/>
      <c r="JY200"/>
      <c r="JZ200"/>
      <c r="KA200"/>
      <c r="KB200"/>
      <c r="KC200"/>
      <c r="KD200"/>
      <c r="KE200"/>
      <c r="KF200"/>
      <c r="KG200"/>
      <c r="KH200"/>
      <c r="KI200"/>
      <c r="KJ200"/>
      <c r="KK200"/>
      <c r="KL200"/>
      <c r="KM200"/>
      <c r="KN200"/>
      <c r="KO200"/>
      <c r="KP200"/>
      <c r="KQ200"/>
      <c r="KR200"/>
      <c r="KS200"/>
      <c r="KT200"/>
      <c r="KU200"/>
      <c r="KV200"/>
      <c r="KW200"/>
      <c r="KX200"/>
      <c r="KY200"/>
      <c r="KZ200"/>
      <c r="LA200"/>
      <c r="LB200"/>
      <c r="LC200"/>
      <c r="LD200"/>
      <c r="LE200"/>
      <c r="LF200"/>
      <c r="LG200"/>
      <c r="LH200"/>
      <c r="LI200"/>
      <c r="LJ200"/>
      <c r="LK200"/>
      <c r="LL200"/>
      <c r="LM200"/>
      <c r="LN200"/>
      <c r="LO200"/>
      <c r="LP200"/>
      <c r="LQ200"/>
      <c r="LR200"/>
      <c r="LS200"/>
      <c r="LT200"/>
      <c r="LU200"/>
      <c r="LV200"/>
      <c r="LW200"/>
      <c r="LX200"/>
      <c r="LY200"/>
      <c r="LZ200"/>
    </row>
    <row r="201" spans="1:338" x14ac:dyDescent="0.2">
      <c r="A201" s="216" t="str">
        <f>IFERROR(IF($A200+1&gt;'(backend scoring)'!$T$335,"",$A200+1),"")</f>
        <v/>
      </c>
      <c r="B201" s="216" t="str">
        <f>_xlfn.XLOOKUP($A201,'(backend scoring)'!$V$2:$V$333,'(backend scoring)'!$A$2:$A$333,"")</f>
        <v/>
      </c>
      <c r="C201" s="216" t="str">
        <f>IFERROR(VLOOKUP($B201,'Institution Evaluation'!$A$55:$F$346,2,0),IFERROR(VLOOKUP($B201,'Privacy Analyst Evaluation'!$A$46:$F$120,2,0),""))&amp;""</f>
        <v/>
      </c>
      <c r="D201" s="216" t="str">
        <f>IFERROR(VLOOKUP($B201,'Institution Evaluation'!$A$55:$F$346,3,0),IFERROR(VLOOKUP($B201,'Privacy Analyst Evaluation'!$A$46:$F$120,3,0),""))&amp;""</f>
        <v/>
      </c>
      <c r="E201" s="216" t="str">
        <f>IFERROR(VLOOKUP($B201,'Institution Evaluation'!$A$55:$F$346,4,0),IFERROR(VLOOKUP($B201,'Privacy Analyst Evaluation'!$A$46:$F$120,4,0),""))&amp;""</f>
        <v/>
      </c>
      <c r="F201" s="216" t="str">
        <f>IFERROR(VLOOKUP($B201,'Institution Evaluation'!$A$55:$F$346,6,0),IFERROR(VLOOKUP($B201,'Privacy Analyst Evaluation'!$A$46:$F$120,6,0),""))&amp;""</f>
        <v/>
      </c>
      <c r="G201" s="217"/>
      <c r="H201" s="216" t="str">
        <f>IFERROR(IF($H200+1&gt;'(backend scoring)'!$Q$335,"",$H200+1),"")</f>
        <v/>
      </c>
      <c r="I201" s="216" t="str">
        <f>_xlfn.XLOOKUP($H201,'(backend scoring)'!$S$2:$S$333,'(backend scoring)'!$A$2:$A$333,"")</f>
        <v/>
      </c>
      <c r="J201" s="216" t="str">
        <f>IFERROR(VLOOKUP($I201,'Institution Evaluation'!$A$55:$F$346,2,0),IFERROR(VLOOKUP($I201,'Privacy Analyst Evaluation'!$A$46:$F$120,2,0),""))</f>
        <v/>
      </c>
      <c r="K201" s="216" t="str">
        <f>IFERROR(VLOOKUP($I201,'Institution Evaluation'!$A$55:$F$346,3,0),IFERROR(VLOOKUP($I201,'Privacy Analyst Evaluation'!$A$46:$F$120,3,0),""))&amp;""</f>
        <v/>
      </c>
      <c r="L201" s="216" t="str">
        <f>IFERROR(VLOOKUP($I201,'Institution Evaluation'!$A$55:$F$346,4,0),IFERROR(VLOOKUP($I201,'Privacy Analyst Evaluation'!$A$46:$F$120,4,0),""))&amp;""</f>
        <v/>
      </c>
      <c r="M201" s="216" t="str">
        <f>IFERROR(VLOOKUP($I201,'Institution Evaluation'!$A$55:$F$346,6,0),IFERROR(VLOOKUP($I201,'Privacy Analyst Evaluation'!$A$46:$F$120,6,0),""))&amp;""</f>
        <v/>
      </c>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c r="FQ201"/>
      <c r="FR201"/>
      <c r="FS201"/>
      <c r="FT201"/>
      <c r="FU201"/>
      <c r="FV201"/>
      <c r="FW201"/>
      <c r="FX201"/>
      <c r="FY201"/>
      <c r="FZ201"/>
      <c r="GA201"/>
      <c r="GB201"/>
      <c r="GC201"/>
      <c r="GD201"/>
      <c r="GE201"/>
      <c r="GF201"/>
      <c r="GG201"/>
      <c r="GH201"/>
      <c r="GI201"/>
      <c r="GJ201"/>
      <c r="GK201"/>
      <c r="GL201"/>
      <c r="GM201"/>
      <c r="GN201"/>
      <c r="GO201"/>
      <c r="GP201"/>
      <c r="GQ201"/>
      <c r="GR201"/>
      <c r="GS201"/>
      <c r="GT201"/>
      <c r="GU201"/>
      <c r="GV201"/>
      <c r="GW201"/>
      <c r="GX201"/>
      <c r="GY201"/>
      <c r="GZ201"/>
      <c r="HA201"/>
      <c r="HB201"/>
      <c r="HC201"/>
      <c r="HD201"/>
      <c r="HE201"/>
      <c r="HF201"/>
      <c r="HG201"/>
      <c r="HH201"/>
      <c r="HI201"/>
      <c r="HJ201"/>
      <c r="HK201"/>
      <c r="HL201"/>
      <c r="HM201"/>
      <c r="HN201"/>
      <c r="HO201"/>
      <c r="HP201"/>
      <c r="HQ201"/>
      <c r="HR201"/>
      <c r="HS201"/>
      <c r="HT201"/>
      <c r="HU201"/>
      <c r="HV201"/>
      <c r="HW201"/>
      <c r="HX201"/>
      <c r="HY201"/>
      <c r="HZ201"/>
      <c r="IA201"/>
      <c r="IB201"/>
      <c r="IC201"/>
      <c r="ID201"/>
      <c r="IE201"/>
      <c r="IF201"/>
      <c r="IG201"/>
      <c r="IH201"/>
      <c r="II201"/>
      <c r="IJ201"/>
      <c r="IK201"/>
      <c r="IL201"/>
      <c r="IM201"/>
      <c r="IN201"/>
      <c r="IO201"/>
      <c r="IP201"/>
      <c r="IQ201"/>
      <c r="IR201"/>
      <c r="IS201"/>
      <c r="IT201"/>
      <c r="IU201"/>
      <c r="IV201"/>
      <c r="IW201"/>
      <c r="IX201"/>
      <c r="IY201"/>
      <c r="IZ201"/>
      <c r="JA201"/>
      <c r="JB201"/>
      <c r="JC201"/>
      <c r="JD201"/>
      <c r="JE201"/>
      <c r="JF201"/>
      <c r="JG201"/>
      <c r="JH201"/>
      <c r="JI201"/>
      <c r="JJ201"/>
      <c r="JK201"/>
      <c r="JL201"/>
      <c r="JM201"/>
      <c r="JN201"/>
      <c r="JO201"/>
      <c r="JP201"/>
      <c r="JQ201"/>
      <c r="JR201"/>
      <c r="JS201"/>
      <c r="JT201"/>
      <c r="JU201"/>
      <c r="JV201"/>
      <c r="JW201"/>
      <c r="JX201"/>
      <c r="JY201"/>
      <c r="JZ201"/>
      <c r="KA201"/>
      <c r="KB201"/>
      <c r="KC201"/>
      <c r="KD201"/>
      <c r="KE201"/>
      <c r="KF201"/>
      <c r="KG201"/>
      <c r="KH201"/>
      <c r="KI201"/>
      <c r="KJ201"/>
      <c r="KK201"/>
      <c r="KL201"/>
      <c r="KM201"/>
      <c r="KN201"/>
      <c r="KO201"/>
      <c r="KP201"/>
      <c r="KQ201"/>
      <c r="KR201"/>
      <c r="KS201"/>
      <c r="KT201"/>
      <c r="KU201"/>
      <c r="KV201"/>
      <c r="KW201"/>
      <c r="KX201"/>
      <c r="KY201"/>
      <c r="KZ201"/>
      <c r="LA201"/>
      <c r="LB201"/>
      <c r="LC201"/>
      <c r="LD201"/>
      <c r="LE201"/>
      <c r="LF201"/>
      <c r="LG201"/>
      <c r="LH201"/>
      <c r="LI201"/>
      <c r="LJ201"/>
      <c r="LK201"/>
      <c r="LL201"/>
      <c r="LM201"/>
      <c r="LN201"/>
      <c r="LO201"/>
      <c r="LP201"/>
      <c r="LQ201"/>
      <c r="LR201"/>
      <c r="LS201"/>
      <c r="LT201"/>
      <c r="LU201"/>
      <c r="LV201"/>
      <c r="LW201"/>
      <c r="LX201"/>
      <c r="LY201"/>
      <c r="LZ201"/>
    </row>
    <row r="202" spans="1:338" x14ac:dyDescent="0.2">
      <c r="A202" s="216" t="str">
        <f>IFERROR(IF($A201+1&gt;'(backend scoring)'!$T$335,"",$A201+1),"")</f>
        <v/>
      </c>
      <c r="B202" s="216" t="str">
        <f>_xlfn.XLOOKUP($A202,'(backend scoring)'!$V$2:$V$333,'(backend scoring)'!$A$2:$A$333,"")</f>
        <v/>
      </c>
      <c r="C202" s="216" t="str">
        <f>IFERROR(VLOOKUP($B202,'Institution Evaluation'!$A$55:$F$346,2,0),IFERROR(VLOOKUP($B202,'Privacy Analyst Evaluation'!$A$46:$F$120,2,0),""))&amp;""</f>
        <v/>
      </c>
      <c r="D202" s="216" t="str">
        <f>IFERROR(VLOOKUP($B202,'Institution Evaluation'!$A$55:$F$346,3,0),IFERROR(VLOOKUP($B202,'Privacy Analyst Evaluation'!$A$46:$F$120,3,0),""))&amp;""</f>
        <v/>
      </c>
      <c r="E202" s="216" t="str">
        <f>IFERROR(VLOOKUP($B202,'Institution Evaluation'!$A$55:$F$346,4,0),IFERROR(VLOOKUP($B202,'Privacy Analyst Evaluation'!$A$46:$F$120,4,0),""))&amp;""</f>
        <v/>
      </c>
      <c r="F202" s="216" t="str">
        <f>IFERROR(VLOOKUP($B202,'Institution Evaluation'!$A$55:$F$346,6,0),IFERROR(VLOOKUP($B202,'Privacy Analyst Evaluation'!$A$46:$F$120,6,0),""))&amp;""</f>
        <v/>
      </c>
      <c r="G202" s="217"/>
      <c r="H202" s="216" t="str">
        <f>IFERROR(IF($H201+1&gt;'(backend scoring)'!$Q$335,"",$H201+1),"")</f>
        <v/>
      </c>
      <c r="I202" s="216" t="str">
        <f>_xlfn.XLOOKUP($H202,'(backend scoring)'!$S$2:$S$333,'(backend scoring)'!$A$2:$A$333,"")</f>
        <v/>
      </c>
      <c r="J202" s="216" t="str">
        <f>IFERROR(VLOOKUP($I202,'Institution Evaluation'!$A$55:$F$346,2,0),IFERROR(VLOOKUP($I202,'Privacy Analyst Evaluation'!$A$46:$F$120,2,0),""))</f>
        <v/>
      </c>
      <c r="K202" s="216" t="str">
        <f>IFERROR(VLOOKUP($I202,'Institution Evaluation'!$A$55:$F$346,3,0),IFERROR(VLOOKUP($I202,'Privacy Analyst Evaluation'!$A$46:$F$120,3,0),""))&amp;""</f>
        <v/>
      </c>
      <c r="L202" s="216" t="str">
        <f>IFERROR(VLOOKUP($I202,'Institution Evaluation'!$A$55:$F$346,4,0),IFERROR(VLOOKUP($I202,'Privacy Analyst Evaluation'!$A$46:$F$120,4,0),""))&amp;""</f>
        <v/>
      </c>
      <c r="M202" s="216" t="str">
        <f>IFERROR(VLOOKUP($I202,'Institution Evaluation'!$A$55:$F$346,6,0),IFERROR(VLOOKUP($I202,'Privacy Analyst Evaluation'!$A$46:$F$120,6,0),""))&amp;""</f>
        <v/>
      </c>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c r="EZ202"/>
      <c r="FA202"/>
      <c r="FB202"/>
      <c r="FC202"/>
      <c r="FD202"/>
      <c r="FE202"/>
      <c r="FF202"/>
      <c r="FG202"/>
      <c r="FH202"/>
      <c r="FI202"/>
      <c r="FJ202"/>
      <c r="FK202"/>
      <c r="FL202"/>
      <c r="FM202"/>
      <c r="FN202"/>
      <c r="FO202"/>
      <c r="FP202"/>
      <c r="FQ202"/>
      <c r="FR202"/>
      <c r="FS202"/>
      <c r="FT202"/>
      <c r="FU202"/>
      <c r="FV202"/>
      <c r="FW202"/>
      <c r="FX202"/>
      <c r="FY202"/>
      <c r="FZ202"/>
      <c r="GA202"/>
      <c r="GB202"/>
      <c r="GC202"/>
      <c r="GD202"/>
      <c r="GE202"/>
      <c r="GF202"/>
      <c r="GG202"/>
      <c r="GH202"/>
      <c r="GI202"/>
      <c r="GJ202"/>
      <c r="GK202"/>
      <c r="GL202"/>
      <c r="GM202"/>
      <c r="GN202"/>
      <c r="GO202"/>
      <c r="GP202"/>
      <c r="GQ202"/>
      <c r="GR202"/>
      <c r="GS202"/>
      <c r="GT202"/>
      <c r="GU202"/>
      <c r="GV202"/>
      <c r="GW202"/>
      <c r="GX202"/>
      <c r="GY202"/>
      <c r="GZ202"/>
      <c r="HA202"/>
      <c r="HB202"/>
      <c r="HC202"/>
      <c r="HD202"/>
      <c r="HE202"/>
      <c r="HF202"/>
      <c r="HG202"/>
      <c r="HH202"/>
      <c r="HI202"/>
      <c r="HJ202"/>
      <c r="HK202"/>
      <c r="HL202"/>
      <c r="HM202"/>
      <c r="HN202"/>
      <c r="HO202"/>
      <c r="HP202"/>
      <c r="HQ202"/>
      <c r="HR202"/>
      <c r="HS202"/>
      <c r="HT202"/>
      <c r="HU202"/>
      <c r="HV202"/>
      <c r="HW202"/>
      <c r="HX202"/>
      <c r="HY202"/>
      <c r="HZ202"/>
      <c r="IA202"/>
      <c r="IB202"/>
      <c r="IC202"/>
      <c r="ID202"/>
      <c r="IE202"/>
      <c r="IF202"/>
      <c r="IG202"/>
      <c r="IH202"/>
      <c r="II202"/>
      <c r="IJ202"/>
      <c r="IK202"/>
      <c r="IL202"/>
      <c r="IM202"/>
      <c r="IN202"/>
      <c r="IO202"/>
      <c r="IP202"/>
      <c r="IQ202"/>
      <c r="IR202"/>
      <c r="IS202"/>
      <c r="IT202"/>
      <c r="IU202"/>
      <c r="IV202"/>
      <c r="IW202"/>
      <c r="IX202"/>
      <c r="IY202"/>
      <c r="IZ202"/>
      <c r="JA202"/>
      <c r="JB202"/>
      <c r="JC202"/>
      <c r="JD202"/>
      <c r="JE202"/>
      <c r="JF202"/>
      <c r="JG202"/>
      <c r="JH202"/>
      <c r="JI202"/>
      <c r="JJ202"/>
      <c r="JK202"/>
      <c r="JL202"/>
      <c r="JM202"/>
      <c r="JN202"/>
      <c r="JO202"/>
      <c r="JP202"/>
      <c r="JQ202"/>
      <c r="JR202"/>
      <c r="JS202"/>
      <c r="JT202"/>
      <c r="JU202"/>
      <c r="JV202"/>
      <c r="JW202"/>
      <c r="JX202"/>
      <c r="JY202"/>
      <c r="JZ202"/>
      <c r="KA202"/>
      <c r="KB202"/>
      <c r="KC202"/>
      <c r="KD202"/>
      <c r="KE202"/>
      <c r="KF202"/>
      <c r="KG202"/>
      <c r="KH202"/>
      <c r="KI202"/>
      <c r="KJ202"/>
      <c r="KK202"/>
      <c r="KL202"/>
      <c r="KM202"/>
      <c r="KN202"/>
      <c r="KO202"/>
      <c r="KP202"/>
      <c r="KQ202"/>
      <c r="KR202"/>
      <c r="KS202"/>
      <c r="KT202"/>
      <c r="KU202"/>
      <c r="KV202"/>
      <c r="KW202"/>
      <c r="KX202"/>
      <c r="KY202"/>
      <c r="KZ202"/>
      <c r="LA202"/>
      <c r="LB202"/>
      <c r="LC202"/>
      <c r="LD202"/>
      <c r="LE202"/>
      <c r="LF202"/>
      <c r="LG202"/>
      <c r="LH202"/>
      <c r="LI202"/>
      <c r="LJ202"/>
      <c r="LK202"/>
      <c r="LL202"/>
      <c r="LM202"/>
      <c r="LN202"/>
      <c r="LO202"/>
      <c r="LP202"/>
      <c r="LQ202"/>
      <c r="LR202"/>
      <c r="LS202"/>
      <c r="LT202"/>
      <c r="LU202"/>
      <c r="LV202"/>
      <c r="LW202"/>
      <c r="LX202"/>
      <c r="LY202"/>
      <c r="LZ202"/>
    </row>
    <row r="203" spans="1:338" x14ac:dyDescent="0.2">
      <c r="A203" s="216" t="str">
        <f>IFERROR(IF($A202+1&gt;'(backend scoring)'!$T$335,"",$A202+1),"")</f>
        <v/>
      </c>
      <c r="B203" s="216" t="str">
        <f>_xlfn.XLOOKUP($A203,'(backend scoring)'!$V$2:$V$333,'(backend scoring)'!$A$2:$A$333,"")</f>
        <v/>
      </c>
      <c r="C203" s="216" t="str">
        <f>IFERROR(VLOOKUP($B203,'Institution Evaluation'!$A$55:$F$346,2,0),IFERROR(VLOOKUP($B203,'Privacy Analyst Evaluation'!$A$46:$F$120,2,0),""))&amp;""</f>
        <v/>
      </c>
      <c r="D203" s="216" t="str">
        <f>IFERROR(VLOOKUP($B203,'Institution Evaluation'!$A$55:$F$346,3,0),IFERROR(VLOOKUP($B203,'Privacy Analyst Evaluation'!$A$46:$F$120,3,0),""))&amp;""</f>
        <v/>
      </c>
      <c r="E203" s="216" t="str">
        <f>IFERROR(VLOOKUP($B203,'Institution Evaluation'!$A$55:$F$346,4,0),IFERROR(VLOOKUP($B203,'Privacy Analyst Evaluation'!$A$46:$F$120,4,0),""))&amp;""</f>
        <v/>
      </c>
      <c r="F203" s="216" t="str">
        <f>IFERROR(VLOOKUP($B203,'Institution Evaluation'!$A$55:$F$346,6,0),IFERROR(VLOOKUP($B203,'Privacy Analyst Evaluation'!$A$46:$F$120,6,0),""))&amp;""</f>
        <v/>
      </c>
      <c r="G203" s="217"/>
      <c r="H203" s="216" t="str">
        <f>IFERROR(IF($H202+1&gt;'(backend scoring)'!$Q$335,"",$H202+1),"")</f>
        <v/>
      </c>
      <c r="I203" s="216" t="str">
        <f>_xlfn.XLOOKUP($H203,'(backend scoring)'!$S$2:$S$333,'(backend scoring)'!$A$2:$A$333,"")</f>
        <v/>
      </c>
      <c r="J203" s="216" t="str">
        <f>IFERROR(VLOOKUP($I203,'Institution Evaluation'!$A$55:$F$346,2,0),IFERROR(VLOOKUP($I203,'Privacy Analyst Evaluation'!$A$46:$F$120,2,0),""))</f>
        <v/>
      </c>
      <c r="K203" s="216" t="str">
        <f>IFERROR(VLOOKUP($I203,'Institution Evaluation'!$A$55:$F$346,3,0),IFERROR(VLOOKUP($I203,'Privacy Analyst Evaluation'!$A$46:$F$120,3,0),""))&amp;""</f>
        <v/>
      </c>
      <c r="L203" s="216" t="str">
        <f>IFERROR(VLOOKUP($I203,'Institution Evaluation'!$A$55:$F$346,4,0),IFERROR(VLOOKUP($I203,'Privacy Analyst Evaluation'!$A$46:$F$120,4,0),""))&amp;""</f>
        <v/>
      </c>
      <c r="M203" s="216" t="str">
        <f>IFERROR(VLOOKUP($I203,'Institution Evaluation'!$A$55:$F$346,6,0),IFERROR(VLOOKUP($I203,'Privacy Analyst Evaluation'!$A$46:$F$120,6,0),""))&amp;""</f>
        <v/>
      </c>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c r="FQ203"/>
      <c r="FR203"/>
      <c r="FS203"/>
      <c r="FT203"/>
      <c r="FU203"/>
      <c r="FV203"/>
      <c r="FW203"/>
      <c r="FX203"/>
      <c r="FY203"/>
      <c r="FZ203"/>
      <c r="GA203"/>
      <c r="GB203"/>
      <c r="GC203"/>
      <c r="GD203"/>
      <c r="GE203"/>
      <c r="GF203"/>
      <c r="GG203"/>
      <c r="GH203"/>
      <c r="GI203"/>
      <c r="GJ203"/>
      <c r="GK203"/>
      <c r="GL203"/>
      <c r="GM203"/>
      <c r="GN203"/>
      <c r="GO203"/>
      <c r="GP203"/>
      <c r="GQ203"/>
      <c r="GR203"/>
      <c r="GS203"/>
      <c r="GT203"/>
      <c r="GU203"/>
      <c r="GV203"/>
      <c r="GW203"/>
      <c r="GX203"/>
      <c r="GY203"/>
      <c r="GZ203"/>
      <c r="HA203"/>
      <c r="HB203"/>
      <c r="HC203"/>
      <c r="HD203"/>
      <c r="HE203"/>
      <c r="HF203"/>
      <c r="HG203"/>
      <c r="HH203"/>
      <c r="HI203"/>
      <c r="HJ203"/>
      <c r="HK203"/>
      <c r="HL203"/>
      <c r="HM203"/>
      <c r="HN203"/>
      <c r="HO203"/>
      <c r="HP203"/>
      <c r="HQ203"/>
      <c r="HR203"/>
      <c r="HS203"/>
      <c r="HT203"/>
      <c r="HU203"/>
      <c r="HV203"/>
      <c r="HW203"/>
      <c r="HX203"/>
      <c r="HY203"/>
      <c r="HZ203"/>
      <c r="IA203"/>
      <c r="IB203"/>
      <c r="IC203"/>
      <c r="ID203"/>
      <c r="IE203"/>
      <c r="IF203"/>
      <c r="IG203"/>
      <c r="IH203"/>
      <c r="II203"/>
      <c r="IJ203"/>
      <c r="IK203"/>
      <c r="IL203"/>
      <c r="IM203"/>
      <c r="IN203"/>
      <c r="IO203"/>
      <c r="IP203"/>
      <c r="IQ203"/>
      <c r="IR203"/>
      <c r="IS203"/>
      <c r="IT203"/>
      <c r="IU203"/>
      <c r="IV203"/>
      <c r="IW203"/>
      <c r="IX203"/>
      <c r="IY203"/>
      <c r="IZ203"/>
      <c r="JA203"/>
      <c r="JB203"/>
      <c r="JC203"/>
      <c r="JD203"/>
      <c r="JE203"/>
      <c r="JF203"/>
      <c r="JG203"/>
      <c r="JH203"/>
      <c r="JI203"/>
      <c r="JJ203"/>
      <c r="JK203"/>
      <c r="JL203"/>
      <c r="JM203"/>
      <c r="JN203"/>
      <c r="JO203"/>
      <c r="JP203"/>
      <c r="JQ203"/>
      <c r="JR203"/>
      <c r="JS203"/>
      <c r="JT203"/>
      <c r="JU203"/>
      <c r="JV203"/>
      <c r="JW203"/>
      <c r="JX203"/>
      <c r="JY203"/>
      <c r="JZ203"/>
      <c r="KA203"/>
      <c r="KB203"/>
      <c r="KC203"/>
      <c r="KD203"/>
      <c r="KE203"/>
      <c r="KF203"/>
      <c r="KG203"/>
      <c r="KH203"/>
      <c r="KI203"/>
      <c r="KJ203"/>
      <c r="KK203"/>
      <c r="KL203"/>
      <c r="KM203"/>
      <c r="KN203"/>
      <c r="KO203"/>
      <c r="KP203"/>
      <c r="KQ203"/>
      <c r="KR203"/>
      <c r="KS203"/>
      <c r="KT203"/>
      <c r="KU203"/>
      <c r="KV203"/>
      <c r="KW203"/>
      <c r="KX203"/>
      <c r="KY203"/>
      <c r="KZ203"/>
      <c r="LA203"/>
      <c r="LB203"/>
      <c r="LC203"/>
      <c r="LD203"/>
      <c r="LE203"/>
      <c r="LF203"/>
      <c r="LG203"/>
      <c r="LH203"/>
      <c r="LI203"/>
      <c r="LJ203"/>
      <c r="LK203"/>
      <c r="LL203"/>
      <c r="LM203"/>
      <c r="LN203"/>
      <c r="LO203"/>
      <c r="LP203"/>
      <c r="LQ203"/>
      <c r="LR203"/>
      <c r="LS203"/>
      <c r="LT203"/>
      <c r="LU203"/>
      <c r="LV203"/>
      <c r="LW203"/>
      <c r="LX203"/>
      <c r="LY203"/>
      <c r="LZ203"/>
    </row>
    <row r="204" spans="1:338" x14ac:dyDescent="0.2">
      <c r="A204" s="216" t="str">
        <f>IFERROR(IF($A203+1&gt;'(backend scoring)'!$T$335,"",$A203+1),"")</f>
        <v/>
      </c>
      <c r="B204" s="216" t="str">
        <f>_xlfn.XLOOKUP($A204,'(backend scoring)'!$V$2:$V$333,'(backend scoring)'!$A$2:$A$333,"")</f>
        <v/>
      </c>
      <c r="C204" s="216" t="str">
        <f>IFERROR(VLOOKUP($B204,'Institution Evaluation'!$A$55:$F$346,2,0),IFERROR(VLOOKUP($B204,'Privacy Analyst Evaluation'!$A$46:$F$120,2,0),""))&amp;""</f>
        <v/>
      </c>
      <c r="D204" s="216" t="str">
        <f>IFERROR(VLOOKUP($B204,'Institution Evaluation'!$A$55:$F$346,3,0),IFERROR(VLOOKUP($B204,'Privacy Analyst Evaluation'!$A$46:$F$120,3,0),""))&amp;""</f>
        <v/>
      </c>
      <c r="E204" s="216" t="str">
        <f>IFERROR(VLOOKUP($B204,'Institution Evaluation'!$A$55:$F$346,4,0),IFERROR(VLOOKUP($B204,'Privacy Analyst Evaluation'!$A$46:$F$120,4,0),""))&amp;""</f>
        <v/>
      </c>
      <c r="F204" s="216" t="str">
        <f>IFERROR(VLOOKUP($B204,'Institution Evaluation'!$A$55:$F$346,6,0),IFERROR(VLOOKUP($B204,'Privacy Analyst Evaluation'!$A$46:$F$120,6,0),""))&amp;""</f>
        <v/>
      </c>
      <c r="G204" s="217"/>
      <c r="H204" s="216" t="str">
        <f>IFERROR(IF($H203+1&gt;'(backend scoring)'!$Q$335,"",$H203+1),"")</f>
        <v/>
      </c>
      <c r="I204" s="216" t="str">
        <f>_xlfn.XLOOKUP($H204,'(backend scoring)'!$S$2:$S$333,'(backend scoring)'!$A$2:$A$333,"")</f>
        <v/>
      </c>
      <c r="J204" s="216" t="str">
        <f>IFERROR(VLOOKUP($I204,'Institution Evaluation'!$A$55:$F$346,2,0),IFERROR(VLOOKUP($I204,'Privacy Analyst Evaluation'!$A$46:$F$120,2,0),""))</f>
        <v/>
      </c>
      <c r="K204" s="216" t="str">
        <f>IFERROR(VLOOKUP($I204,'Institution Evaluation'!$A$55:$F$346,3,0),IFERROR(VLOOKUP($I204,'Privacy Analyst Evaluation'!$A$46:$F$120,3,0),""))&amp;""</f>
        <v/>
      </c>
      <c r="L204" s="216" t="str">
        <f>IFERROR(VLOOKUP($I204,'Institution Evaluation'!$A$55:$F$346,4,0),IFERROR(VLOOKUP($I204,'Privacy Analyst Evaluation'!$A$46:$F$120,4,0),""))&amp;""</f>
        <v/>
      </c>
      <c r="M204" s="216" t="str">
        <f>IFERROR(VLOOKUP($I204,'Institution Evaluation'!$A$55:$F$346,6,0),IFERROR(VLOOKUP($I204,'Privacy Analyst Evaluation'!$A$46:$F$120,6,0),""))&amp;""</f>
        <v/>
      </c>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c r="FS204"/>
      <c r="FT204"/>
      <c r="FU204"/>
      <c r="FV204"/>
      <c r="FW204"/>
      <c r="FX204"/>
      <c r="FY204"/>
      <c r="FZ204"/>
      <c r="GA204"/>
      <c r="GB204"/>
      <c r="GC204"/>
      <c r="GD204"/>
      <c r="GE204"/>
      <c r="GF204"/>
      <c r="GG204"/>
      <c r="GH204"/>
      <c r="GI204"/>
      <c r="GJ204"/>
      <c r="GK204"/>
      <c r="GL204"/>
      <c r="GM204"/>
      <c r="GN204"/>
      <c r="GO204"/>
      <c r="GP204"/>
      <c r="GQ204"/>
      <c r="GR204"/>
      <c r="GS204"/>
      <c r="GT204"/>
      <c r="GU204"/>
      <c r="GV204"/>
      <c r="GW204"/>
      <c r="GX204"/>
      <c r="GY204"/>
      <c r="GZ204"/>
      <c r="HA204"/>
      <c r="HB204"/>
      <c r="HC204"/>
      <c r="HD204"/>
      <c r="HE204"/>
      <c r="HF204"/>
      <c r="HG204"/>
      <c r="HH204"/>
      <c r="HI204"/>
      <c r="HJ204"/>
      <c r="HK204"/>
      <c r="HL204"/>
      <c r="HM204"/>
      <c r="HN204"/>
      <c r="HO204"/>
      <c r="HP204"/>
      <c r="HQ204"/>
      <c r="HR204"/>
      <c r="HS204"/>
      <c r="HT204"/>
      <c r="HU204"/>
      <c r="HV204"/>
      <c r="HW204"/>
      <c r="HX204"/>
      <c r="HY204"/>
      <c r="HZ204"/>
      <c r="IA204"/>
      <c r="IB204"/>
      <c r="IC204"/>
      <c r="ID204"/>
      <c r="IE204"/>
      <c r="IF204"/>
      <c r="IG204"/>
      <c r="IH204"/>
      <c r="II204"/>
      <c r="IJ204"/>
      <c r="IK204"/>
      <c r="IL204"/>
      <c r="IM204"/>
      <c r="IN204"/>
      <c r="IO204"/>
      <c r="IP204"/>
      <c r="IQ204"/>
      <c r="IR204"/>
      <c r="IS204"/>
      <c r="IT204"/>
      <c r="IU204"/>
      <c r="IV204"/>
      <c r="IW204"/>
      <c r="IX204"/>
      <c r="IY204"/>
      <c r="IZ204"/>
      <c r="JA204"/>
      <c r="JB204"/>
      <c r="JC204"/>
      <c r="JD204"/>
      <c r="JE204"/>
      <c r="JF204"/>
      <c r="JG204"/>
      <c r="JH204"/>
      <c r="JI204"/>
      <c r="JJ204"/>
      <c r="JK204"/>
      <c r="JL204"/>
      <c r="JM204"/>
      <c r="JN204"/>
      <c r="JO204"/>
      <c r="JP204"/>
      <c r="JQ204"/>
      <c r="JR204"/>
      <c r="JS204"/>
      <c r="JT204"/>
      <c r="JU204"/>
      <c r="JV204"/>
      <c r="JW204"/>
      <c r="JX204"/>
      <c r="JY204"/>
      <c r="JZ204"/>
      <c r="KA204"/>
      <c r="KB204"/>
      <c r="KC204"/>
      <c r="KD204"/>
      <c r="KE204"/>
      <c r="KF204"/>
      <c r="KG204"/>
      <c r="KH204"/>
      <c r="KI204"/>
      <c r="KJ204"/>
      <c r="KK204"/>
      <c r="KL204"/>
      <c r="KM204"/>
      <c r="KN204"/>
      <c r="KO204"/>
      <c r="KP204"/>
      <c r="KQ204"/>
      <c r="KR204"/>
      <c r="KS204"/>
      <c r="KT204"/>
      <c r="KU204"/>
      <c r="KV204"/>
      <c r="KW204"/>
      <c r="KX204"/>
      <c r="KY204"/>
      <c r="KZ204"/>
      <c r="LA204"/>
      <c r="LB204"/>
      <c r="LC204"/>
      <c r="LD204"/>
      <c r="LE204"/>
      <c r="LF204"/>
      <c r="LG204"/>
      <c r="LH204"/>
      <c r="LI204"/>
      <c r="LJ204"/>
      <c r="LK204"/>
      <c r="LL204"/>
      <c r="LM204"/>
      <c r="LN204"/>
      <c r="LO204"/>
      <c r="LP204"/>
      <c r="LQ204"/>
      <c r="LR204"/>
      <c r="LS204"/>
      <c r="LT204"/>
      <c r="LU204"/>
      <c r="LV204"/>
      <c r="LW204"/>
      <c r="LX204"/>
      <c r="LY204"/>
      <c r="LZ204"/>
    </row>
    <row r="205" spans="1:338" x14ac:dyDescent="0.2">
      <c r="A205" s="216" t="str">
        <f>IFERROR(IF($A204+1&gt;'(backend scoring)'!$T$335,"",$A204+1),"")</f>
        <v/>
      </c>
      <c r="B205" s="216" t="str">
        <f>_xlfn.XLOOKUP($A205,'(backend scoring)'!$V$2:$V$333,'(backend scoring)'!$A$2:$A$333,"")</f>
        <v/>
      </c>
      <c r="C205" s="216" t="str">
        <f>IFERROR(VLOOKUP($B205,'Institution Evaluation'!$A$55:$F$346,2,0),IFERROR(VLOOKUP($B205,'Privacy Analyst Evaluation'!$A$46:$F$120,2,0),""))&amp;""</f>
        <v/>
      </c>
      <c r="D205" s="216" t="str">
        <f>IFERROR(VLOOKUP($B205,'Institution Evaluation'!$A$55:$F$346,3,0),IFERROR(VLOOKUP($B205,'Privacy Analyst Evaluation'!$A$46:$F$120,3,0),""))&amp;""</f>
        <v/>
      </c>
      <c r="E205" s="216" t="str">
        <f>IFERROR(VLOOKUP($B205,'Institution Evaluation'!$A$55:$F$346,4,0),IFERROR(VLOOKUP($B205,'Privacy Analyst Evaluation'!$A$46:$F$120,4,0),""))&amp;""</f>
        <v/>
      </c>
      <c r="F205" s="216" t="str">
        <f>IFERROR(VLOOKUP($B205,'Institution Evaluation'!$A$55:$F$346,6,0),IFERROR(VLOOKUP($B205,'Privacy Analyst Evaluation'!$A$46:$F$120,6,0),""))&amp;""</f>
        <v/>
      </c>
      <c r="G205" s="217"/>
      <c r="H205" s="216" t="str">
        <f>IFERROR(IF($H204+1&gt;'(backend scoring)'!$Q$335,"",$H204+1),"")</f>
        <v/>
      </c>
      <c r="I205" s="216" t="str">
        <f>_xlfn.XLOOKUP($H205,'(backend scoring)'!$S$2:$S$333,'(backend scoring)'!$A$2:$A$333,"")</f>
        <v/>
      </c>
      <c r="J205" s="216" t="str">
        <f>IFERROR(VLOOKUP($I205,'Institution Evaluation'!$A$55:$F$346,2,0),IFERROR(VLOOKUP($I205,'Privacy Analyst Evaluation'!$A$46:$F$120,2,0),""))</f>
        <v/>
      </c>
      <c r="K205" s="216" t="str">
        <f>IFERROR(VLOOKUP($I205,'Institution Evaluation'!$A$55:$F$346,3,0),IFERROR(VLOOKUP($I205,'Privacy Analyst Evaluation'!$A$46:$F$120,3,0),""))&amp;""</f>
        <v/>
      </c>
      <c r="L205" s="216" t="str">
        <f>IFERROR(VLOOKUP($I205,'Institution Evaluation'!$A$55:$F$346,4,0),IFERROR(VLOOKUP($I205,'Privacy Analyst Evaluation'!$A$46:$F$120,4,0),""))&amp;""</f>
        <v/>
      </c>
      <c r="M205" s="216" t="str">
        <f>IFERROR(VLOOKUP($I205,'Institution Evaluation'!$A$55:$F$346,6,0),IFERROR(VLOOKUP($I205,'Privacy Analyst Evaluation'!$A$46:$F$120,6,0),""))&amp;""</f>
        <v/>
      </c>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c r="FS205"/>
      <c r="FT205"/>
      <c r="FU205"/>
      <c r="FV205"/>
      <c r="FW205"/>
      <c r="FX205"/>
      <c r="FY205"/>
      <c r="FZ205"/>
      <c r="GA205"/>
      <c r="GB205"/>
      <c r="GC205"/>
      <c r="GD205"/>
      <c r="GE205"/>
      <c r="GF205"/>
      <c r="GG205"/>
      <c r="GH205"/>
      <c r="GI205"/>
      <c r="GJ205"/>
      <c r="GK205"/>
      <c r="GL205"/>
      <c r="GM205"/>
      <c r="GN205"/>
      <c r="GO205"/>
      <c r="GP205"/>
      <c r="GQ205"/>
      <c r="GR205"/>
      <c r="GS205"/>
      <c r="GT205"/>
      <c r="GU205"/>
      <c r="GV205"/>
      <c r="GW205"/>
      <c r="GX205"/>
      <c r="GY205"/>
      <c r="GZ205"/>
      <c r="HA205"/>
      <c r="HB205"/>
      <c r="HC205"/>
      <c r="HD205"/>
      <c r="HE205"/>
      <c r="HF205"/>
      <c r="HG205"/>
      <c r="HH205"/>
      <c r="HI205"/>
      <c r="HJ205"/>
      <c r="HK205"/>
      <c r="HL205"/>
      <c r="HM205"/>
      <c r="HN205"/>
      <c r="HO205"/>
      <c r="HP205"/>
      <c r="HQ205"/>
      <c r="HR205"/>
      <c r="HS205"/>
      <c r="HT205"/>
      <c r="HU205"/>
      <c r="HV205"/>
      <c r="HW205"/>
      <c r="HX205"/>
      <c r="HY205"/>
      <c r="HZ205"/>
      <c r="IA205"/>
      <c r="IB205"/>
      <c r="IC205"/>
      <c r="ID205"/>
      <c r="IE205"/>
      <c r="IF205"/>
      <c r="IG205"/>
      <c r="IH205"/>
      <c r="II205"/>
      <c r="IJ205"/>
      <c r="IK205"/>
      <c r="IL205"/>
      <c r="IM205"/>
      <c r="IN205"/>
      <c r="IO205"/>
      <c r="IP205"/>
      <c r="IQ205"/>
      <c r="IR205"/>
      <c r="IS205"/>
      <c r="IT205"/>
      <c r="IU205"/>
      <c r="IV205"/>
      <c r="IW205"/>
      <c r="IX205"/>
      <c r="IY205"/>
      <c r="IZ205"/>
      <c r="JA205"/>
      <c r="JB205"/>
      <c r="JC205"/>
      <c r="JD205"/>
      <c r="JE205"/>
      <c r="JF205"/>
      <c r="JG205"/>
      <c r="JH205"/>
      <c r="JI205"/>
      <c r="JJ205"/>
      <c r="JK205"/>
      <c r="JL205"/>
      <c r="JM205"/>
      <c r="JN205"/>
      <c r="JO205"/>
      <c r="JP205"/>
      <c r="JQ205"/>
      <c r="JR205"/>
      <c r="JS205"/>
      <c r="JT205"/>
      <c r="JU205"/>
      <c r="JV205"/>
      <c r="JW205"/>
      <c r="JX205"/>
      <c r="JY205"/>
      <c r="JZ205"/>
      <c r="KA205"/>
      <c r="KB205"/>
      <c r="KC205"/>
      <c r="KD205"/>
      <c r="KE205"/>
      <c r="KF205"/>
      <c r="KG205"/>
      <c r="KH205"/>
      <c r="KI205"/>
      <c r="KJ205"/>
      <c r="KK205"/>
      <c r="KL205"/>
      <c r="KM205"/>
      <c r="KN205"/>
      <c r="KO205"/>
      <c r="KP205"/>
      <c r="KQ205"/>
      <c r="KR205"/>
      <c r="KS205"/>
      <c r="KT205"/>
      <c r="KU205"/>
      <c r="KV205"/>
      <c r="KW205"/>
      <c r="KX205"/>
      <c r="KY205"/>
      <c r="KZ205"/>
      <c r="LA205"/>
      <c r="LB205"/>
      <c r="LC205"/>
      <c r="LD205"/>
      <c r="LE205"/>
      <c r="LF205"/>
      <c r="LG205"/>
      <c r="LH205"/>
      <c r="LI205"/>
      <c r="LJ205"/>
      <c r="LK205"/>
      <c r="LL205"/>
      <c r="LM205"/>
      <c r="LN205"/>
      <c r="LO205"/>
      <c r="LP205"/>
      <c r="LQ205"/>
      <c r="LR205"/>
      <c r="LS205"/>
      <c r="LT205"/>
      <c r="LU205"/>
      <c r="LV205"/>
      <c r="LW205"/>
      <c r="LX205"/>
      <c r="LY205"/>
      <c r="LZ205"/>
    </row>
    <row r="206" spans="1:338" x14ac:dyDescent="0.2">
      <c r="A206" s="216" t="str">
        <f>IFERROR(IF($A205+1&gt;'(backend scoring)'!$T$335,"",$A205+1),"")</f>
        <v/>
      </c>
      <c r="B206" s="216" t="str">
        <f>_xlfn.XLOOKUP($A206,'(backend scoring)'!$V$2:$V$333,'(backend scoring)'!$A$2:$A$333,"")</f>
        <v/>
      </c>
      <c r="C206" s="216" t="str">
        <f>IFERROR(VLOOKUP($B206,'Institution Evaluation'!$A$55:$F$346,2,0),IFERROR(VLOOKUP($B206,'Privacy Analyst Evaluation'!$A$46:$F$120,2,0),""))&amp;""</f>
        <v/>
      </c>
      <c r="D206" s="216" t="str">
        <f>IFERROR(VLOOKUP($B206,'Institution Evaluation'!$A$55:$F$346,3,0),IFERROR(VLOOKUP($B206,'Privacy Analyst Evaluation'!$A$46:$F$120,3,0),""))&amp;""</f>
        <v/>
      </c>
      <c r="E206" s="216" t="str">
        <f>IFERROR(VLOOKUP($B206,'Institution Evaluation'!$A$55:$F$346,4,0),IFERROR(VLOOKUP($B206,'Privacy Analyst Evaluation'!$A$46:$F$120,4,0),""))&amp;""</f>
        <v/>
      </c>
      <c r="F206" s="216" t="str">
        <f>IFERROR(VLOOKUP($B206,'Institution Evaluation'!$A$55:$F$346,6,0),IFERROR(VLOOKUP($B206,'Privacy Analyst Evaluation'!$A$46:$F$120,6,0),""))&amp;""</f>
        <v/>
      </c>
      <c r="G206" s="217"/>
      <c r="H206" s="216" t="str">
        <f>IFERROR(IF($H205+1&gt;'(backend scoring)'!$Q$335,"",$H205+1),"")</f>
        <v/>
      </c>
      <c r="I206" s="216" t="str">
        <f>_xlfn.XLOOKUP($H206,'(backend scoring)'!$S$2:$S$333,'(backend scoring)'!$A$2:$A$333,"")</f>
        <v/>
      </c>
      <c r="J206" s="216" t="str">
        <f>IFERROR(VLOOKUP($I206,'Institution Evaluation'!$A$55:$F$346,2,0),IFERROR(VLOOKUP($I206,'Privacy Analyst Evaluation'!$A$46:$F$120,2,0),""))</f>
        <v/>
      </c>
      <c r="K206" s="216" t="str">
        <f>IFERROR(VLOOKUP($I206,'Institution Evaluation'!$A$55:$F$346,3,0),IFERROR(VLOOKUP($I206,'Privacy Analyst Evaluation'!$A$46:$F$120,3,0),""))&amp;""</f>
        <v/>
      </c>
      <c r="L206" s="216" t="str">
        <f>IFERROR(VLOOKUP($I206,'Institution Evaluation'!$A$55:$F$346,4,0),IFERROR(VLOOKUP($I206,'Privacy Analyst Evaluation'!$A$46:$F$120,4,0),""))&amp;""</f>
        <v/>
      </c>
      <c r="M206" s="216" t="str">
        <f>IFERROR(VLOOKUP($I206,'Institution Evaluation'!$A$55:$F$346,6,0),IFERROR(VLOOKUP($I206,'Privacy Analyst Evaluation'!$A$46:$F$120,6,0),""))&amp;""</f>
        <v/>
      </c>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row>
    <row r="207" spans="1:338" x14ac:dyDescent="0.2">
      <c r="A207" s="216" t="str">
        <f>IFERROR(IF($A206+1&gt;'(backend scoring)'!$T$335,"",$A206+1),"")</f>
        <v/>
      </c>
      <c r="B207" s="216" t="str">
        <f>_xlfn.XLOOKUP($A207,'(backend scoring)'!$V$2:$V$333,'(backend scoring)'!$A$2:$A$333,"")</f>
        <v/>
      </c>
      <c r="C207" s="216" t="str">
        <f>IFERROR(VLOOKUP($B207,'Institution Evaluation'!$A$55:$F$346,2,0),IFERROR(VLOOKUP($B207,'Privacy Analyst Evaluation'!$A$46:$F$120,2,0),""))&amp;""</f>
        <v/>
      </c>
      <c r="D207" s="216" t="str">
        <f>IFERROR(VLOOKUP($B207,'Institution Evaluation'!$A$55:$F$346,3,0),IFERROR(VLOOKUP($B207,'Privacy Analyst Evaluation'!$A$46:$F$120,3,0),""))&amp;""</f>
        <v/>
      </c>
      <c r="E207" s="216" t="str">
        <f>IFERROR(VLOOKUP($B207,'Institution Evaluation'!$A$55:$F$346,4,0),IFERROR(VLOOKUP($B207,'Privacy Analyst Evaluation'!$A$46:$F$120,4,0),""))&amp;""</f>
        <v/>
      </c>
      <c r="F207" s="216" t="str">
        <f>IFERROR(VLOOKUP($B207,'Institution Evaluation'!$A$55:$F$346,6,0),IFERROR(VLOOKUP($B207,'Privacy Analyst Evaluation'!$A$46:$F$120,6,0),""))&amp;""</f>
        <v/>
      </c>
      <c r="G207" s="217"/>
      <c r="H207" s="216" t="str">
        <f>IFERROR(IF($H206+1&gt;'(backend scoring)'!$Q$335,"",$H206+1),"")</f>
        <v/>
      </c>
      <c r="I207" s="216" t="str">
        <f>_xlfn.XLOOKUP($H207,'(backend scoring)'!$S$2:$S$333,'(backend scoring)'!$A$2:$A$333,"")</f>
        <v/>
      </c>
      <c r="J207" s="216" t="str">
        <f>IFERROR(VLOOKUP($I207,'Institution Evaluation'!$A$55:$F$346,2,0),IFERROR(VLOOKUP($I207,'Privacy Analyst Evaluation'!$A$46:$F$120,2,0),""))</f>
        <v/>
      </c>
      <c r="K207" s="216" t="str">
        <f>IFERROR(VLOOKUP($I207,'Institution Evaluation'!$A$55:$F$346,3,0),IFERROR(VLOOKUP($I207,'Privacy Analyst Evaluation'!$A$46:$F$120,3,0),""))&amp;""</f>
        <v/>
      </c>
      <c r="L207" s="216" t="str">
        <f>IFERROR(VLOOKUP($I207,'Institution Evaluation'!$A$55:$F$346,4,0),IFERROR(VLOOKUP($I207,'Privacy Analyst Evaluation'!$A$46:$F$120,4,0),""))&amp;""</f>
        <v/>
      </c>
      <c r="M207" s="216" t="str">
        <f>IFERROR(VLOOKUP($I207,'Institution Evaluation'!$A$55:$F$346,6,0),IFERROR(VLOOKUP($I207,'Privacy Analyst Evaluation'!$A$46:$F$120,6,0),""))&amp;""</f>
        <v/>
      </c>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row>
    <row r="208" spans="1:338" x14ac:dyDescent="0.2">
      <c r="A208" s="216" t="str">
        <f>IFERROR(IF($A207+1&gt;'(backend scoring)'!$T$335,"",$A207+1),"")</f>
        <v/>
      </c>
      <c r="B208" s="216" t="str">
        <f>_xlfn.XLOOKUP($A208,'(backend scoring)'!$V$2:$V$333,'(backend scoring)'!$A$2:$A$333,"")</f>
        <v/>
      </c>
      <c r="C208" s="216" t="str">
        <f>IFERROR(VLOOKUP($B208,'Institution Evaluation'!$A$55:$F$346,2,0),IFERROR(VLOOKUP($B208,'Privacy Analyst Evaluation'!$A$46:$F$120,2,0),""))&amp;""</f>
        <v/>
      </c>
      <c r="D208" s="216" t="str">
        <f>IFERROR(VLOOKUP($B208,'Institution Evaluation'!$A$55:$F$346,3,0),IFERROR(VLOOKUP($B208,'Privacy Analyst Evaluation'!$A$46:$F$120,3,0),""))&amp;""</f>
        <v/>
      </c>
      <c r="E208" s="216" t="str">
        <f>IFERROR(VLOOKUP($B208,'Institution Evaluation'!$A$55:$F$346,4,0),IFERROR(VLOOKUP($B208,'Privacy Analyst Evaluation'!$A$46:$F$120,4,0),""))&amp;""</f>
        <v/>
      </c>
      <c r="F208" s="216" t="str">
        <f>IFERROR(VLOOKUP($B208,'Institution Evaluation'!$A$55:$F$346,6,0),IFERROR(VLOOKUP($B208,'Privacy Analyst Evaluation'!$A$46:$F$120,6,0),""))&amp;""</f>
        <v/>
      </c>
      <c r="G208" s="217"/>
      <c r="H208" s="216" t="str">
        <f>IFERROR(IF($H207+1&gt;'(backend scoring)'!$Q$335,"",$H207+1),"")</f>
        <v/>
      </c>
      <c r="I208" s="216" t="str">
        <f>_xlfn.XLOOKUP($H208,'(backend scoring)'!$S$2:$S$333,'(backend scoring)'!$A$2:$A$333,"")</f>
        <v/>
      </c>
      <c r="J208" s="216" t="str">
        <f>IFERROR(VLOOKUP($I208,'Institution Evaluation'!$A$55:$F$346,2,0),IFERROR(VLOOKUP($I208,'Privacy Analyst Evaluation'!$A$46:$F$120,2,0),""))</f>
        <v/>
      </c>
      <c r="K208" s="216" t="str">
        <f>IFERROR(VLOOKUP($I208,'Institution Evaluation'!$A$55:$F$346,3,0),IFERROR(VLOOKUP($I208,'Privacy Analyst Evaluation'!$A$46:$F$120,3,0),""))&amp;""</f>
        <v/>
      </c>
      <c r="L208" s="216" t="str">
        <f>IFERROR(VLOOKUP($I208,'Institution Evaluation'!$A$55:$F$346,4,0),IFERROR(VLOOKUP($I208,'Privacy Analyst Evaluation'!$A$46:$F$120,4,0),""))&amp;""</f>
        <v/>
      </c>
      <c r="M208" s="216" t="str">
        <f>IFERROR(VLOOKUP($I208,'Institution Evaluation'!$A$55:$F$346,6,0),IFERROR(VLOOKUP($I208,'Privacy Analyst Evaluation'!$A$46:$F$120,6,0),""))&amp;""</f>
        <v/>
      </c>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row>
    <row r="209" spans="1:338" x14ac:dyDescent="0.2">
      <c r="A209" s="216" t="str">
        <f>IFERROR(IF($A208+1&gt;'(backend scoring)'!$T$335,"",$A208+1),"")</f>
        <v/>
      </c>
      <c r="B209" s="216" t="str">
        <f>_xlfn.XLOOKUP($A209,'(backend scoring)'!$V$2:$V$333,'(backend scoring)'!$A$2:$A$333,"")</f>
        <v/>
      </c>
      <c r="C209" s="216" t="str">
        <f>IFERROR(VLOOKUP($B209,'Institution Evaluation'!$A$55:$F$346,2,0),IFERROR(VLOOKUP($B209,'Privacy Analyst Evaluation'!$A$46:$F$120,2,0),""))&amp;""</f>
        <v/>
      </c>
      <c r="D209" s="216" t="str">
        <f>IFERROR(VLOOKUP($B209,'Institution Evaluation'!$A$55:$F$346,3,0),IFERROR(VLOOKUP($B209,'Privacy Analyst Evaluation'!$A$46:$F$120,3,0),""))&amp;""</f>
        <v/>
      </c>
      <c r="E209" s="216" t="str">
        <f>IFERROR(VLOOKUP($B209,'Institution Evaluation'!$A$55:$F$346,4,0),IFERROR(VLOOKUP($B209,'Privacy Analyst Evaluation'!$A$46:$F$120,4,0),""))&amp;""</f>
        <v/>
      </c>
      <c r="F209" s="216" t="str">
        <f>IFERROR(VLOOKUP($B209,'Institution Evaluation'!$A$55:$F$346,6,0),IFERROR(VLOOKUP($B209,'Privacy Analyst Evaluation'!$A$46:$F$120,6,0),""))&amp;""</f>
        <v/>
      </c>
      <c r="G209" s="217"/>
      <c r="H209" s="216" t="str">
        <f>IFERROR(IF($H208+1&gt;'(backend scoring)'!$Q$335,"",$H208+1),"")</f>
        <v/>
      </c>
      <c r="I209" s="216" t="str">
        <f>_xlfn.XLOOKUP($H209,'(backend scoring)'!$S$2:$S$333,'(backend scoring)'!$A$2:$A$333,"")</f>
        <v/>
      </c>
      <c r="J209" s="216" t="str">
        <f>IFERROR(VLOOKUP($I209,'Institution Evaluation'!$A$55:$F$346,2,0),IFERROR(VLOOKUP($I209,'Privacy Analyst Evaluation'!$A$46:$F$120,2,0),""))</f>
        <v/>
      </c>
      <c r="K209" s="216" t="str">
        <f>IFERROR(VLOOKUP($I209,'Institution Evaluation'!$A$55:$F$346,3,0),IFERROR(VLOOKUP($I209,'Privacy Analyst Evaluation'!$A$46:$F$120,3,0),""))&amp;""</f>
        <v/>
      </c>
      <c r="L209" s="216" t="str">
        <f>IFERROR(VLOOKUP($I209,'Institution Evaluation'!$A$55:$F$346,4,0),IFERROR(VLOOKUP($I209,'Privacy Analyst Evaluation'!$A$46:$F$120,4,0),""))&amp;""</f>
        <v/>
      </c>
      <c r="M209" s="216" t="str">
        <f>IFERROR(VLOOKUP($I209,'Institution Evaluation'!$A$55:$F$346,6,0),IFERROR(VLOOKUP($I209,'Privacy Analyst Evaluation'!$A$46:$F$120,6,0),""))&amp;""</f>
        <v/>
      </c>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row>
    <row r="210" spans="1:338" x14ac:dyDescent="0.2">
      <c r="A210" s="216" t="str">
        <f>IFERROR(IF($A209+1&gt;'(backend scoring)'!$T$335,"",$A209+1),"")</f>
        <v/>
      </c>
      <c r="B210" s="216" t="str">
        <f>_xlfn.XLOOKUP($A210,'(backend scoring)'!$V$2:$V$333,'(backend scoring)'!$A$2:$A$333,"")</f>
        <v/>
      </c>
      <c r="C210" s="216" t="str">
        <f>IFERROR(VLOOKUP($B210,'Institution Evaluation'!$A$55:$F$346,2,0),IFERROR(VLOOKUP($B210,'Privacy Analyst Evaluation'!$A$46:$F$120,2,0),""))&amp;""</f>
        <v/>
      </c>
      <c r="D210" s="216" t="str">
        <f>IFERROR(VLOOKUP($B210,'Institution Evaluation'!$A$55:$F$346,3,0),IFERROR(VLOOKUP($B210,'Privacy Analyst Evaluation'!$A$46:$F$120,3,0),""))&amp;""</f>
        <v/>
      </c>
      <c r="E210" s="216" t="str">
        <f>IFERROR(VLOOKUP($B210,'Institution Evaluation'!$A$55:$F$346,4,0),IFERROR(VLOOKUP($B210,'Privacy Analyst Evaluation'!$A$46:$F$120,4,0),""))&amp;""</f>
        <v/>
      </c>
      <c r="F210" s="216" t="str">
        <f>IFERROR(VLOOKUP($B210,'Institution Evaluation'!$A$55:$F$346,6,0),IFERROR(VLOOKUP($B210,'Privacy Analyst Evaluation'!$A$46:$F$120,6,0),""))&amp;""</f>
        <v/>
      </c>
      <c r="G210" s="217"/>
      <c r="H210" s="216" t="str">
        <f>IFERROR(IF($H209+1&gt;'(backend scoring)'!$Q$335,"",$H209+1),"")</f>
        <v/>
      </c>
      <c r="I210" s="216" t="str">
        <f>_xlfn.XLOOKUP($H210,'(backend scoring)'!$S$2:$S$333,'(backend scoring)'!$A$2:$A$333,"")</f>
        <v/>
      </c>
      <c r="J210" s="216" t="str">
        <f>IFERROR(VLOOKUP($I210,'Institution Evaluation'!$A$55:$F$346,2,0),IFERROR(VLOOKUP($I210,'Privacy Analyst Evaluation'!$A$46:$F$120,2,0),""))</f>
        <v/>
      </c>
      <c r="K210" s="216" t="str">
        <f>IFERROR(VLOOKUP($I210,'Institution Evaluation'!$A$55:$F$346,3,0),IFERROR(VLOOKUP($I210,'Privacy Analyst Evaluation'!$A$46:$F$120,3,0),""))&amp;""</f>
        <v/>
      </c>
      <c r="L210" s="216" t="str">
        <f>IFERROR(VLOOKUP($I210,'Institution Evaluation'!$A$55:$F$346,4,0),IFERROR(VLOOKUP($I210,'Privacy Analyst Evaluation'!$A$46:$F$120,4,0),""))&amp;""</f>
        <v/>
      </c>
      <c r="M210" s="216" t="str">
        <f>IFERROR(VLOOKUP($I210,'Institution Evaluation'!$A$55:$F$346,6,0),IFERROR(VLOOKUP($I210,'Privacy Analyst Evaluation'!$A$46:$F$120,6,0),""))&amp;""</f>
        <v/>
      </c>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row>
    <row r="211" spans="1:338" x14ac:dyDescent="0.2">
      <c r="A211" s="216" t="str">
        <f>IFERROR(IF($A210+1&gt;'(backend scoring)'!$T$335,"",$A210+1),"")</f>
        <v/>
      </c>
      <c r="B211" s="216" t="str">
        <f>_xlfn.XLOOKUP($A211,'(backend scoring)'!$V$2:$V$333,'(backend scoring)'!$A$2:$A$333,"")</f>
        <v/>
      </c>
      <c r="C211" s="216" t="str">
        <f>IFERROR(VLOOKUP($B211,'Institution Evaluation'!$A$55:$F$346,2,0),IFERROR(VLOOKUP($B211,'Privacy Analyst Evaluation'!$A$46:$F$120,2,0),""))&amp;""</f>
        <v/>
      </c>
      <c r="D211" s="216" t="str">
        <f>IFERROR(VLOOKUP($B211,'Institution Evaluation'!$A$55:$F$346,3,0),IFERROR(VLOOKUP($B211,'Privacy Analyst Evaluation'!$A$46:$F$120,3,0),""))&amp;""</f>
        <v/>
      </c>
      <c r="E211" s="216" t="str">
        <f>IFERROR(VLOOKUP($B211,'Institution Evaluation'!$A$55:$F$346,4,0),IFERROR(VLOOKUP($B211,'Privacy Analyst Evaluation'!$A$46:$F$120,4,0),""))&amp;""</f>
        <v/>
      </c>
      <c r="F211" s="216" t="str">
        <f>IFERROR(VLOOKUP($B211,'Institution Evaluation'!$A$55:$F$346,6,0),IFERROR(VLOOKUP($B211,'Privacy Analyst Evaluation'!$A$46:$F$120,6,0),""))&amp;""</f>
        <v/>
      </c>
      <c r="G211" s="217"/>
      <c r="H211" s="216" t="str">
        <f>IFERROR(IF($H210+1&gt;'(backend scoring)'!$Q$335,"",$H210+1),"")</f>
        <v/>
      </c>
      <c r="I211" s="216" t="str">
        <f>_xlfn.XLOOKUP($H211,'(backend scoring)'!$S$2:$S$333,'(backend scoring)'!$A$2:$A$333,"")</f>
        <v/>
      </c>
      <c r="J211" s="216" t="str">
        <f>IFERROR(VLOOKUP($I211,'Institution Evaluation'!$A$55:$F$346,2,0),IFERROR(VLOOKUP($I211,'Privacy Analyst Evaluation'!$A$46:$F$120,2,0),""))</f>
        <v/>
      </c>
      <c r="K211" s="216" t="str">
        <f>IFERROR(VLOOKUP($I211,'Institution Evaluation'!$A$55:$F$346,3,0),IFERROR(VLOOKUP($I211,'Privacy Analyst Evaluation'!$A$46:$F$120,3,0),""))&amp;""</f>
        <v/>
      </c>
      <c r="L211" s="216" t="str">
        <f>IFERROR(VLOOKUP($I211,'Institution Evaluation'!$A$55:$F$346,4,0),IFERROR(VLOOKUP($I211,'Privacy Analyst Evaluation'!$A$46:$F$120,4,0),""))&amp;""</f>
        <v/>
      </c>
      <c r="M211" s="216" t="str">
        <f>IFERROR(VLOOKUP($I211,'Institution Evaluation'!$A$55:$F$346,6,0),IFERROR(VLOOKUP($I211,'Privacy Analyst Evaluation'!$A$46:$F$120,6,0),""))&amp;""</f>
        <v/>
      </c>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row>
    <row r="212" spans="1:338" x14ac:dyDescent="0.2">
      <c r="A212" s="216" t="str">
        <f>IFERROR(IF($A211+1&gt;'(backend scoring)'!$T$335,"",$A211+1),"")</f>
        <v/>
      </c>
      <c r="B212" s="216" t="str">
        <f>_xlfn.XLOOKUP($A212,'(backend scoring)'!$V$2:$V$333,'(backend scoring)'!$A$2:$A$333,"")</f>
        <v/>
      </c>
      <c r="C212" s="216" t="str">
        <f>IFERROR(VLOOKUP($B212,'Institution Evaluation'!$A$55:$F$346,2,0),IFERROR(VLOOKUP($B212,'Privacy Analyst Evaluation'!$A$46:$F$120,2,0),""))&amp;""</f>
        <v/>
      </c>
      <c r="D212" s="216" t="str">
        <f>IFERROR(VLOOKUP($B212,'Institution Evaluation'!$A$55:$F$346,3,0),IFERROR(VLOOKUP($B212,'Privacy Analyst Evaluation'!$A$46:$F$120,3,0),""))&amp;""</f>
        <v/>
      </c>
      <c r="E212" s="216" t="str">
        <f>IFERROR(VLOOKUP($B212,'Institution Evaluation'!$A$55:$F$346,4,0),IFERROR(VLOOKUP($B212,'Privacy Analyst Evaluation'!$A$46:$F$120,4,0),""))&amp;""</f>
        <v/>
      </c>
      <c r="F212" s="216" t="str">
        <f>IFERROR(VLOOKUP($B212,'Institution Evaluation'!$A$55:$F$346,6,0),IFERROR(VLOOKUP($B212,'Privacy Analyst Evaluation'!$A$46:$F$120,6,0),""))&amp;""</f>
        <v/>
      </c>
      <c r="G212" s="217"/>
      <c r="H212" s="216" t="str">
        <f>IFERROR(IF($H211+1&gt;'(backend scoring)'!$Q$335,"",$H211+1),"")</f>
        <v/>
      </c>
      <c r="I212" s="216" t="str">
        <f>_xlfn.XLOOKUP($H212,'(backend scoring)'!$S$2:$S$333,'(backend scoring)'!$A$2:$A$333,"")</f>
        <v/>
      </c>
      <c r="J212" s="216" t="str">
        <f>IFERROR(VLOOKUP($I212,'Institution Evaluation'!$A$55:$F$346,2,0),IFERROR(VLOOKUP($I212,'Privacy Analyst Evaluation'!$A$46:$F$120,2,0),""))</f>
        <v/>
      </c>
      <c r="K212" s="216" t="str">
        <f>IFERROR(VLOOKUP($I212,'Institution Evaluation'!$A$55:$F$346,3,0),IFERROR(VLOOKUP($I212,'Privacy Analyst Evaluation'!$A$46:$F$120,3,0),""))&amp;""</f>
        <v/>
      </c>
      <c r="L212" s="216" t="str">
        <f>IFERROR(VLOOKUP($I212,'Institution Evaluation'!$A$55:$F$346,4,0),IFERROR(VLOOKUP($I212,'Privacy Analyst Evaluation'!$A$46:$F$120,4,0),""))&amp;""</f>
        <v/>
      </c>
      <c r="M212" s="216" t="str">
        <f>IFERROR(VLOOKUP($I212,'Institution Evaluation'!$A$55:$F$346,6,0),IFERROR(VLOOKUP($I212,'Privacy Analyst Evaluation'!$A$46:$F$120,6,0),""))&amp;""</f>
        <v/>
      </c>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row>
    <row r="213" spans="1:338" x14ac:dyDescent="0.2">
      <c r="A213" s="216" t="str">
        <f>IFERROR(IF($A212+1&gt;'(backend scoring)'!$T$335,"",$A212+1),"")</f>
        <v/>
      </c>
      <c r="B213" s="216" t="str">
        <f>_xlfn.XLOOKUP($A213,'(backend scoring)'!$V$2:$V$333,'(backend scoring)'!$A$2:$A$333,"")</f>
        <v/>
      </c>
      <c r="C213" s="216" t="str">
        <f>IFERROR(VLOOKUP($B213,'Institution Evaluation'!$A$55:$F$346,2,0),IFERROR(VLOOKUP($B213,'Privacy Analyst Evaluation'!$A$46:$F$120,2,0),""))&amp;""</f>
        <v/>
      </c>
      <c r="D213" s="216" t="str">
        <f>IFERROR(VLOOKUP($B213,'Institution Evaluation'!$A$55:$F$346,3,0),IFERROR(VLOOKUP($B213,'Privacy Analyst Evaluation'!$A$46:$F$120,3,0),""))&amp;""</f>
        <v/>
      </c>
      <c r="E213" s="216" t="str">
        <f>IFERROR(VLOOKUP($B213,'Institution Evaluation'!$A$55:$F$346,4,0),IFERROR(VLOOKUP($B213,'Privacy Analyst Evaluation'!$A$46:$F$120,4,0),""))&amp;""</f>
        <v/>
      </c>
      <c r="F213" s="216" t="str">
        <f>IFERROR(VLOOKUP($B213,'Institution Evaluation'!$A$55:$F$346,6,0),IFERROR(VLOOKUP($B213,'Privacy Analyst Evaluation'!$A$46:$F$120,6,0),""))&amp;""</f>
        <v/>
      </c>
      <c r="G213" s="217"/>
      <c r="H213" s="216" t="str">
        <f>IFERROR(IF($H212+1&gt;'(backend scoring)'!$Q$335,"",$H212+1),"")</f>
        <v/>
      </c>
      <c r="I213" s="216" t="str">
        <f>_xlfn.XLOOKUP($H213,'(backend scoring)'!$S$2:$S$333,'(backend scoring)'!$A$2:$A$333,"")</f>
        <v/>
      </c>
      <c r="J213" s="216" t="str">
        <f>IFERROR(VLOOKUP($I213,'Institution Evaluation'!$A$55:$F$346,2,0),IFERROR(VLOOKUP($I213,'Privacy Analyst Evaluation'!$A$46:$F$120,2,0),""))</f>
        <v/>
      </c>
      <c r="K213" s="216" t="str">
        <f>IFERROR(VLOOKUP($I213,'Institution Evaluation'!$A$55:$F$346,3,0),IFERROR(VLOOKUP($I213,'Privacy Analyst Evaluation'!$A$46:$F$120,3,0),""))&amp;""</f>
        <v/>
      </c>
      <c r="L213" s="216" t="str">
        <f>IFERROR(VLOOKUP($I213,'Institution Evaluation'!$A$55:$F$346,4,0),IFERROR(VLOOKUP($I213,'Privacy Analyst Evaluation'!$A$46:$F$120,4,0),""))&amp;""</f>
        <v/>
      </c>
      <c r="M213" s="216" t="str">
        <f>IFERROR(VLOOKUP($I213,'Institution Evaluation'!$A$55:$F$346,6,0),IFERROR(VLOOKUP($I213,'Privacy Analyst Evaluation'!$A$46:$F$120,6,0),""))&amp;""</f>
        <v/>
      </c>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c r="FS213"/>
      <c r="FT213"/>
      <c r="FU213"/>
      <c r="FV213"/>
      <c r="FW213"/>
      <c r="FX213"/>
      <c r="FY213"/>
      <c r="FZ213"/>
      <c r="GA213"/>
      <c r="GB213"/>
      <c r="GC213"/>
      <c r="GD213"/>
      <c r="GE213"/>
      <c r="GF213"/>
      <c r="GG213"/>
      <c r="GH213"/>
      <c r="GI213"/>
      <c r="GJ213"/>
      <c r="GK213"/>
      <c r="GL213"/>
      <c r="GM213"/>
      <c r="GN213"/>
      <c r="GO213"/>
      <c r="GP213"/>
      <c r="GQ213"/>
      <c r="GR213"/>
      <c r="GS213"/>
      <c r="GT213"/>
      <c r="GU213"/>
      <c r="GV213"/>
      <c r="GW213"/>
      <c r="GX213"/>
      <c r="GY213"/>
      <c r="GZ213"/>
      <c r="HA213"/>
      <c r="HB213"/>
      <c r="HC213"/>
      <c r="HD213"/>
      <c r="HE213"/>
      <c r="HF213"/>
      <c r="HG213"/>
      <c r="HH213"/>
      <c r="HI213"/>
      <c r="HJ213"/>
      <c r="HK213"/>
      <c r="HL213"/>
      <c r="HM213"/>
      <c r="HN213"/>
      <c r="HO213"/>
      <c r="HP213"/>
      <c r="HQ213"/>
      <c r="HR213"/>
      <c r="HS213"/>
      <c r="HT213"/>
      <c r="HU213"/>
      <c r="HV213"/>
      <c r="HW213"/>
      <c r="HX213"/>
      <c r="HY213"/>
      <c r="HZ213"/>
      <c r="IA213"/>
      <c r="IB213"/>
      <c r="IC213"/>
      <c r="ID213"/>
      <c r="IE213"/>
      <c r="IF213"/>
      <c r="IG213"/>
      <c r="IH213"/>
      <c r="II213"/>
      <c r="IJ213"/>
      <c r="IK213"/>
      <c r="IL213"/>
      <c r="IM213"/>
      <c r="IN213"/>
      <c r="IO213"/>
      <c r="IP213"/>
      <c r="IQ213"/>
      <c r="IR213"/>
      <c r="IS213"/>
      <c r="IT213"/>
      <c r="IU213"/>
      <c r="IV213"/>
      <c r="IW213"/>
      <c r="IX213"/>
      <c r="IY213"/>
      <c r="IZ213"/>
      <c r="JA213"/>
      <c r="JB213"/>
      <c r="JC213"/>
      <c r="JD213"/>
      <c r="JE213"/>
      <c r="JF213"/>
      <c r="JG213"/>
      <c r="JH213"/>
      <c r="JI213"/>
      <c r="JJ213"/>
      <c r="JK213"/>
      <c r="JL213"/>
      <c r="JM213"/>
      <c r="JN213"/>
      <c r="JO213"/>
      <c r="JP213"/>
      <c r="JQ213"/>
      <c r="JR213"/>
      <c r="JS213"/>
      <c r="JT213"/>
      <c r="JU213"/>
      <c r="JV213"/>
      <c r="JW213"/>
      <c r="JX213"/>
      <c r="JY213"/>
      <c r="JZ213"/>
      <c r="KA213"/>
      <c r="KB213"/>
      <c r="KC213"/>
      <c r="KD213"/>
      <c r="KE213"/>
      <c r="KF213"/>
      <c r="KG213"/>
      <c r="KH213"/>
      <c r="KI213"/>
      <c r="KJ213"/>
      <c r="KK213"/>
      <c r="KL213"/>
      <c r="KM213"/>
      <c r="KN213"/>
      <c r="KO213"/>
      <c r="KP213"/>
      <c r="KQ213"/>
      <c r="KR213"/>
      <c r="KS213"/>
      <c r="KT213"/>
      <c r="KU213"/>
      <c r="KV213"/>
      <c r="KW213"/>
      <c r="KX213"/>
      <c r="KY213"/>
      <c r="KZ213"/>
      <c r="LA213"/>
      <c r="LB213"/>
      <c r="LC213"/>
      <c r="LD213"/>
      <c r="LE213"/>
      <c r="LF213"/>
      <c r="LG213"/>
      <c r="LH213"/>
      <c r="LI213"/>
      <c r="LJ213"/>
      <c r="LK213"/>
      <c r="LL213"/>
      <c r="LM213"/>
      <c r="LN213"/>
      <c r="LO213"/>
      <c r="LP213"/>
      <c r="LQ213"/>
      <c r="LR213"/>
      <c r="LS213"/>
      <c r="LT213"/>
      <c r="LU213"/>
      <c r="LV213"/>
      <c r="LW213"/>
      <c r="LX213"/>
      <c r="LY213"/>
      <c r="LZ213"/>
    </row>
    <row r="214" spans="1:338" x14ac:dyDescent="0.2">
      <c r="A214" s="216" t="str">
        <f>IFERROR(IF($A213+1&gt;'(backend scoring)'!$T$335,"",$A213+1),"")</f>
        <v/>
      </c>
      <c r="B214" s="216" t="str">
        <f>_xlfn.XLOOKUP($A214,'(backend scoring)'!$V$2:$V$333,'(backend scoring)'!$A$2:$A$333,"")</f>
        <v/>
      </c>
      <c r="C214" s="216" t="str">
        <f>IFERROR(VLOOKUP($B214,'Institution Evaluation'!$A$55:$F$346,2,0),IFERROR(VLOOKUP($B214,'Privacy Analyst Evaluation'!$A$46:$F$120,2,0),""))&amp;""</f>
        <v/>
      </c>
      <c r="D214" s="216" t="str">
        <f>IFERROR(VLOOKUP($B214,'Institution Evaluation'!$A$55:$F$346,3,0),IFERROR(VLOOKUP($B214,'Privacy Analyst Evaluation'!$A$46:$F$120,3,0),""))&amp;""</f>
        <v/>
      </c>
      <c r="E214" s="216" t="str">
        <f>IFERROR(VLOOKUP($B214,'Institution Evaluation'!$A$55:$F$346,4,0),IFERROR(VLOOKUP($B214,'Privacy Analyst Evaluation'!$A$46:$F$120,4,0),""))&amp;""</f>
        <v/>
      </c>
      <c r="F214" s="216" t="str">
        <f>IFERROR(VLOOKUP($B214,'Institution Evaluation'!$A$55:$F$346,6,0),IFERROR(VLOOKUP($B214,'Privacy Analyst Evaluation'!$A$46:$F$120,6,0),""))&amp;""</f>
        <v/>
      </c>
      <c r="G214" s="217"/>
      <c r="H214" s="216" t="str">
        <f>IFERROR(IF($H213+1&gt;'(backend scoring)'!$Q$335,"",$H213+1),"")</f>
        <v/>
      </c>
      <c r="I214" s="216" t="str">
        <f>_xlfn.XLOOKUP($H214,'(backend scoring)'!$S$2:$S$333,'(backend scoring)'!$A$2:$A$333,"")</f>
        <v/>
      </c>
      <c r="J214" s="216" t="str">
        <f>IFERROR(VLOOKUP($I214,'Institution Evaluation'!$A$55:$F$346,2,0),IFERROR(VLOOKUP($I214,'Privacy Analyst Evaluation'!$A$46:$F$120,2,0),""))</f>
        <v/>
      </c>
      <c r="K214" s="216" t="str">
        <f>IFERROR(VLOOKUP($I214,'Institution Evaluation'!$A$55:$F$346,3,0),IFERROR(VLOOKUP($I214,'Privacy Analyst Evaluation'!$A$46:$F$120,3,0),""))&amp;""</f>
        <v/>
      </c>
      <c r="L214" s="216" t="str">
        <f>IFERROR(VLOOKUP($I214,'Institution Evaluation'!$A$55:$F$346,4,0),IFERROR(VLOOKUP($I214,'Privacy Analyst Evaluation'!$A$46:$F$120,4,0),""))&amp;""</f>
        <v/>
      </c>
      <c r="M214" s="216" t="str">
        <f>IFERROR(VLOOKUP($I214,'Institution Evaluation'!$A$55:$F$346,6,0),IFERROR(VLOOKUP($I214,'Privacy Analyst Evaluation'!$A$46:$F$120,6,0),""))&amp;""</f>
        <v/>
      </c>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c r="FP214"/>
      <c r="FQ214"/>
      <c r="FR214"/>
      <c r="FS214"/>
      <c r="FT214"/>
      <c r="FU214"/>
      <c r="FV214"/>
      <c r="FW214"/>
      <c r="FX214"/>
      <c r="FY214"/>
      <c r="FZ214"/>
      <c r="GA214"/>
      <c r="GB214"/>
      <c r="GC214"/>
      <c r="GD214"/>
      <c r="GE214"/>
      <c r="GF214"/>
      <c r="GG214"/>
      <c r="GH214"/>
      <c r="GI214"/>
      <c r="GJ214"/>
      <c r="GK214"/>
      <c r="GL214"/>
      <c r="GM214"/>
      <c r="GN214"/>
      <c r="GO214"/>
      <c r="GP214"/>
      <c r="GQ214"/>
      <c r="GR214"/>
      <c r="GS214"/>
      <c r="GT214"/>
      <c r="GU214"/>
      <c r="GV214"/>
      <c r="GW214"/>
      <c r="GX214"/>
      <c r="GY214"/>
      <c r="GZ214"/>
      <c r="HA214"/>
      <c r="HB214"/>
      <c r="HC214"/>
      <c r="HD214"/>
      <c r="HE214"/>
      <c r="HF214"/>
      <c r="HG214"/>
      <c r="HH214"/>
      <c r="HI214"/>
      <c r="HJ214"/>
      <c r="HK214"/>
      <c r="HL214"/>
      <c r="HM214"/>
      <c r="HN214"/>
      <c r="HO214"/>
      <c r="HP214"/>
      <c r="HQ214"/>
      <c r="HR214"/>
      <c r="HS214"/>
      <c r="HT214"/>
      <c r="HU214"/>
      <c r="HV214"/>
      <c r="HW214"/>
      <c r="HX214"/>
      <c r="HY214"/>
      <c r="HZ214"/>
      <c r="IA214"/>
      <c r="IB214"/>
      <c r="IC214"/>
      <c r="ID214"/>
      <c r="IE214"/>
      <c r="IF214"/>
      <c r="IG214"/>
      <c r="IH214"/>
      <c r="II214"/>
      <c r="IJ214"/>
      <c r="IK214"/>
      <c r="IL214"/>
      <c r="IM214"/>
      <c r="IN214"/>
      <c r="IO214"/>
      <c r="IP214"/>
      <c r="IQ214"/>
      <c r="IR214"/>
      <c r="IS214"/>
      <c r="IT214"/>
      <c r="IU214"/>
      <c r="IV214"/>
      <c r="IW214"/>
      <c r="IX214"/>
      <c r="IY214"/>
      <c r="IZ214"/>
      <c r="JA214"/>
      <c r="JB214"/>
      <c r="JC214"/>
      <c r="JD214"/>
      <c r="JE214"/>
      <c r="JF214"/>
      <c r="JG214"/>
      <c r="JH214"/>
      <c r="JI214"/>
      <c r="JJ214"/>
      <c r="JK214"/>
      <c r="JL214"/>
      <c r="JM214"/>
      <c r="JN214"/>
      <c r="JO214"/>
      <c r="JP214"/>
      <c r="JQ214"/>
      <c r="JR214"/>
      <c r="JS214"/>
      <c r="JT214"/>
      <c r="JU214"/>
      <c r="JV214"/>
      <c r="JW214"/>
      <c r="JX214"/>
      <c r="JY214"/>
      <c r="JZ214"/>
      <c r="KA214"/>
      <c r="KB214"/>
      <c r="KC214"/>
      <c r="KD214"/>
      <c r="KE214"/>
      <c r="KF214"/>
      <c r="KG214"/>
      <c r="KH214"/>
      <c r="KI214"/>
      <c r="KJ214"/>
      <c r="KK214"/>
      <c r="KL214"/>
      <c r="KM214"/>
      <c r="KN214"/>
      <c r="KO214"/>
      <c r="KP214"/>
      <c r="KQ214"/>
      <c r="KR214"/>
      <c r="KS214"/>
      <c r="KT214"/>
      <c r="KU214"/>
      <c r="KV214"/>
      <c r="KW214"/>
      <c r="KX214"/>
      <c r="KY214"/>
      <c r="KZ214"/>
      <c r="LA214"/>
      <c r="LB214"/>
      <c r="LC214"/>
      <c r="LD214"/>
      <c r="LE214"/>
      <c r="LF214"/>
      <c r="LG214"/>
      <c r="LH214"/>
      <c r="LI214"/>
      <c r="LJ214"/>
      <c r="LK214"/>
      <c r="LL214"/>
      <c r="LM214"/>
      <c r="LN214"/>
      <c r="LO214"/>
      <c r="LP214"/>
      <c r="LQ214"/>
      <c r="LR214"/>
      <c r="LS214"/>
      <c r="LT214"/>
      <c r="LU214"/>
      <c r="LV214"/>
      <c r="LW214"/>
      <c r="LX214"/>
      <c r="LY214"/>
      <c r="LZ214"/>
    </row>
    <row r="215" spans="1:338" x14ac:dyDescent="0.2">
      <c r="A215" s="216" t="str">
        <f>IFERROR(IF($A214+1&gt;'(backend scoring)'!$T$335,"",$A214+1),"")</f>
        <v/>
      </c>
      <c r="B215" s="216" t="str">
        <f>_xlfn.XLOOKUP($A215,'(backend scoring)'!$V$2:$V$333,'(backend scoring)'!$A$2:$A$333,"")</f>
        <v/>
      </c>
      <c r="C215" s="216" t="str">
        <f>IFERROR(VLOOKUP($B215,'Institution Evaluation'!$A$55:$F$346,2,0),IFERROR(VLOOKUP($B215,'Privacy Analyst Evaluation'!$A$46:$F$120,2,0),""))&amp;""</f>
        <v/>
      </c>
      <c r="D215" s="216" t="str">
        <f>IFERROR(VLOOKUP($B215,'Institution Evaluation'!$A$55:$F$346,3,0),IFERROR(VLOOKUP($B215,'Privacy Analyst Evaluation'!$A$46:$F$120,3,0),""))&amp;""</f>
        <v/>
      </c>
      <c r="E215" s="216" t="str">
        <f>IFERROR(VLOOKUP($B215,'Institution Evaluation'!$A$55:$F$346,4,0),IFERROR(VLOOKUP($B215,'Privacy Analyst Evaluation'!$A$46:$F$120,4,0),""))&amp;""</f>
        <v/>
      </c>
      <c r="F215" s="216" t="str">
        <f>IFERROR(VLOOKUP($B215,'Institution Evaluation'!$A$55:$F$346,6,0),IFERROR(VLOOKUP($B215,'Privacy Analyst Evaluation'!$A$46:$F$120,6,0),""))&amp;""</f>
        <v/>
      </c>
      <c r="G215" s="217"/>
      <c r="H215" s="216" t="str">
        <f>IFERROR(IF($H214+1&gt;'(backend scoring)'!$Q$335,"",$H214+1),"")</f>
        <v/>
      </c>
      <c r="I215" s="216" t="str">
        <f>_xlfn.XLOOKUP($H215,'(backend scoring)'!$S$2:$S$333,'(backend scoring)'!$A$2:$A$333,"")</f>
        <v/>
      </c>
      <c r="J215" s="216" t="str">
        <f>IFERROR(VLOOKUP($I215,'Institution Evaluation'!$A$55:$F$346,2,0),IFERROR(VLOOKUP($I215,'Privacy Analyst Evaluation'!$A$46:$F$120,2,0),""))</f>
        <v/>
      </c>
      <c r="K215" s="216" t="str">
        <f>IFERROR(VLOOKUP($I215,'Institution Evaluation'!$A$55:$F$346,3,0),IFERROR(VLOOKUP($I215,'Privacy Analyst Evaluation'!$A$46:$F$120,3,0),""))&amp;""</f>
        <v/>
      </c>
      <c r="L215" s="216" t="str">
        <f>IFERROR(VLOOKUP($I215,'Institution Evaluation'!$A$55:$F$346,4,0),IFERROR(VLOOKUP($I215,'Privacy Analyst Evaluation'!$A$46:$F$120,4,0),""))&amp;""</f>
        <v/>
      </c>
      <c r="M215" s="216" t="str">
        <f>IFERROR(VLOOKUP($I215,'Institution Evaluation'!$A$55:$F$346,6,0),IFERROR(VLOOKUP($I215,'Privacy Analyst Evaluation'!$A$46:$F$120,6,0),""))&amp;""</f>
        <v/>
      </c>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c r="EZ215"/>
      <c r="FA215"/>
      <c r="FB215"/>
      <c r="FC215"/>
      <c r="FD215"/>
      <c r="FE215"/>
      <c r="FF215"/>
      <c r="FG215"/>
      <c r="FH215"/>
      <c r="FI215"/>
      <c r="FJ215"/>
      <c r="FK215"/>
      <c r="FL215"/>
      <c r="FM215"/>
      <c r="FN215"/>
      <c r="FO215"/>
      <c r="FP215"/>
      <c r="FQ215"/>
      <c r="FR215"/>
      <c r="FS215"/>
      <c r="FT215"/>
      <c r="FU215"/>
      <c r="FV215"/>
      <c r="FW215"/>
      <c r="FX215"/>
      <c r="FY215"/>
      <c r="FZ215"/>
      <c r="GA215"/>
      <c r="GB215"/>
      <c r="GC215"/>
      <c r="GD215"/>
      <c r="GE215"/>
      <c r="GF215"/>
      <c r="GG215"/>
      <c r="GH215"/>
      <c r="GI215"/>
      <c r="GJ215"/>
      <c r="GK215"/>
      <c r="GL215"/>
      <c r="GM215"/>
      <c r="GN215"/>
      <c r="GO215"/>
      <c r="GP215"/>
      <c r="GQ215"/>
      <c r="GR215"/>
      <c r="GS215"/>
      <c r="GT215"/>
      <c r="GU215"/>
      <c r="GV215"/>
      <c r="GW215"/>
      <c r="GX215"/>
      <c r="GY215"/>
      <c r="GZ215"/>
      <c r="HA215"/>
      <c r="HB215"/>
      <c r="HC215"/>
      <c r="HD215"/>
      <c r="HE215"/>
      <c r="HF215"/>
      <c r="HG215"/>
      <c r="HH215"/>
      <c r="HI215"/>
      <c r="HJ215"/>
      <c r="HK215"/>
      <c r="HL215"/>
      <c r="HM215"/>
      <c r="HN215"/>
      <c r="HO215"/>
      <c r="HP215"/>
      <c r="HQ215"/>
      <c r="HR215"/>
      <c r="HS215"/>
      <c r="HT215"/>
      <c r="HU215"/>
      <c r="HV215"/>
      <c r="HW215"/>
      <c r="HX215"/>
      <c r="HY215"/>
      <c r="HZ215"/>
      <c r="IA215"/>
      <c r="IB215"/>
      <c r="IC215"/>
      <c r="ID215"/>
      <c r="IE215"/>
      <c r="IF215"/>
      <c r="IG215"/>
      <c r="IH215"/>
      <c r="II215"/>
      <c r="IJ215"/>
      <c r="IK215"/>
      <c r="IL215"/>
      <c r="IM215"/>
      <c r="IN215"/>
      <c r="IO215"/>
      <c r="IP215"/>
      <c r="IQ215"/>
      <c r="IR215"/>
      <c r="IS215"/>
      <c r="IT215"/>
      <c r="IU215"/>
      <c r="IV215"/>
      <c r="IW215"/>
      <c r="IX215"/>
      <c r="IY215"/>
      <c r="IZ215"/>
      <c r="JA215"/>
      <c r="JB215"/>
      <c r="JC215"/>
      <c r="JD215"/>
      <c r="JE215"/>
      <c r="JF215"/>
      <c r="JG215"/>
      <c r="JH215"/>
      <c r="JI215"/>
      <c r="JJ215"/>
      <c r="JK215"/>
      <c r="JL215"/>
      <c r="JM215"/>
      <c r="JN215"/>
      <c r="JO215"/>
      <c r="JP215"/>
      <c r="JQ215"/>
      <c r="JR215"/>
      <c r="JS215"/>
      <c r="JT215"/>
      <c r="JU215"/>
      <c r="JV215"/>
      <c r="JW215"/>
      <c r="JX215"/>
      <c r="JY215"/>
      <c r="JZ215"/>
      <c r="KA215"/>
      <c r="KB215"/>
      <c r="KC215"/>
      <c r="KD215"/>
      <c r="KE215"/>
      <c r="KF215"/>
      <c r="KG215"/>
      <c r="KH215"/>
      <c r="KI215"/>
      <c r="KJ215"/>
      <c r="KK215"/>
      <c r="KL215"/>
      <c r="KM215"/>
      <c r="KN215"/>
      <c r="KO215"/>
      <c r="KP215"/>
      <c r="KQ215"/>
      <c r="KR215"/>
      <c r="KS215"/>
      <c r="KT215"/>
      <c r="KU215"/>
      <c r="KV215"/>
      <c r="KW215"/>
      <c r="KX215"/>
      <c r="KY215"/>
      <c r="KZ215"/>
      <c r="LA215"/>
      <c r="LB215"/>
      <c r="LC215"/>
      <c r="LD215"/>
      <c r="LE215"/>
      <c r="LF215"/>
      <c r="LG215"/>
      <c r="LH215"/>
      <c r="LI215"/>
      <c r="LJ215"/>
      <c r="LK215"/>
      <c r="LL215"/>
      <c r="LM215"/>
      <c r="LN215"/>
      <c r="LO215"/>
      <c r="LP215"/>
      <c r="LQ215"/>
      <c r="LR215"/>
      <c r="LS215"/>
      <c r="LT215"/>
      <c r="LU215"/>
      <c r="LV215"/>
      <c r="LW215"/>
      <c r="LX215"/>
      <c r="LY215"/>
      <c r="LZ215"/>
    </row>
    <row r="216" spans="1:338" x14ac:dyDescent="0.2">
      <c r="A216" s="216" t="str">
        <f>IFERROR(IF($A215+1&gt;'(backend scoring)'!$T$335,"",$A215+1),"")</f>
        <v/>
      </c>
      <c r="B216" s="216" t="str">
        <f>_xlfn.XLOOKUP($A216,'(backend scoring)'!$V$2:$V$333,'(backend scoring)'!$A$2:$A$333,"")</f>
        <v/>
      </c>
      <c r="C216" s="216" t="str">
        <f>IFERROR(VLOOKUP($B216,'Institution Evaluation'!$A$55:$F$346,2,0),IFERROR(VLOOKUP($B216,'Privacy Analyst Evaluation'!$A$46:$F$120,2,0),""))&amp;""</f>
        <v/>
      </c>
      <c r="D216" s="216" t="str">
        <f>IFERROR(VLOOKUP($B216,'Institution Evaluation'!$A$55:$F$346,3,0),IFERROR(VLOOKUP($B216,'Privacy Analyst Evaluation'!$A$46:$F$120,3,0),""))&amp;""</f>
        <v/>
      </c>
      <c r="E216" s="216" t="str">
        <f>IFERROR(VLOOKUP($B216,'Institution Evaluation'!$A$55:$F$346,4,0),IFERROR(VLOOKUP($B216,'Privacy Analyst Evaluation'!$A$46:$F$120,4,0),""))&amp;""</f>
        <v/>
      </c>
      <c r="F216" s="216" t="str">
        <f>IFERROR(VLOOKUP($B216,'Institution Evaluation'!$A$55:$F$346,6,0),IFERROR(VLOOKUP($B216,'Privacy Analyst Evaluation'!$A$46:$F$120,6,0),""))&amp;""</f>
        <v/>
      </c>
      <c r="G216" s="217"/>
      <c r="H216" s="216" t="str">
        <f>IFERROR(IF($H215+1&gt;'(backend scoring)'!$Q$335,"",$H215+1),"")</f>
        <v/>
      </c>
      <c r="I216" s="216" t="str">
        <f>_xlfn.XLOOKUP($H216,'(backend scoring)'!$S$2:$S$333,'(backend scoring)'!$A$2:$A$333,"")</f>
        <v/>
      </c>
      <c r="J216" s="216" t="str">
        <f>IFERROR(VLOOKUP($I216,'Institution Evaluation'!$A$55:$F$346,2,0),IFERROR(VLOOKUP($I216,'Privacy Analyst Evaluation'!$A$46:$F$120,2,0),""))</f>
        <v/>
      </c>
      <c r="K216" s="216" t="str">
        <f>IFERROR(VLOOKUP($I216,'Institution Evaluation'!$A$55:$F$346,3,0),IFERROR(VLOOKUP($I216,'Privacy Analyst Evaluation'!$A$46:$F$120,3,0),""))&amp;""</f>
        <v/>
      </c>
      <c r="L216" s="216" t="str">
        <f>IFERROR(VLOOKUP($I216,'Institution Evaluation'!$A$55:$F$346,4,0),IFERROR(VLOOKUP($I216,'Privacy Analyst Evaluation'!$A$46:$F$120,4,0),""))&amp;""</f>
        <v/>
      </c>
      <c r="M216" s="216" t="str">
        <f>IFERROR(VLOOKUP($I216,'Institution Evaluation'!$A$55:$F$346,6,0),IFERROR(VLOOKUP($I216,'Privacy Analyst Evaluation'!$A$46:$F$120,6,0),""))&amp;""</f>
        <v/>
      </c>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c r="EZ216"/>
      <c r="FA216"/>
      <c r="FB216"/>
      <c r="FC216"/>
      <c r="FD216"/>
      <c r="FE216"/>
      <c r="FF216"/>
      <c r="FG216"/>
      <c r="FH216"/>
      <c r="FI216"/>
      <c r="FJ216"/>
      <c r="FK216"/>
      <c r="FL216"/>
      <c r="FM216"/>
      <c r="FN216"/>
      <c r="FO216"/>
      <c r="FP216"/>
      <c r="FQ216"/>
      <c r="FR216"/>
      <c r="FS216"/>
      <c r="FT216"/>
      <c r="FU216"/>
      <c r="FV216"/>
      <c r="FW216"/>
      <c r="FX216"/>
      <c r="FY216"/>
      <c r="FZ216"/>
      <c r="GA216"/>
      <c r="GB216"/>
      <c r="GC216"/>
      <c r="GD216"/>
      <c r="GE216"/>
      <c r="GF216"/>
      <c r="GG216"/>
      <c r="GH216"/>
      <c r="GI216"/>
      <c r="GJ216"/>
      <c r="GK216"/>
      <c r="GL216"/>
      <c r="GM216"/>
      <c r="GN216"/>
      <c r="GO216"/>
      <c r="GP216"/>
      <c r="GQ216"/>
      <c r="GR216"/>
      <c r="GS216"/>
      <c r="GT216"/>
      <c r="GU216"/>
      <c r="GV216"/>
      <c r="GW216"/>
      <c r="GX216"/>
      <c r="GY216"/>
      <c r="GZ216"/>
      <c r="HA216"/>
      <c r="HB216"/>
      <c r="HC216"/>
      <c r="HD216"/>
      <c r="HE216"/>
      <c r="HF216"/>
      <c r="HG216"/>
      <c r="HH216"/>
      <c r="HI216"/>
      <c r="HJ216"/>
      <c r="HK216"/>
      <c r="HL216"/>
      <c r="HM216"/>
      <c r="HN216"/>
      <c r="HO216"/>
      <c r="HP216"/>
      <c r="HQ216"/>
      <c r="HR216"/>
      <c r="HS216"/>
      <c r="HT216"/>
      <c r="HU216"/>
      <c r="HV216"/>
      <c r="HW216"/>
      <c r="HX216"/>
      <c r="HY216"/>
      <c r="HZ216"/>
      <c r="IA216"/>
      <c r="IB216"/>
      <c r="IC216"/>
      <c r="ID216"/>
      <c r="IE216"/>
      <c r="IF216"/>
      <c r="IG216"/>
      <c r="IH216"/>
      <c r="II216"/>
      <c r="IJ216"/>
      <c r="IK216"/>
      <c r="IL216"/>
      <c r="IM216"/>
      <c r="IN216"/>
      <c r="IO216"/>
      <c r="IP216"/>
      <c r="IQ216"/>
      <c r="IR216"/>
      <c r="IS216"/>
      <c r="IT216"/>
      <c r="IU216"/>
      <c r="IV216"/>
      <c r="IW216"/>
      <c r="IX216"/>
      <c r="IY216"/>
      <c r="IZ216"/>
      <c r="JA216"/>
      <c r="JB216"/>
      <c r="JC216"/>
      <c r="JD216"/>
      <c r="JE216"/>
      <c r="JF216"/>
      <c r="JG216"/>
      <c r="JH216"/>
      <c r="JI216"/>
      <c r="JJ216"/>
      <c r="JK216"/>
      <c r="JL216"/>
      <c r="JM216"/>
      <c r="JN216"/>
      <c r="JO216"/>
      <c r="JP216"/>
      <c r="JQ216"/>
      <c r="JR216"/>
      <c r="JS216"/>
      <c r="JT216"/>
      <c r="JU216"/>
      <c r="JV216"/>
      <c r="JW216"/>
      <c r="JX216"/>
      <c r="JY216"/>
      <c r="JZ216"/>
      <c r="KA216"/>
      <c r="KB216"/>
      <c r="KC216"/>
      <c r="KD216"/>
      <c r="KE216"/>
      <c r="KF216"/>
      <c r="KG216"/>
      <c r="KH216"/>
      <c r="KI216"/>
      <c r="KJ216"/>
      <c r="KK216"/>
      <c r="KL216"/>
      <c r="KM216"/>
      <c r="KN216"/>
      <c r="KO216"/>
      <c r="KP216"/>
      <c r="KQ216"/>
      <c r="KR216"/>
      <c r="KS216"/>
      <c r="KT216"/>
      <c r="KU216"/>
      <c r="KV216"/>
      <c r="KW216"/>
      <c r="KX216"/>
      <c r="KY216"/>
      <c r="KZ216"/>
      <c r="LA216"/>
      <c r="LB216"/>
      <c r="LC216"/>
      <c r="LD216"/>
      <c r="LE216"/>
      <c r="LF216"/>
      <c r="LG216"/>
      <c r="LH216"/>
      <c r="LI216"/>
      <c r="LJ216"/>
      <c r="LK216"/>
      <c r="LL216"/>
      <c r="LM216"/>
      <c r="LN216"/>
      <c r="LO216"/>
      <c r="LP216"/>
      <c r="LQ216"/>
      <c r="LR216"/>
      <c r="LS216"/>
      <c r="LT216"/>
      <c r="LU216"/>
      <c r="LV216"/>
      <c r="LW216"/>
      <c r="LX216"/>
      <c r="LY216"/>
      <c r="LZ216"/>
    </row>
    <row r="217" spans="1:338" x14ac:dyDescent="0.2">
      <c r="A217" s="216" t="str">
        <f>IFERROR(IF($A216+1&gt;'(backend scoring)'!$T$335,"",$A216+1),"")</f>
        <v/>
      </c>
      <c r="B217" s="216" t="str">
        <f>_xlfn.XLOOKUP($A217,'(backend scoring)'!$V$2:$V$333,'(backend scoring)'!$A$2:$A$333,"")</f>
        <v/>
      </c>
      <c r="C217" s="216" t="str">
        <f>IFERROR(VLOOKUP($B217,'Institution Evaluation'!$A$55:$F$346,2,0),IFERROR(VLOOKUP($B217,'Privacy Analyst Evaluation'!$A$46:$F$120,2,0),""))&amp;""</f>
        <v/>
      </c>
      <c r="D217" s="216" t="str">
        <f>IFERROR(VLOOKUP($B217,'Institution Evaluation'!$A$55:$F$346,3,0),IFERROR(VLOOKUP($B217,'Privacy Analyst Evaluation'!$A$46:$F$120,3,0),""))&amp;""</f>
        <v/>
      </c>
      <c r="E217" s="216" t="str">
        <f>IFERROR(VLOOKUP($B217,'Institution Evaluation'!$A$55:$F$346,4,0),IFERROR(VLOOKUP($B217,'Privacy Analyst Evaluation'!$A$46:$F$120,4,0),""))&amp;""</f>
        <v/>
      </c>
      <c r="F217" s="216" t="str">
        <f>IFERROR(VLOOKUP($B217,'Institution Evaluation'!$A$55:$F$346,6,0),IFERROR(VLOOKUP($B217,'Privacy Analyst Evaluation'!$A$46:$F$120,6,0),""))&amp;""</f>
        <v/>
      </c>
      <c r="G217" s="217"/>
      <c r="H217" s="216" t="str">
        <f>IFERROR(IF($H216+1&gt;'(backend scoring)'!$Q$335,"",$H216+1),"")</f>
        <v/>
      </c>
      <c r="I217" s="216" t="str">
        <f>_xlfn.XLOOKUP($H217,'(backend scoring)'!$S$2:$S$333,'(backend scoring)'!$A$2:$A$333,"")</f>
        <v/>
      </c>
      <c r="J217" s="216" t="str">
        <f>IFERROR(VLOOKUP($I217,'Institution Evaluation'!$A$55:$F$346,2,0),IFERROR(VLOOKUP($I217,'Privacy Analyst Evaluation'!$A$46:$F$120,2,0),""))</f>
        <v/>
      </c>
      <c r="K217" s="216" t="str">
        <f>IFERROR(VLOOKUP($I217,'Institution Evaluation'!$A$55:$F$346,3,0),IFERROR(VLOOKUP($I217,'Privacy Analyst Evaluation'!$A$46:$F$120,3,0),""))&amp;""</f>
        <v/>
      </c>
      <c r="L217" s="216" t="str">
        <f>IFERROR(VLOOKUP($I217,'Institution Evaluation'!$A$55:$F$346,4,0),IFERROR(VLOOKUP($I217,'Privacy Analyst Evaluation'!$A$46:$F$120,4,0),""))&amp;""</f>
        <v/>
      </c>
      <c r="M217" s="216" t="str">
        <f>IFERROR(VLOOKUP($I217,'Institution Evaluation'!$A$55:$F$346,6,0),IFERROR(VLOOKUP($I217,'Privacy Analyst Evaluation'!$A$46:$F$120,6,0),""))&amp;""</f>
        <v/>
      </c>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c r="EE217"/>
      <c r="EF217"/>
      <c r="EG217"/>
      <c r="EH217"/>
      <c r="EI217"/>
      <c r="EJ217"/>
      <c r="EK217"/>
      <c r="EL217"/>
      <c r="EM217"/>
      <c r="EN217"/>
      <c r="EO217"/>
      <c r="EP217"/>
      <c r="EQ217"/>
      <c r="ER217"/>
      <c r="ES217"/>
      <c r="ET217"/>
      <c r="EU217"/>
      <c r="EV217"/>
      <c r="EW217"/>
      <c r="EX217"/>
      <c r="EY217"/>
      <c r="EZ217"/>
      <c r="FA217"/>
      <c r="FB217"/>
      <c r="FC217"/>
      <c r="FD217"/>
      <c r="FE217"/>
      <c r="FF217"/>
      <c r="FG217"/>
      <c r="FH217"/>
      <c r="FI217"/>
      <c r="FJ217"/>
      <c r="FK217"/>
      <c r="FL217"/>
      <c r="FM217"/>
      <c r="FN217"/>
      <c r="FO217"/>
      <c r="FP217"/>
      <c r="FQ217"/>
      <c r="FR217"/>
      <c r="FS217"/>
      <c r="FT217"/>
      <c r="FU217"/>
      <c r="FV217"/>
      <c r="FW217"/>
      <c r="FX217"/>
      <c r="FY217"/>
      <c r="FZ217"/>
      <c r="GA217"/>
      <c r="GB217"/>
      <c r="GC217"/>
      <c r="GD217"/>
      <c r="GE217"/>
      <c r="GF217"/>
      <c r="GG217"/>
      <c r="GH217"/>
      <c r="GI217"/>
      <c r="GJ217"/>
      <c r="GK217"/>
      <c r="GL217"/>
      <c r="GM217"/>
      <c r="GN217"/>
      <c r="GO217"/>
      <c r="GP217"/>
      <c r="GQ217"/>
      <c r="GR217"/>
      <c r="GS217"/>
      <c r="GT217"/>
      <c r="GU217"/>
      <c r="GV217"/>
      <c r="GW217"/>
      <c r="GX217"/>
      <c r="GY217"/>
      <c r="GZ217"/>
      <c r="HA217"/>
      <c r="HB217"/>
      <c r="HC217"/>
      <c r="HD217"/>
      <c r="HE217"/>
      <c r="HF217"/>
      <c r="HG217"/>
      <c r="HH217"/>
      <c r="HI217"/>
      <c r="HJ217"/>
      <c r="HK217"/>
      <c r="HL217"/>
      <c r="HM217"/>
      <c r="HN217"/>
      <c r="HO217"/>
      <c r="HP217"/>
      <c r="HQ217"/>
      <c r="HR217"/>
      <c r="HS217"/>
      <c r="HT217"/>
      <c r="HU217"/>
      <c r="HV217"/>
      <c r="HW217"/>
      <c r="HX217"/>
      <c r="HY217"/>
      <c r="HZ217"/>
      <c r="IA217"/>
      <c r="IB217"/>
      <c r="IC217"/>
      <c r="ID217"/>
      <c r="IE217"/>
      <c r="IF217"/>
      <c r="IG217"/>
      <c r="IH217"/>
      <c r="II217"/>
      <c r="IJ217"/>
      <c r="IK217"/>
      <c r="IL217"/>
      <c r="IM217"/>
      <c r="IN217"/>
      <c r="IO217"/>
      <c r="IP217"/>
      <c r="IQ217"/>
      <c r="IR217"/>
      <c r="IS217"/>
      <c r="IT217"/>
      <c r="IU217"/>
      <c r="IV217"/>
      <c r="IW217"/>
      <c r="IX217"/>
      <c r="IY217"/>
      <c r="IZ217"/>
      <c r="JA217"/>
      <c r="JB217"/>
      <c r="JC217"/>
      <c r="JD217"/>
      <c r="JE217"/>
      <c r="JF217"/>
      <c r="JG217"/>
      <c r="JH217"/>
      <c r="JI217"/>
      <c r="JJ217"/>
      <c r="JK217"/>
      <c r="JL217"/>
      <c r="JM217"/>
      <c r="JN217"/>
      <c r="JO217"/>
      <c r="JP217"/>
      <c r="JQ217"/>
      <c r="JR217"/>
      <c r="JS217"/>
      <c r="JT217"/>
      <c r="JU217"/>
      <c r="JV217"/>
      <c r="JW217"/>
      <c r="JX217"/>
      <c r="JY217"/>
      <c r="JZ217"/>
      <c r="KA217"/>
      <c r="KB217"/>
      <c r="KC217"/>
      <c r="KD217"/>
      <c r="KE217"/>
      <c r="KF217"/>
      <c r="KG217"/>
      <c r="KH217"/>
      <c r="KI217"/>
      <c r="KJ217"/>
      <c r="KK217"/>
      <c r="KL217"/>
      <c r="KM217"/>
      <c r="KN217"/>
      <c r="KO217"/>
      <c r="KP217"/>
      <c r="KQ217"/>
      <c r="KR217"/>
      <c r="KS217"/>
      <c r="KT217"/>
      <c r="KU217"/>
      <c r="KV217"/>
      <c r="KW217"/>
      <c r="KX217"/>
      <c r="KY217"/>
      <c r="KZ217"/>
      <c r="LA217"/>
      <c r="LB217"/>
      <c r="LC217"/>
      <c r="LD217"/>
      <c r="LE217"/>
      <c r="LF217"/>
      <c r="LG217"/>
      <c r="LH217"/>
      <c r="LI217"/>
      <c r="LJ217"/>
      <c r="LK217"/>
      <c r="LL217"/>
      <c r="LM217"/>
      <c r="LN217"/>
      <c r="LO217"/>
      <c r="LP217"/>
      <c r="LQ217"/>
      <c r="LR217"/>
      <c r="LS217"/>
      <c r="LT217"/>
      <c r="LU217"/>
      <c r="LV217"/>
      <c r="LW217"/>
      <c r="LX217"/>
      <c r="LY217"/>
      <c r="LZ217"/>
    </row>
    <row r="218" spans="1:338" x14ac:dyDescent="0.2">
      <c r="A218" s="216" t="str">
        <f>IFERROR(IF($A217+1&gt;'(backend scoring)'!$T$335,"",$A217+1),"")</f>
        <v/>
      </c>
      <c r="B218" s="216" t="str">
        <f>_xlfn.XLOOKUP($A218,'(backend scoring)'!$V$2:$V$333,'(backend scoring)'!$A$2:$A$333,"")</f>
        <v/>
      </c>
      <c r="C218" s="216" t="str">
        <f>IFERROR(VLOOKUP($B218,'Institution Evaluation'!$A$55:$F$346,2,0),IFERROR(VLOOKUP($B218,'Privacy Analyst Evaluation'!$A$46:$F$120,2,0),""))&amp;""</f>
        <v/>
      </c>
      <c r="D218" s="216" t="str">
        <f>IFERROR(VLOOKUP($B218,'Institution Evaluation'!$A$55:$F$346,3,0),IFERROR(VLOOKUP($B218,'Privacy Analyst Evaluation'!$A$46:$F$120,3,0),""))&amp;""</f>
        <v/>
      </c>
      <c r="E218" s="216" t="str">
        <f>IFERROR(VLOOKUP($B218,'Institution Evaluation'!$A$55:$F$346,4,0),IFERROR(VLOOKUP($B218,'Privacy Analyst Evaluation'!$A$46:$F$120,4,0),""))&amp;""</f>
        <v/>
      </c>
      <c r="F218" s="216" t="str">
        <f>IFERROR(VLOOKUP($B218,'Institution Evaluation'!$A$55:$F$346,6,0),IFERROR(VLOOKUP($B218,'Privacy Analyst Evaluation'!$A$46:$F$120,6,0),""))&amp;""</f>
        <v/>
      </c>
      <c r="G218" s="217"/>
      <c r="H218" s="216" t="str">
        <f>IFERROR(IF($H217+1&gt;'(backend scoring)'!$Q$335,"",$H217+1),"")</f>
        <v/>
      </c>
      <c r="I218" s="216" t="str">
        <f>_xlfn.XLOOKUP($H218,'(backend scoring)'!$S$2:$S$333,'(backend scoring)'!$A$2:$A$333,"")</f>
        <v/>
      </c>
      <c r="J218" s="216" t="str">
        <f>IFERROR(VLOOKUP($I218,'Institution Evaluation'!$A$55:$F$346,2,0),IFERROR(VLOOKUP($I218,'Privacy Analyst Evaluation'!$A$46:$F$120,2,0),""))</f>
        <v/>
      </c>
      <c r="K218" s="216" t="str">
        <f>IFERROR(VLOOKUP($I218,'Institution Evaluation'!$A$55:$F$346,3,0),IFERROR(VLOOKUP($I218,'Privacy Analyst Evaluation'!$A$46:$F$120,3,0),""))&amp;""</f>
        <v/>
      </c>
      <c r="L218" s="216" t="str">
        <f>IFERROR(VLOOKUP($I218,'Institution Evaluation'!$A$55:$F$346,4,0),IFERROR(VLOOKUP($I218,'Privacy Analyst Evaluation'!$A$46:$F$120,4,0),""))&amp;""</f>
        <v/>
      </c>
      <c r="M218" s="216" t="str">
        <f>IFERROR(VLOOKUP($I218,'Institution Evaluation'!$A$55:$F$346,6,0),IFERROR(VLOOKUP($I218,'Privacy Analyst Evaluation'!$A$46:$F$120,6,0),""))&amp;""</f>
        <v/>
      </c>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c r="FP218"/>
      <c r="FQ218"/>
      <c r="FR218"/>
      <c r="FS218"/>
      <c r="FT218"/>
      <c r="FU218"/>
      <c r="FV218"/>
      <c r="FW218"/>
      <c r="FX218"/>
      <c r="FY218"/>
      <c r="FZ218"/>
      <c r="GA218"/>
      <c r="GB218"/>
      <c r="GC218"/>
      <c r="GD218"/>
      <c r="GE218"/>
      <c r="GF218"/>
      <c r="GG218"/>
      <c r="GH218"/>
      <c r="GI218"/>
      <c r="GJ218"/>
      <c r="GK218"/>
      <c r="GL218"/>
      <c r="GM218"/>
      <c r="GN218"/>
      <c r="GO218"/>
      <c r="GP218"/>
      <c r="GQ218"/>
      <c r="GR218"/>
      <c r="GS218"/>
      <c r="GT218"/>
      <c r="GU218"/>
      <c r="GV218"/>
      <c r="GW218"/>
      <c r="GX218"/>
      <c r="GY218"/>
      <c r="GZ218"/>
      <c r="HA218"/>
      <c r="HB218"/>
      <c r="HC218"/>
      <c r="HD218"/>
      <c r="HE218"/>
      <c r="HF218"/>
      <c r="HG218"/>
      <c r="HH218"/>
      <c r="HI218"/>
      <c r="HJ218"/>
      <c r="HK218"/>
      <c r="HL218"/>
      <c r="HM218"/>
      <c r="HN218"/>
      <c r="HO218"/>
      <c r="HP218"/>
      <c r="HQ218"/>
      <c r="HR218"/>
      <c r="HS218"/>
      <c r="HT218"/>
      <c r="HU218"/>
      <c r="HV218"/>
      <c r="HW218"/>
      <c r="HX218"/>
      <c r="HY218"/>
      <c r="HZ218"/>
      <c r="IA218"/>
      <c r="IB218"/>
      <c r="IC218"/>
      <c r="ID218"/>
      <c r="IE218"/>
      <c r="IF218"/>
      <c r="IG218"/>
      <c r="IH218"/>
      <c r="II218"/>
      <c r="IJ218"/>
      <c r="IK218"/>
      <c r="IL218"/>
      <c r="IM218"/>
      <c r="IN218"/>
      <c r="IO218"/>
      <c r="IP218"/>
      <c r="IQ218"/>
      <c r="IR218"/>
      <c r="IS218"/>
      <c r="IT218"/>
      <c r="IU218"/>
      <c r="IV218"/>
      <c r="IW218"/>
      <c r="IX218"/>
      <c r="IY218"/>
      <c r="IZ218"/>
      <c r="JA218"/>
      <c r="JB218"/>
      <c r="JC218"/>
      <c r="JD218"/>
      <c r="JE218"/>
      <c r="JF218"/>
      <c r="JG218"/>
      <c r="JH218"/>
      <c r="JI218"/>
      <c r="JJ218"/>
      <c r="JK218"/>
      <c r="JL218"/>
      <c r="JM218"/>
      <c r="JN218"/>
      <c r="JO218"/>
      <c r="JP218"/>
      <c r="JQ218"/>
      <c r="JR218"/>
      <c r="JS218"/>
      <c r="JT218"/>
      <c r="JU218"/>
      <c r="JV218"/>
      <c r="JW218"/>
      <c r="JX218"/>
      <c r="JY218"/>
      <c r="JZ218"/>
      <c r="KA218"/>
      <c r="KB218"/>
      <c r="KC218"/>
      <c r="KD218"/>
      <c r="KE218"/>
      <c r="KF218"/>
      <c r="KG218"/>
      <c r="KH218"/>
      <c r="KI218"/>
      <c r="KJ218"/>
      <c r="KK218"/>
      <c r="KL218"/>
      <c r="KM218"/>
      <c r="KN218"/>
      <c r="KO218"/>
      <c r="KP218"/>
      <c r="KQ218"/>
      <c r="KR218"/>
      <c r="KS218"/>
      <c r="KT218"/>
      <c r="KU218"/>
      <c r="KV218"/>
      <c r="KW218"/>
      <c r="KX218"/>
      <c r="KY218"/>
      <c r="KZ218"/>
      <c r="LA218"/>
      <c r="LB218"/>
      <c r="LC218"/>
      <c r="LD218"/>
      <c r="LE218"/>
      <c r="LF218"/>
      <c r="LG218"/>
      <c r="LH218"/>
      <c r="LI218"/>
      <c r="LJ218"/>
      <c r="LK218"/>
      <c r="LL218"/>
      <c r="LM218"/>
      <c r="LN218"/>
      <c r="LO218"/>
      <c r="LP218"/>
      <c r="LQ218"/>
      <c r="LR218"/>
      <c r="LS218"/>
      <c r="LT218"/>
      <c r="LU218"/>
      <c r="LV218"/>
      <c r="LW218"/>
      <c r="LX218"/>
      <c r="LY218"/>
      <c r="LZ218"/>
    </row>
    <row r="219" spans="1:338" x14ac:dyDescent="0.2">
      <c r="A219" s="216" t="str">
        <f>IFERROR(IF($A218+1&gt;'(backend scoring)'!$T$335,"",$A218+1),"")</f>
        <v/>
      </c>
      <c r="B219" s="216" t="str">
        <f>_xlfn.XLOOKUP($A219,'(backend scoring)'!$V$2:$V$333,'(backend scoring)'!$A$2:$A$333,"")</f>
        <v/>
      </c>
      <c r="C219" s="216" t="str">
        <f>IFERROR(VLOOKUP($B219,'Institution Evaluation'!$A$55:$F$346,2,0),IFERROR(VLOOKUP($B219,'Privacy Analyst Evaluation'!$A$46:$F$120,2,0),""))&amp;""</f>
        <v/>
      </c>
      <c r="D219" s="216" t="str">
        <f>IFERROR(VLOOKUP($B219,'Institution Evaluation'!$A$55:$F$346,3,0),IFERROR(VLOOKUP($B219,'Privacy Analyst Evaluation'!$A$46:$F$120,3,0),""))&amp;""</f>
        <v/>
      </c>
      <c r="E219" s="216" t="str">
        <f>IFERROR(VLOOKUP($B219,'Institution Evaluation'!$A$55:$F$346,4,0),IFERROR(VLOOKUP($B219,'Privacy Analyst Evaluation'!$A$46:$F$120,4,0),""))&amp;""</f>
        <v/>
      </c>
      <c r="F219" s="216" t="str">
        <f>IFERROR(VLOOKUP($B219,'Institution Evaluation'!$A$55:$F$346,6,0),IFERROR(VLOOKUP($B219,'Privacy Analyst Evaluation'!$A$46:$F$120,6,0),""))&amp;""</f>
        <v/>
      </c>
      <c r="G219" s="217"/>
      <c r="H219" s="216" t="str">
        <f>IFERROR(IF($H218+1&gt;'(backend scoring)'!$Q$335,"",$H218+1),"")</f>
        <v/>
      </c>
      <c r="I219" s="216" t="str">
        <f>_xlfn.XLOOKUP($H219,'(backend scoring)'!$S$2:$S$333,'(backend scoring)'!$A$2:$A$333,"")</f>
        <v/>
      </c>
      <c r="J219" s="216" t="str">
        <f>IFERROR(VLOOKUP($I219,'Institution Evaluation'!$A$55:$F$346,2,0),IFERROR(VLOOKUP($I219,'Privacy Analyst Evaluation'!$A$46:$F$120,2,0),""))</f>
        <v/>
      </c>
      <c r="K219" s="216" t="str">
        <f>IFERROR(VLOOKUP($I219,'Institution Evaluation'!$A$55:$F$346,3,0),IFERROR(VLOOKUP($I219,'Privacy Analyst Evaluation'!$A$46:$F$120,3,0),""))&amp;""</f>
        <v/>
      </c>
      <c r="L219" s="216" t="str">
        <f>IFERROR(VLOOKUP($I219,'Institution Evaluation'!$A$55:$F$346,4,0),IFERROR(VLOOKUP($I219,'Privacy Analyst Evaluation'!$A$46:$F$120,4,0),""))&amp;""</f>
        <v/>
      </c>
      <c r="M219" s="216" t="str">
        <f>IFERROR(VLOOKUP($I219,'Institution Evaluation'!$A$55:$F$346,6,0),IFERROR(VLOOKUP($I219,'Privacy Analyst Evaluation'!$A$46:$F$120,6,0),""))&amp;""</f>
        <v/>
      </c>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c r="FS219"/>
      <c r="FT219"/>
      <c r="FU219"/>
      <c r="FV219"/>
      <c r="FW219"/>
      <c r="FX219"/>
      <c r="FY219"/>
      <c r="FZ219"/>
      <c r="GA219"/>
      <c r="GB219"/>
      <c r="GC219"/>
      <c r="GD219"/>
      <c r="GE219"/>
      <c r="GF219"/>
      <c r="GG219"/>
      <c r="GH219"/>
      <c r="GI219"/>
      <c r="GJ219"/>
      <c r="GK219"/>
      <c r="GL219"/>
      <c r="GM219"/>
      <c r="GN219"/>
      <c r="GO219"/>
      <c r="GP219"/>
      <c r="GQ219"/>
      <c r="GR219"/>
      <c r="GS219"/>
      <c r="GT219"/>
      <c r="GU219"/>
      <c r="GV219"/>
      <c r="GW219"/>
      <c r="GX219"/>
      <c r="GY219"/>
      <c r="GZ219"/>
      <c r="HA219"/>
      <c r="HB219"/>
      <c r="HC219"/>
      <c r="HD219"/>
      <c r="HE219"/>
      <c r="HF219"/>
      <c r="HG219"/>
      <c r="HH219"/>
      <c r="HI219"/>
      <c r="HJ219"/>
      <c r="HK219"/>
      <c r="HL219"/>
      <c r="HM219"/>
      <c r="HN219"/>
      <c r="HO219"/>
      <c r="HP219"/>
      <c r="HQ219"/>
      <c r="HR219"/>
      <c r="HS219"/>
      <c r="HT219"/>
      <c r="HU219"/>
      <c r="HV219"/>
      <c r="HW219"/>
      <c r="HX219"/>
      <c r="HY219"/>
      <c r="HZ219"/>
      <c r="IA219"/>
      <c r="IB219"/>
      <c r="IC219"/>
      <c r="ID219"/>
      <c r="IE219"/>
      <c r="IF219"/>
      <c r="IG219"/>
      <c r="IH219"/>
      <c r="II219"/>
      <c r="IJ219"/>
      <c r="IK219"/>
      <c r="IL219"/>
      <c r="IM219"/>
      <c r="IN219"/>
      <c r="IO219"/>
      <c r="IP219"/>
      <c r="IQ219"/>
      <c r="IR219"/>
      <c r="IS219"/>
      <c r="IT219"/>
      <c r="IU219"/>
      <c r="IV219"/>
      <c r="IW219"/>
      <c r="IX219"/>
      <c r="IY219"/>
      <c r="IZ219"/>
      <c r="JA219"/>
      <c r="JB219"/>
      <c r="JC219"/>
      <c r="JD219"/>
      <c r="JE219"/>
      <c r="JF219"/>
      <c r="JG219"/>
      <c r="JH219"/>
      <c r="JI219"/>
      <c r="JJ219"/>
      <c r="JK219"/>
      <c r="JL219"/>
      <c r="JM219"/>
      <c r="JN219"/>
      <c r="JO219"/>
      <c r="JP219"/>
      <c r="JQ219"/>
      <c r="JR219"/>
      <c r="JS219"/>
      <c r="JT219"/>
      <c r="JU219"/>
      <c r="JV219"/>
      <c r="JW219"/>
      <c r="JX219"/>
      <c r="JY219"/>
      <c r="JZ219"/>
      <c r="KA219"/>
      <c r="KB219"/>
      <c r="KC219"/>
      <c r="KD219"/>
      <c r="KE219"/>
      <c r="KF219"/>
      <c r="KG219"/>
      <c r="KH219"/>
      <c r="KI219"/>
      <c r="KJ219"/>
      <c r="KK219"/>
      <c r="KL219"/>
      <c r="KM219"/>
      <c r="KN219"/>
      <c r="KO219"/>
      <c r="KP219"/>
      <c r="KQ219"/>
      <c r="KR219"/>
      <c r="KS219"/>
      <c r="KT219"/>
      <c r="KU219"/>
      <c r="KV219"/>
      <c r="KW219"/>
      <c r="KX219"/>
      <c r="KY219"/>
      <c r="KZ219"/>
      <c r="LA219"/>
      <c r="LB219"/>
      <c r="LC219"/>
      <c r="LD219"/>
      <c r="LE219"/>
      <c r="LF219"/>
      <c r="LG219"/>
      <c r="LH219"/>
      <c r="LI219"/>
      <c r="LJ219"/>
      <c r="LK219"/>
      <c r="LL219"/>
      <c r="LM219"/>
      <c r="LN219"/>
      <c r="LO219"/>
      <c r="LP219"/>
      <c r="LQ219"/>
      <c r="LR219"/>
      <c r="LS219"/>
      <c r="LT219"/>
      <c r="LU219"/>
      <c r="LV219"/>
      <c r="LW219"/>
      <c r="LX219"/>
      <c r="LY219"/>
      <c r="LZ219"/>
    </row>
    <row r="220" spans="1:338" x14ac:dyDescent="0.2">
      <c r="A220" s="216" t="str">
        <f>IFERROR(IF($A219+1&gt;'(backend scoring)'!$T$335,"",$A219+1),"")</f>
        <v/>
      </c>
      <c r="B220" s="216" t="str">
        <f>_xlfn.XLOOKUP($A220,'(backend scoring)'!$V$2:$V$333,'(backend scoring)'!$A$2:$A$333,"")</f>
        <v/>
      </c>
      <c r="C220" s="216" t="str">
        <f>IFERROR(VLOOKUP($B220,'Institution Evaluation'!$A$55:$F$346,2,0),IFERROR(VLOOKUP($B220,'Privacy Analyst Evaluation'!$A$46:$F$120,2,0),""))&amp;""</f>
        <v/>
      </c>
      <c r="D220" s="216" t="str">
        <f>IFERROR(VLOOKUP($B220,'Institution Evaluation'!$A$55:$F$346,3,0),IFERROR(VLOOKUP($B220,'Privacy Analyst Evaluation'!$A$46:$F$120,3,0),""))&amp;""</f>
        <v/>
      </c>
      <c r="E220" s="216" t="str">
        <f>IFERROR(VLOOKUP($B220,'Institution Evaluation'!$A$55:$F$346,4,0),IFERROR(VLOOKUP($B220,'Privacy Analyst Evaluation'!$A$46:$F$120,4,0),""))&amp;""</f>
        <v/>
      </c>
      <c r="F220" s="216" t="str">
        <f>IFERROR(VLOOKUP($B220,'Institution Evaluation'!$A$55:$F$346,6,0),IFERROR(VLOOKUP($B220,'Privacy Analyst Evaluation'!$A$46:$F$120,6,0),""))&amp;""</f>
        <v/>
      </c>
      <c r="G220" s="217"/>
      <c r="H220" s="216" t="str">
        <f>IFERROR(IF($H219+1&gt;'(backend scoring)'!$Q$335,"",$H219+1),"")</f>
        <v/>
      </c>
      <c r="I220" s="216" t="str">
        <f>_xlfn.XLOOKUP($H220,'(backend scoring)'!$S$2:$S$333,'(backend scoring)'!$A$2:$A$333,"")</f>
        <v/>
      </c>
      <c r="J220" s="216" t="str">
        <f>IFERROR(VLOOKUP($I220,'Institution Evaluation'!$A$55:$F$346,2,0),IFERROR(VLOOKUP($I220,'Privacy Analyst Evaluation'!$A$46:$F$120,2,0),""))</f>
        <v/>
      </c>
      <c r="K220" s="216" t="str">
        <f>IFERROR(VLOOKUP($I220,'Institution Evaluation'!$A$55:$F$346,3,0),IFERROR(VLOOKUP($I220,'Privacy Analyst Evaluation'!$A$46:$F$120,3,0),""))&amp;""</f>
        <v/>
      </c>
      <c r="L220" s="216" t="str">
        <f>IFERROR(VLOOKUP($I220,'Institution Evaluation'!$A$55:$F$346,4,0),IFERROR(VLOOKUP($I220,'Privacy Analyst Evaluation'!$A$46:$F$120,4,0),""))&amp;""</f>
        <v/>
      </c>
      <c r="M220" s="216" t="str">
        <f>IFERROR(VLOOKUP($I220,'Institution Evaluation'!$A$55:$F$346,6,0),IFERROR(VLOOKUP($I220,'Privacy Analyst Evaluation'!$A$46:$F$120,6,0),""))&amp;""</f>
        <v/>
      </c>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c r="EZ220"/>
      <c r="FA220"/>
      <c r="FB220"/>
      <c r="FC220"/>
      <c r="FD220"/>
      <c r="FE220"/>
      <c r="FF220"/>
      <c r="FG220"/>
      <c r="FH220"/>
      <c r="FI220"/>
      <c r="FJ220"/>
      <c r="FK220"/>
      <c r="FL220"/>
      <c r="FM220"/>
      <c r="FN220"/>
      <c r="FO220"/>
      <c r="FP220"/>
      <c r="FQ220"/>
      <c r="FR220"/>
      <c r="FS220"/>
      <c r="FT220"/>
      <c r="FU220"/>
      <c r="FV220"/>
      <c r="FW220"/>
      <c r="FX220"/>
      <c r="FY220"/>
      <c r="FZ220"/>
      <c r="GA220"/>
      <c r="GB220"/>
      <c r="GC220"/>
      <c r="GD220"/>
      <c r="GE220"/>
      <c r="GF220"/>
      <c r="GG220"/>
      <c r="GH220"/>
      <c r="GI220"/>
      <c r="GJ220"/>
      <c r="GK220"/>
      <c r="GL220"/>
      <c r="GM220"/>
      <c r="GN220"/>
      <c r="GO220"/>
      <c r="GP220"/>
      <c r="GQ220"/>
      <c r="GR220"/>
      <c r="GS220"/>
      <c r="GT220"/>
      <c r="GU220"/>
      <c r="GV220"/>
      <c r="GW220"/>
      <c r="GX220"/>
      <c r="GY220"/>
      <c r="GZ220"/>
      <c r="HA220"/>
      <c r="HB220"/>
      <c r="HC220"/>
      <c r="HD220"/>
      <c r="HE220"/>
      <c r="HF220"/>
      <c r="HG220"/>
      <c r="HH220"/>
      <c r="HI220"/>
      <c r="HJ220"/>
      <c r="HK220"/>
      <c r="HL220"/>
      <c r="HM220"/>
      <c r="HN220"/>
      <c r="HO220"/>
      <c r="HP220"/>
      <c r="HQ220"/>
      <c r="HR220"/>
      <c r="HS220"/>
      <c r="HT220"/>
      <c r="HU220"/>
      <c r="HV220"/>
      <c r="HW220"/>
      <c r="HX220"/>
      <c r="HY220"/>
      <c r="HZ220"/>
      <c r="IA220"/>
      <c r="IB220"/>
      <c r="IC220"/>
      <c r="ID220"/>
      <c r="IE220"/>
      <c r="IF220"/>
      <c r="IG220"/>
      <c r="IH220"/>
      <c r="II220"/>
      <c r="IJ220"/>
      <c r="IK220"/>
      <c r="IL220"/>
      <c r="IM220"/>
      <c r="IN220"/>
      <c r="IO220"/>
      <c r="IP220"/>
      <c r="IQ220"/>
      <c r="IR220"/>
      <c r="IS220"/>
      <c r="IT220"/>
      <c r="IU220"/>
      <c r="IV220"/>
      <c r="IW220"/>
      <c r="IX220"/>
      <c r="IY220"/>
      <c r="IZ220"/>
      <c r="JA220"/>
      <c r="JB220"/>
      <c r="JC220"/>
      <c r="JD220"/>
      <c r="JE220"/>
      <c r="JF220"/>
      <c r="JG220"/>
      <c r="JH220"/>
      <c r="JI220"/>
      <c r="JJ220"/>
      <c r="JK220"/>
      <c r="JL220"/>
      <c r="JM220"/>
      <c r="JN220"/>
      <c r="JO220"/>
      <c r="JP220"/>
      <c r="JQ220"/>
      <c r="JR220"/>
      <c r="JS220"/>
      <c r="JT220"/>
      <c r="JU220"/>
      <c r="JV220"/>
      <c r="JW220"/>
      <c r="JX220"/>
      <c r="JY220"/>
      <c r="JZ220"/>
      <c r="KA220"/>
      <c r="KB220"/>
      <c r="KC220"/>
      <c r="KD220"/>
      <c r="KE220"/>
      <c r="KF220"/>
      <c r="KG220"/>
      <c r="KH220"/>
      <c r="KI220"/>
      <c r="KJ220"/>
      <c r="KK220"/>
      <c r="KL220"/>
      <c r="KM220"/>
      <c r="KN220"/>
      <c r="KO220"/>
      <c r="KP220"/>
      <c r="KQ220"/>
      <c r="KR220"/>
      <c r="KS220"/>
      <c r="KT220"/>
      <c r="KU220"/>
      <c r="KV220"/>
      <c r="KW220"/>
      <c r="KX220"/>
      <c r="KY220"/>
      <c r="KZ220"/>
      <c r="LA220"/>
      <c r="LB220"/>
      <c r="LC220"/>
      <c r="LD220"/>
      <c r="LE220"/>
      <c r="LF220"/>
      <c r="LG220"/>
      <c r="LH220"/>
      <c r="LI220"/>
      <c r="LJ220"/>
      <c r="LK220"/>
      <c r="LL220"/>
      <c r="LM220"/>
      <c r="LN220"/>
      <c r="LO220"/>
      <c r="LP220"/>
      <c r="LQ220"/>
      <c r="LR220"/>
      <c r="LS220"/>
      <c r="LT220"/>
      <c r="LU220"/>
      <c r="LV220"/>
      <c r="LW220"/>
      <c r="LX220"/>
      <c r="LY220"/>
      <c r="LZ220"/>
    </row>
    <row r="221" spans="1:338" x14ac:dyDescent="0.2">
      <c r="A221" s="216" t="str">
        <f>IFERROR(IF($A220+1&gt;'(backend scoring)'!$T$335,"",$A220+1),"")</f>
        <v/>
      </c>
      <c r="B221" s="216" t="str">
        <f>_xlfn.XLOOKUP($A221,'(backend scoring)'!$V$2:$V$333,'(backend scoring)'!$A$2:$A$333,"")</f>
        <v/>
      </c>
      <c r="C221" s="216" t="str">
        <f>IFERROR(VLOOKUP($B221,'Institution Evaluation'!$A$55:$F$346,2,0),IFERROR(VLOOKUP($B221,'Privacy Analyst Evaluation'!$A$46:$F$120,2,0),""))&amp;""</f>
        <v/>
      </c>
      <c r="D221" s="216" t="str">
        <f>IFERROR(VLOOKUP($B221,'Institution Evaluation'!$A$55:$F$346,3,0),IFERROR(VLOOKUP($B221,'Privacy Analyst Evaluation'!$A$46:$F$120,3,0),""))&amp;""</f>
        <v/>
      </c>
      <c r="E221" s="216" t="str">
        <f>IFERROR(VLOOKUP($B221,'Institution Evaluation'!$A$55:$F$346,4,0),IFERROR(VLOOKUP($B221,'Privacy Analyst Evaluation'!$A$46:$F$120,4,0),""))&amp;""</f>
        <v/>
      </c>
      <c r="F221" s="216" t="str">
        <f>IFERROR(VLOOKUP($B221,'Institution Evaluation'!$A$55:$F$346,6,0),IFERROR(VLOOKUP($B221,'Privacy Analyst Evaluation'!$A$46:$F$120,6,0),""))&amp;""</f>
        <v/>
      </c>
      <c r="G221" s="217"/>
      <c r="H221" s="216" t="str">
        <f>IFERROR(IF($H220+1&gt;'(backend scoring)'!$Q$335,"",$H220+1),"")</f>
        <v/>
      </c>
      <c r="I221" s="216" t="str">
        <f>_xlfn.XLOOKUP($H221,'(backend scoring)'!$S$2:$S$333,'(backend scoring)'!$A$2:$A$333,"")</f>
        <v/>
      </c>
      <c r="J221" s="216" t="str">
        <f>IFERROR(VLOOKUP($I221,'Institution Evaluation'!$A$55:$F$346,2,0),IFERROR(VLOOKUP($I221,'Privacy Analyst Evaluation'!$A$46:$F$120,2,0),""))</f>
        <v/>
      </c>
      <c r="K221" s="216" t="str">
        <f>IFERROR(VLOOKUP($I221,'Institution Evaluation'!$A$55:$F$346,3,0),IFERROR(VLOOKUP($I221,'Privacy Analyst Evaluation'!$A$46:$F$120,3,0),""))&amp;""</f>
        <v/>
      </c>
      <c r="L221" s="216" t="str">
        <f>IFERROR(VLOOKUP($I221,'Institution Evaluation'!$A$55:$F$346,4,0),IFERROR(VLOOKUP($I221,'Privacy Analyst Evaluation'!$A$46:$F$120,4,0),""))&amp;""</f>
        <v/>
      </c>
      <c r="M221" s="216" t="str">
        <f>IFERROR(VLOOKUP($I221,'Institution Evaluation'!$A$55:$F$346,6,0),IFERROR(VLOOKUP($I221,'Privacy Analyst Evaluation'!$A$46:$F$120,6,0),""))&amp;""</f>
        <v/>
      </c>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c r="EE221"/>
      <c r="EF221"/>
      <c r="EG221"/>
      <c r="EH221"/>
      <c r="EI221"/>
      <c r="EJ221"/>
      <c r="EK221"/>
      <c r="EL221"/>
      <c r="EM221"/>
      <c r="EN221"/>
      <c r="EO221"/>
      <c r="EP221"/>
      <c r="EQ221"/>
      <c r="ER221"/>
      <c r="ES221"/>
      <c r="ET221"/>
      <c r="EU221"/>
      <c r="EV221"/>
      <c r="EW221"/>
      <c r="EX221"/>
      <c r="EY221"/>
      <c r="EZ221"/>
      <c r="FA221"/>
      <c r="FB221"/>
      <c r="FC221"/>
      <c r="FD221"/>
      <c r="FE221"/>
      <c r="FF221"/>
      <c r="FG221"/>
      <c r="FH221"/>
      <c r="FI221"/>
      <c r="FJ221"/>
      <c r="FK221"/>
      <c r="FL221"/>
      <c r="FM221"/>
      <c r="FN221"/>
      <c r="FO221"/>
      <c r="FP221"/>
      <c r="FQ221"/>
      <c r="FR221"/>
      <c r="FS221"/>
      <c r="FT221"/>
      <c r="FU221"/>
      <c r="FV221"/>
      <c r="FW221"/>
      <c r="FX221"/>
      <c r="FY221"/>
      <c r="FZ221"/>
      <c r="GA221"/>
      <c r="GB221"/>
      <c r="GC221"/>
      <c r="GD221"/>
      <c r="GE221"/>
      <c r="GF221"/>
      <c r="GG221"/>
      <c r="GH221"/>
      <c r="GI221"/>
      <c r="GJ221"/>
      <c r="GK221"/>
      <c r="GL221"/>
      <c r="GM221"/>
      <c r="GN221"/>
      <c r="GO221"/>
      <c r="GP221"/>
      <c r="GQ221"/>
      <c r="GR221"/>
      <c r="GS221"/>
      <c r="GT221"/>
      <c r="GU221"/>
      <c r="GV221"/>
      <c r="GW221"/>
      <c r="GX221"/>
      <c r="GY221"/>
      <c r="GZ221"/>
      <c r="HA221"/>
      <c r="HB221"/>
      <c r="HC221"/>
      <c r="HD221"/>
      <c r="HE221"/>
      <c r="HF221"/>
      <c r="HG221"/>
      <c r="HH221"/>
      <c r="HI221"/>
      <c r="HJ221"/>
      <c r="HK221"/>
      <c r="HL221"/>
      <c r="HM221"/>
      <c r="HN221"/>
      <c r="HO221"/>
      <c r="HP221"/>
      <c r="HQ221"/>
      <c r="HR221"/>
      <c r="HS221"/>
      <c r="HT221"/>
      <c r="HU221"/>
      <c r="HV221"/>
      <c r="HW221"/>
      <c r="HX221"/>
      <c r="HY221"/>
      <c r="HZ221"/>
      <c r="IA221"/>
      <c r="IB221"/>
      <c r="IC221"/>
      <c r="ID221"/>
      <c r="IE221"/>
      <c r="IF221"/>
      <c r="IG221"/>
      <c r="IH221"/>
      <c r="II221"/>
      <c r="IJ221"/>
      <c r="IK221"/>
      <c r="IL221"/>
      <c r="IM221"/>
      <c r="IN221"/>
      <c r="IO221"/>
      <c r="IP221"/>
      <c r="IQ221"/>
      <c r="IR221"/>
      <c r="IS221"/>
      <c r="IT221"/>
      <c r="IU221"/>
      <c r="IV221"/>
      <c r="IW221"/>
      <c r="IX221"/>
      <c r="IY221"/>
      <c r="IZ221"/>
      <c r="JA221"/>
      <c r="JB221"/>
      <c r="JC221"/>
      <c r="JD221"/>
      <c r="JE221"/>
      <c r="JF221"/>
      <c r="JG221"/>
      <c r="JH221"/>
      <c r="JI221"/>
      <c r="JJ221"/>
      <c r="JK221"/>
      <c r="JL221"/>
      <c r="JM221"/>
      <c r="JN221"/>
      <c r="JO221"/>
      <c r="JP221"/>
      <c r="JQ221"/>
      <c r="JR221"/>
      <c r="JS221"/>
      <c r="JT221"/>
      <c r="JU221"/>
      <c r="JV221"/>
      <c r="JW221"/>
      <c r="JX221"/>
      <c r="JY221"/>
      <c r="JZ221"/>
      <c r="KA221"/>
      <c r="KB221"/>
      <c r="KC221"/>
      <c r="KD221"/>
      <c r="KE221"/>
      <c r="KF221"/>
      <c r="KG221"/>
      <c r="KH221"/>
      <c r="KI221"/>
      <c r="KJ221"/>
      <c r="KK221"/>
      <c r="KL221"/>
      <c r="KM221"/>
      <c r="KN221"/>
      <c r="KO221"/>
      <c r="KP221"/>
      <c r="KQ221"/>
      <c r="KR221"/>
      <c r="KS221"/>
      <c r="KT221"/>
      <c r="KU221"/>
      <c r="KV221"/>
      <c r="KW221"/>
      <c r="KX221"/>
      <c r="KY221"/>
      <c r="KZ221"/>
      <c r="LA221"/>
      <c r="LB221"/>
      <c r="LC221"/>
      <c r="LD221"/>
      <c r="LE221"/>
      <c r="LF221"/>
      <c r="LG221"/>
      <c r="LH221"/>
      <c r="LI221"/>
      <c r="LJ221"/>
      <c r="LK221"/>
      <c r="LL221"/>
      <c r="LM221"/>
      <c r="LN221"/>
      <c r="LO221"/>
      <c r="LP221"/>
      <c r="LQ221"/>
      <c r="LR221"/>
      <c r="LS221"/>
      <c r="LT221"/>
      <c r="LU221"/>
      <c r="LV221"/>
      <c r="LW221"/>
      <c r="LX221"/>
      <c r="LY221"/>
      <c r="LZ221"/>
    </row>
    <row r="222" spans="1:338" x14ac:dyDescent="0.2">
      <c r="A222" s="216" t="str">
        <f>IFERROR(IF($A221+1&gt;'(backend scoring)'!$T$335,"",$A221+1),"")</f>
        <v/>
      </c>
      <c r="B222" s="216" t="str">
        <f>_xlfn.XLOOKUP($A222,'(backend scoring)'!$V$2:$V$333,'(backend scoring)'!$A$2:$A$333,"")</f>
        <v/>
      </c>
      <c r="C222" s="216" t="str">
        <f>IFERROR(VLOOKUP($B222,'Institution Evaluation'!$A$55:$F$346,2,0),IFERROR(VLOOKUP($B222,'Privacy Analyst Evaluation'!$A$46:$F$120,2,0),""))&amp;""</f>
        <v/>
      </c>
      <c r="D222" s="216" t="str">
        <f>IFERROR(VLOOKUP($B222,'Institution Evaluation'!$A$55:$F$346,3,0),IFERROR(VLOOKUP($B222,'Privacy Analyst Evaluation'!$A$46:$F$120,3,0),""))&amp;""</f>
        <v/>
      </c>
      <c r="E222" s="216" t="str">
        <f>IFERROR(VLOOKUP($B222,'Institution Evaluation'!$A$55:$F$346,4,0),IFERROR(VLOOKUP($B222,'Privacy Analyst Evaluation'!$A$46:$F$120,4,0),""))&amp;""</f>
        <v/>
      </c>
      <c r="F222" s="216" t="str">
        <f>IFERROR(VLOOKUP($B222,'Institution Evaluation'!$A$55:$F$346,6,0),IFERROR(VLOOKUP($B222,'Privacy Analyst Evaluation'!$A$46:$F$120,6,0),""))&amp;""</f>
        <v/>
      </c>
      <c r="G222" s="217"/>
      <c r="H222" s="216" t="str">
        <f>IFERROR(IF($H221+1&gt;'(backend scoring)'!$Q$335,"",$H221+1),"")</f>
        <v/>
      </c>
      <c r="I222" s="216" t="str">
        <f>_xlfn.XLOOKUP($H222,'(backend scoring)'!$S$2:$S$333,'(backend scoring)'!$A$2:$A$333,"")</f>
        <v/>
      </c>
      <c r="J222" s="216" t="str">
        <f>IFERROR(VLOOKUP($I222,'Institution Evaluation'!$A$55:$F$346,2,0),IFERROR(VLOOKUP($I222,'Privacy Analyst Evaluation'!$A$46:$F$120,2,0),""))</f>
        <v/>
      </c>
      <c r="K222" s="216" t="str">
        <f>IFERROR(VLOOKUP($I222,'Institution Evaluation'!$A$55:$F$346,3,0),IFERROR(VLOOKUP($I222,'Privacy Analyst Evaluation'!$A$46:$F$120,3,0),""))&amp;""</f>
        <v/>
      </c>
      <c r="L222" s="216" t="str">
        <f>IFERROR(VLOOKUP($I222,'Institution Evaluation'!$A$55:$F$346,4,0),IFERROR(VLOOKUP($I222,'Privacy Analyst Evaluation'!$A$46:$F$120,4,0),""))&amp;""</f>
        <v/>
      </c>
      <c r="M222" s="216" t="str">
        <f>IFERROR(VLOOKUP($I222,'Institution Evaluation'!$A$55:$F$346,6,0),IFERROR(VLOOKUP($I222,'Privacy Analyst Evaluation'!$A$46:$F$120,6,0),""))&amp;""</f>
        <v/>
      </c>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c r="DX222"/>
      <c r="DY222"/>
      <c r="DZ222"/>
      <c r="EA222"/>
      <c r="EB222"/>
      <c r="EC222"/>
      <c r="ED222"/>
      <c r="EE222"/>
      <c r="EF222"/>
      <c r="EG222"/>
      <c r="EH222"/>
      <c r="EI222"/>
      <c r="EJ222"/>
      <c r="EK222"/>
      <c r="EL222"/>
      <c r="EM222"/>
      <c r="EN222"/>
      <c r="EO222"/>
      <c r="EP222"/>
      <c r="EQ222"/>
      <c r="ER222"/>
      <c r="ES222"/>
      <c r="ET222"/>
      <c r="EU222"/>
      <c r="EV222"/>
      <c r="EW222"/>
      <c r="EX222"/>
      <c r="EY222"/>
      <c r="EZ222"/>
      <c r="FA222"/>
      <c r="FB222"/>
      <c r="FC222"/>
      <c r="FD222"/>
      <c r="FE222"/>
      <c r="FF222"/>
      <c r="FG222"/>
      <c r="FH222"/>
      <c r="FI222"/>
      <c r="FJ222"/>
      <c r="FK222"/>
      <c r="FL222"/>
      <c r="FM222"/>
      <c r="FN222"/>
      <c r="FO222"/>
      <c r="FP222"/>
      <c r="FQ222"/>
      <c r="FR222"/>
      <c r="FS222"/>
      <c r="FT222"/>
      <c r="FU222"/>
      <c r="FV222"/>
      <c r="FW222"/>
      <c r="FX222"/>
      <c r="FY222"/>
      <c r="FZ222"/>
      <c r="GA222"/>
      <c r="GB222"/>
      <c r="GC222"/>
      <c r="GD222"/>
      <c r="GE222"/>
      <c r="GF222"/>
      <c r="GG222"/>
      <c r="GH222"/>
      <c r="GI222"/>
      <c r="GJ222"/>
      <c r="GK222"/>
      <c r="GL222"/>
      <c r="GM222"/>
      <c r="GN222"/>
      <c r="GO222"/>
      <c r="GP222"/>
      <c r="GQ222"/>
      <c r="GR222"/>
      <c r="GS222"/>
      <c r="GT222"/>
      <c r="GU222"/>
      <c r="GV222"/>
      <c r="GW222"/>
      <c r="GX222"/>
      <c r="GY222"/>
      <c r="GZ222"/>
      <c r="HA222"/>
      <c r="HB222"/>
      <c r="HC222"/>
      <c r="HD222"/>
      <c r="HE222"/>
      <c r="HF222"/>
      <c r="HG222"/>
      <c r="HH222"/>
      <c r="HI222"/>
      <c r="HJ222"/>
      <c r="HK222"/>
      <c r="HL222"/>
      <c r="HM222"/>
      <c r="HN222"/>
      <c r="HO222"/>
      <c r="HP222"/>
      <c r="HQ222"/>
      <c r="HR222"/>
      <c r="HS222"/>
      <c r="HT222"/>
      <c r="HU222"/>
      <c r="HV222"/>
      <c r="HW222"/>
      <c r="HX222"/>
      <c r="HY222"/>
      <c r="HZ222"/>
      <c r="IA222"/>
      <c r="IB222"/>
      <c r="IC222"/>
      <c r="ID222"/>
      <c r="IE222"/>
      <c r="IF222"/>
      <c r="IG222"/>
      <c r="IH222"/>
      <c r="II222"/>
      <c r="IJ222"/>
      <c r="IK222"/>
      <c r="IL222"/>
      <c r="IM222"/>
      <c r="IN222"/>
      <c r="IO222"/>
      <c r="IP222"/>
      <c r="IQ222"/>
      <c r="IR222"/>
      <c r="IS222"/>
      <c r="IT222"/>
      <c r="IU222"/>
      <c r="IV222"/>
      <c r="IW222"/>
      <c r="IX222"/>
      <c r="IY222"/>
      <c r="IZ222"/>
      <c r="JA222"/>
      <c r="JB222"/>
      <c r="JC222"/>
      <c r="JD222"/>
      <c r="JE222"/>
      <c r="JF222"/>
      <c r="JG222"/>
      <c r="JH222"/>
      <c r="JI222"/>
      <c r="JJ222"/>
      <c r="JK222"/>
      <c r="JL222"/>
      <c r="JM222"/>
      <c r="JN222"/>
      <c r="JO222"/>
      <c r="JP222"/>
      <c r="JQ222"/>
      <c r="JR222"/>
      <c r="JS222"/>
      <c r="JT222"/>
      <c r="JU222"/>
      <c r="JV222"/>
      <c r="JW222"/>
      <c r="JX222"/>
      <c r="JY222"/>
      <c r="JZ222"/>
      <c r="KA222"/>
      <c r="KB222"/>
      <c r="KC222"/>
      <c r="KD222"/>
      <c r="KE222"/>
      <c r="KF222"/>
      <c r="KG222"/>
      <c r="KH222"/>
      <c r="KI222"/>
      <c r="KJ222"/>
      <c r="KK222"/>
      <c r="KL222"/>
      <c r="KM222"/>
      <c r="KN222"/>
      <c r="KO222"/>
      <c r="KP222"/>
      <c r="KQ222"/>
      <c r="KR222"/>
      <c r="KS222"/>
      <c r="KT222"/>
      <c r="KU222"/>
      <c r="KV222"/>
      <c r="KW222"/>
      <c r="KX222"/>
      <c r="KY222"/>
      <c r="KZ222"/>
      <c r="LA222"/>
      <c r="LB222"/>
      <c r="LC222"/>
      <c r="LD222"/>
      <c r="LE222"/>
      <c r="LF222"/>
      <c r="LG222"/>
      <c r="LH222"/>
      <c r="LI222"/>
      <c r="LJ222"/>
      <c r="LK222"/>
      <c r="LL222"/>
      <c r="LM222"/>
      <c r="LN222"/>
      <c r="LO222"/>
      <c r="LP222"/>
      <c r="LQ222"/>
      <c r="LR222"/>
      <c r="LS222"/>
      <c r="LT222"/>
      <c r="LU222"/>
      <c r="LV222"/>
      <c r="LW222"/>
      <c r="LX222"/>
      <c r="LY222"/>
      <c r="LZ222"/>
    </row>
    <row r="223" spans="1:338" x14ac:dyDescent="0.2">
      <c r="A223" s="216" t="str">
        <f>IFERROR(IF($A222+1&gt;'(backend scoring)'!$T$335,"",$A222+1),"")</f>
        <v/>
      </c>
      <c r="B223" s="216" t="str">
        <f>_xlfn.XLOOKUP($A223,'(backend scoring)'!$V$2:$V$333,'(backend scoring)'!$A$2:$A$333,"")</f>
        <v/>
      </c>
      <c r="C223" s="216" t="str">
        <f>IFERROR(VLOOKUP($B223,'Institution Evaluation'!$A$55:$F$346,2,0),IFERROR(VLOOKUP($B223,'Privacy Analyst Evaluation'!$A$46:$F$120,2,0),""))&amp;""</f>
        <v/>
      </c>
      <c r="D223" s="216" t="str">
        <f>IFERROR(VLOOKUP($B223,'Institution Evaluation'!$A$55:$F$346,3,0),IFERROR(VLOOKUP($B223,'Privacy Analyst Evaluation'!$A$46:$F$120,3,0),""))&amp;""</f>
        <v/>
      </c>
      <c r="E223" s="216" t="str">
        <f>IFERROR(VLOOKUP($B223,'Institution Evaluation'!$A$55:$F$346,4,0),IFERROR(VLOOKUP($B223,'Privacy Analyst Evaluation'!$A$46:$F$120,4,0),""))&amp;""</f>
        <v/>
      </c>
      <c r="F223" s="216" t="str">
        <f>IFERROR(VLOOKUP($B223,'Institution Evaluation'!$A$55:$F$346,6,0),IFERROR(VLOOKUP($B223,'Privacy Analyst Evaluation'!$A$46:$F$120,6,0),""))&amp;""</f>
        <v/>
      </c>
      <c r="G223" s="217"/>
      <c r="H223" s="216" t="str">
        <f>IFERROR(IF($H222+1&gt;'(backend scoring)'!$Q$335,"",$H222+1),"")</f>
        <v/>
      </c>
      <c r="I223" s="216" t="str">
        <f>_xlfn.XLOOKUP($H223,'(backend scoring)'!$S$2:$S$333,'(backend scoring)'!$A$2:$A$333,"")</f>
        <v/>
      </c>
      <c r="J223" s="216" t="str">
        <f>IFERROR(VLOOKUP($I223,'Institution Evaluation'!$A$55:$F$346,2,0),IFERROR(VLOOKUP($I223,'Privacy Analyst Evaluation'!$A$46:$F$120,2,0),""))</f>
        <v/>
      </c>
      <c r="K223" s="216" t="str">
        <f>IFERROR(VLOOKUP($I223,'Institution Evaluation'!$A$55:$F$346,3,0),IFERROR(VLOOKUP($I223,'Privacy Analyst Evaluation'!$A$46:$F$120,3,0),""))&amp;""</f>
        <v/>
      </c>
      <c r="L223" s="216" t="str">
        <f>IFERROR(VLOOKUP($I223,'Institution Evaluation'!$A$55:$F$346,4,0),IFERROR(VLOOKUP($I223,'Privacy Analyst Evaluation'!$A$46:$F$120,4,0),""))&amp;""</f>
        <v/>
      </c>
      <c r="M223" s="216" t="str">
        <f>IFERROR(VLOOKUP($I223,'Institution Evaluation'!$A$55:$F$346,6,0),IFERROR(VLOOKUP($I223,'Privacy Analyst Evaluation'!$A$46:$F$120,6,0),""))&amp;""</f>
        <v/>
      </c>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c r="DX223"/>
      <c r="DY223"/>
      <c r="DZ223"/>
      <c r="EA223"/>
      <c r="EB223"/>
      <c r="EC223"/>
      <c r="ED223"/>
      <c r="EE223"/>
      <c r="EF223"/>
      <c r="EG223"/>
      <c r="EH223"/>
      <c r="EI223"/>
      <c r="EJ223"/>
      <c r="EK223"/>
      <c r="EL223"/>
      <c r="EM223"/>
      <c r="EN223"/>
      <c r="EO223"/>
      <c r="EP223"/>
      <c r="EQ223"/>
      <c r="ER223"/>
      <c r="ES223"/>
      <c r="ET223"/>
      <c r="EU223"/>
      <c r="EV223"/>
      <c r="EW223"/>
      <c r="EX223"/>
      <c r="EY223"/>
      <c r="EZ223"/>
      <c r="FA223"/>
      <c r="FB223"/>
      <c r="FC223"/>
      <c r="FD223"/>
      <c r="FE223"/>
      <c r="FF223"/>
      <c r="FG223"/>
      <c r="FH223"/>
      <c r="FI223"/>
      <c r="FJ223"/>
      <c r="FK223"/>
      <c r="FL223"/>
      <c r="FM223"/>
      <c r="FN223"/>
      <c r="FO223"/>
      <c r="FP223"/>
      <c r="FQ223"/>
      <c r="FR223"/>
      <c r="FS223"/>
      <c r="FT223"/>
      <c r="FU223"/>
      <c r="FV223"/>
      <c r="FW223"/>
      <c r="FX223"/>
      <c r="FY223"/>
      <c r="FZ223"/>
      <c r="GA223"/>
      <c r="GB223"/>
      <c r="GC223"/>
      <c r="GD223"/>
      <c r="GE223"/>
      <c r="GF223"/>
      <c r="GG223"/>
      <c r="GH223"/>
      <c r="GI223"/>
      <c r="GJ223"/>
      <c r="GK223"/>
      <c r="GL223"/>
      <c r="GM223"/>
      <c r="GN223"/>
      <c r="GO223"/>
      <c r="GP223"/>
      <c r="GQ223"/>
      <c r="GR223"/>
      <c r="GS223"/>
      <c r="GT223"/>
      <c r="GU223"/>
      <c r="GV223"/>
      <c r="GW223"/>
      <c r="GX223"/>
      <c r="GY223"/>
      <c r="GZ223"/>
      <c r="HA223"/>
      <c r="HB223"/>
      <c r="HC223"/>
      <c r="HD223"/>
      <c r="HE223"/>
      <c r="HF223"/>
      <c r="HG223"/>
      <c r="HH223"/>
      <c r="HI223"/>
      <c r="HJ223"/>
      <c r="HK223"/>
      <c r="HL223"/>
      <c r="HM223"/>
      <c r="HN223"/>
      <c r="HO223"/>
      <c r="HP223"/>
      <c r="HQ223"/>
      <c r="HR223"/>
      <c r="HS223"/>
      <c r="HT223"/>
      <c r="HU223"/>
      <c r="HV223"/>
      <c r="HW223"/>
      <c r="HX223"/>
      <c r="HY223"/>
      <c r="HZ223"/>
      <c r="IA223"/>
      <c r="IB223"/>
      <c r="IC223"/>
      <c r="ID223"/>
      <c r="IE223"/>
      <c r="IF223"/>
      <c r="IG223"/>
      <c r="IH223"/>
      <c r="II223"/>
      <c r="IJ223"/>
      <c r="IK223"/>
      <c r="IL223"/>
      <c r="IM223"/>
      <c r="IN223"/>
      <c r="IO223"/>
      <c r="IP223"/>
      <c r="IQ223"/>
      <c r="IR223"/>
      <c r="IS223"/>
      <c r="IT223"/>
      <c r="IU223"/>
      <c r="IV223"/>
      <c r="IW223"/>
      <c r="IX223"/>
      <c r="IY223"/>
      <c r="IZ223"/>
      <c r="JA223"/>
      <c r="JB223"/>
      <c r="JC223"/>
      <c r="JD223"/>
      <c r="JE223"/>
      <c r="JF223"/>
      <c r="JG223"/>
      <c r="JH223"/>
      <c r="JI223"/>
      <c r="JJ223"/>
      <c r="JK223"/>
      <c r="JL223"/>
      <c r="JM223"/>
      <c r="JN223"/>
      <c r="JO223"/>
      <c r="JP223"/>
      <c r="JQ223"/>
      <c r="JR223"/>
      <c r="JS223"/>
      <c r="JT223"/>
      <c r="JU223"/>
      <c r="JV223"/>
      <c r="JW223"/>
      <c r="JX223"/>
      <c r="JY223"/>
      <c r="JZ223"/>
      <c r="KA223"/>
      <c r="KB223"/>
      <c r="KC223"/>
      <c r="KD223"/>
      <c r="KE223"/>
      <c r="KF223"/>
      <c r="KG223"/>
      <c r="KH223"/>
      <c r="KI223"/>
      <c r="KJ223"/>
      <c r="KK223"/>
      <c r="KL223"/>
      <c r="KM223"/>
      <c r="KN223"/>
      <c r="KO223"/>
      <c r="KP223"/>
      <c r="KQ223"/>
      <c r="KR223"/>
      <c r="KS223"/>
      <c r="KT223"/>
      <c r="KU223"/>
      <c r="KV223"/>
      <c r="KW223"/>
      <c r="KX223"/>
      <c r="KY223"/>
      <c r="KZ223"/>
      <c r="LA223"/>
      <c r="LB223"/>
      <c r="LC223"/>
      <c r="LD223"/>
      <c r="LE223"/>
      <c r="LF223"/>
      <c r="LG223"/>
      <c r="LH223"/>
      <c r="LI223"/>
      <c r="LJ223"/>
      <c r="LK223"/>
      <c r="LL223"/>
      <c r="LM223"/>
      <c r="LN223"/>
      <c r="LO223"/>
      <c r="LP223"/>
      <c r="LQ223"/>
      <c r="LR223"/>
      <c r="LS223"/>
      <c r="LT223"/>
      <c r="LU223"/>
      <c r="LV223"/>
      <c r="LW223"/>
      <c r="LX223"/>
      <c r="LY223"/>
      <c r="LZ223"/>
    </row>
    <row r="224" spans="1:338" x14ac:dyDescent="0.2">
      <c r="A224" s="216" t="str">
        <f>IFERROR(IF($A223+1&gt;'(backend scoring)'!$T$335,"",$A223+1),"")</f>
        <v/>
      </c>
      <c r="B224" s="216" t="str">
        <f>_xlfn.XLOOKUP($A224,'(backend scoring)'!$V$2:$V$333,'(backend scoring)'!$A$2:$A$333,"")</f>
        <v/>
      </c>
      <c r="C224" s="216" t="str">
        <f>IFERROR(VLOOKUP($B224,'Institution Evaluation'!$A$55:$F$346,2,0),IFERROR(VLOOKUP($B224,'Privacy Analyst Evaluation'!$A$46:$F$120,2,0),""))&amp;""</f>
        <v/>
      </c>
      <c r="D224" s="216" t="str">
        <f>IFERROR(VLOOKUP($B224,'Institution Evaluation'!$A$55:$F$346,3,0),IFERROR(VLOOKUP($B224,'Privacy Analyst Evaluation'!$A$46:$F$120,3,0),""))&amp;""</f>
        <v/>
      </c>
      <c r="E224" s="216" t="str">
        <f>IFERROR(VLOOKUP($B224,'Institution Evaluation'!$A$55:$F$346,4,0),IFERROR(VLOOKUP($B224,'Privacy Analyst Evaluation'!$A$46:$F$120,4,0),""))&amp;""</f>
        <v/>
      </c>
      <c r="F224" s="216" t="str">
        <f>IFERROR(VLOOKUP($B224,'Institution Evaluation'!$A$55:$F$346,6,0),IFERROR(VLOOKUP($B224,'Privacy Analyst Evaluation'!$A$46:$F$120,6,0),""))&amp;""</f>
        <v/>
      </c>
      <c r="G224" s="217"/>
      <c r="H224" s="216" t="str">
        <f>IFERROR(IF($H223+1&gt;'(backend scoring)'!$Q$335,"",$H223+1),"")</f>
        <v/>
      </c>
      <c r="I224" s="216" t="str">
        <f>_xlfn.XLOOKUP($H224,'(backend scoring)'!$S$2:$S$333,'(backend scoring)'!$A$2:$A$333,"")</f>
        <v/>
      </c>
      <c r="J224" s="216" t="str">
        <f>IFERROR(VLOOKUP($I224,'Institution Evaluation'!$A$55:$F$346,2,0),IFERROR(VLOOKUP($I224,'Privacy Analyst Evaluation'!$A$46:$F$120,2,0),""))</f>
        <v/>
      </c>
      <c r="K224" s="216" t="str">
        <f>IFERROR(VLOOKUP($I224,'Institution Evaluation'!$A$55:$F$346,3,0),IFERROR(VLOOKUP($I224,'Privacy Analyst Evaluation'!$A$46:$F$120,3,0),""))&amp;""</f>
        <v/>
      </c>
      <c r="L224" s="216" t="str">
        <f>IFERROR(VLOOKUP($I224,'Institution Evaluation'!$A$55:$F$346,4,0),IFERROR(VLOOKUP($I224,'Privacy Analyst Evaluation'!$A$46:$F$120,4,0),""))&amp;""</f>
        <v/>
      </c>
      <c r="M224" s="216" t="str">
        <f>IFERROR(VLOOKUP($I224,'Institution Evaluation'!$A$55:$F$346,6,0),IFERROR(VLOOKUP($I224,'Privacy Analyst Evaluation'!$A$46:$F$120,6,0),""))&amp;""</f>
        <v/>
      </c>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c r="FS224"/>
      <c r="FT224"/>
      <c r="FU224"/>
      <c r="FV224"/>
      <c r="FW224"/>
      <c r="FX224"/>
      <c r="FY224"/>
      <c r="FZ224"/>
      <c r="GA224"/>
      <c r="GB224"/>
      <c r="GC224"/>
      <c r="GD224"/>
      <c r="GE224"/>
      <c r="GF224"/>
      <c r="GG224"/>
      <c r="GH224"/>
      <c r="GI224"/>
      <c r="GJ224"/>
      <c r="GK224"/>
      <c r="GL224"/>
      <c r="GM224"/>
      <c r="GN224"/>
      <c r="GO224"/>
      <c r="GP224"/>
      <c r="GQ224"/>
      <c r="GR224"/>
      <c r="GS224"/>
      <c r="GT224"/>
      <c r="GU224"/>
      <c r="GV224"/>
      <c r="GW224"/>
      <c r="GX224"/>
      <c r="GY224"/>
      <c r="GZ224"/>
      <c r="HA224"/>
      <c r="HB224"/>
      <c r="HC224"/>
      <c r="HD224"/>
      <c r="HE224"/>
      <c r="HF224"/>
      <c r="HG224"/>
      <c r="HH224"/>
      <c r="HI224"/>
      <c r="HJ224"/>
      <c r="HK224"/>
      <c r="HL224"/>
      <c r="HM224"/>
      <c r="HN224"/>
      <c r="HO224"/>
      <c r="HP224"/>
      <c r="HQ224"/>
      <c r="HR224"/>
      <c r="HS224"/>
      <c r="HT224"/>
      <c r="HU224"/>
      <c r="HV224"/>
      <c r="HW224"/>
      <c r="HX224"/>
      <c r="HY224"/>
      <c r="HZ224"/>
      <c r="IA224"/>
      <c r="IB224"/>
      <c r="IC224"/>
      <c r="ID224"/>
      <c r="IE224"/>
      <c r="IF224"/>
      <c r="IG224"/>
      <c r="IH224"/>
      <c r="II224"/>
      <c r="IJ224"/>
      <c r="IK224"/>
      <c r="IL224"/>
      <c r="IM224"/>
      <c r="IN224"/>
      <c r="IO224"/>
      <c r="IP224"/>
      <c r="IQ224"/>
      <c r="IR224"/>
      <c r="IS224"/>
      <c r="IT224"/>
      <c r="IU224"/>
      <c r="IV224"/>
      <c r="IW224"/>
      <c r="IX224"/>
      <c r="IY224"/>
      <c r="IZ224"/>
      <c r="JA224"/>
      <c r="JB224"/>
      <c r="JC224"/>
      <c r="JD224"/>
      <c r="JE224"/>
      <c r="JF224"/>
      <c r="JG224"/>
      <c r="JH224"/>
      <c r="JI224"/>
      <c r="JJ224"/>
      <c r="JK224"/>
      <c r="JL224"/>
      <c r="JM224"/>
      <c r="JN224"/>
      <c r="JO224"/>
      <c r="JP224"/>
      <c r="JQ224"/>
      <c r="JR224"/>
      <c r="JS224"/>
      <c r="JT224"/>
      <c r="JU224"/>
      <c r="JV224"/>
      <c r="JW224"/>
      <c r="JX224"/>
      <c r="JY224"/>
      <c r="JZ224"/>
      <c r="KA224"/>
      <c r="KB224"/>
      <c r="KC224"/>
      <c r="KD224"/>
      <c r="KE224"/>
      <c r="KF224"/>
      <c r="KG224"/>
      <c r="KH224"/>
      <c r="KI224"/>
      <c r="KJ224"/>
      <c r="KK224"/>
      <c r="KL224"/>
      <c r="KM224"/>
      <c r="KN224"/>
      <c r="KO224"/>
      <c r="KP224"/>
      <c r="KQ224"/>
      <c r="KR224"/>
      <c r="KS224"/>
      <c r="KT224"/>
      <c r="KU224"/>
      <c r="KV224"/>
      <c r="KW224"/>
      <c r="KX224"/>
      <c r="KY224"/>
      <c r="KZ224"/>
      <c r="LA224"/>
      <c r="LB224"/>
      <c r="LC224"/>
      <c r="LD224"/>
      <c r="LE224"/>
      <c r="LF224"/>
      <c r="LG224"/>
      <c r="LH224"/>
      <c r="LI224"/>
      <c r="LJ224"/>
      <c r="LK224"/>
      <c r="LL224"/>
      <c r="LM224"/>
      <c r="LN224"/>
      <c r="LO224"/>
      <c r="LP224"/>
      <c r="LQ224"/>
      <c r="LR224"/>
      <c r="LS224"/>
      <c r="LT224"/>
      <c r="LU224"/>
      <c r="LV224"/>
      <c r="LW224"/>
      <c r="LX224"/>
      <c r="LY224"/>
      <c r="LZ224"/>
    </row>
    <row r="225" spans="1:338" x14ac:dyDescent="0.2">
      <c r="A225" s="216" t="str">
        <f>IFERROR(IF($A224+1&gt;'(backend scoring)'!$T$335,"",$A224+1),"")</f>
        <v/>
      </c>
      <c r="B225" s="216" t="str">
        <f>_xlfn.XLOOKUP($A225,'(backend scoring)'!$V$2:$V$333,'(backend scoring)'!$A$2:$A$333,"")</f>
        <v/>
      </c>
      <c r="C225" s="216" t="str">
        <f>IFERROR(VLOOKUP($B225,'Institution Evaluation'!$A$55:$F$346,2,0),IFERROR(VLOOKUP($B225,'Privacy Analyst Evaluation'!$A$46:$F$120,2,0),""))&amp;""</f>
        <v/>
      </c>
      <c r="D225" s="216" t="str">
        <f>IFERROR(VLOOKUP($B225,'Institution Evaluation'!$A$55:$F$346,3,0),IFERROR(VLOOKUP($B225,'Privacy Analyst Evaluation'!$A$46:$F$120,3,0),""))&amp;""</f>
        <v/>
      </c>
      <c r="E225" s="216" t="str">
        <f>IFERROR(VLOOKUP($B225,'Institution Evaluation'!$A$55:$F$346,4,0),IFERROR(VLOOKUP($B225,'Privacy Analyst Evaluation'!$A$46:$F$120,4,0),""))&amp;""</f>
        <v/>
      </c>
      <c r="F225" s="216" t="str">
        <f>IFERROR(VLOOKUP($B225,'Institution Evaluation'!$A$55:$F$346,6,0),IFERROR(VLOOKUP($B225,'Privacy Analyst Evaluation'!$A$46:$F$120,6,0),""))&amp;""</f>
        <v/>
      </c>
      <c r="G225" s="217"/>
      <c r="H225" s="216" t="str">
        <f>IFERROR(IF($H224+1&gt;'(backend scoring)'!$Q$335,"",$H224+1),"")</f>
        <v/>
      </c>
      <c r="I225" s="216" t="str">
        <f>_xlfn.XLOOKUP($H225,'(backend scoring)'!$S$2:$S$333,'(backend scoring)'!$A$2:$A$333,"")</f>
        <v/>
      </c>
      <c r="J225" s="216" t="str">
        <f>IFERROR(VLOOKUP($I225,'Institution Evaluation'!$A$55:$F$346,2,0),IFERROR(VLOOKUP($I225,'Privacy Analyst Evaluation'!$A$46:$F$120,2,0),""))</f>
        <v/>
      </c>
      <c r="K225" s="216" t="str">
        <f>IFERROR(VLOOKUP($I225,'Institution Evaluation'!$A$55:$F$346,3,0),IFERROR(VLOOKUP($I225,'Privacy Analyst Evaluation'!$A$46:$F$120,3,0),""))&amp;""</f>
        <v/>
      </c>
      <c r="L225" s="216" t="str">
        <f>IFERROR(VLOOKUP($I225,'Institution Evaluation'!$A$55:$F$346,4,0),IFERROR(VLOOKUP($I225,'Privacy Analyst Evaluation'!$A$46:$F$120,4,0),""))&amp;""</f>
        <v/>
      </c>
      <c r="M225" s="216" t="str">
        <f>IFERROR(VLOOKUP($I225,'Institution Evaluation'!$A$55:$F$346,6,0),IFERROR(VLOOKUP($I225,'Privacy Analyst Evaluation'!$A$46:$F$120,6,0),""))&amp;""</f>
        <v/>
      </c>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c r="EZ225"/>
      <c r="FA225"/>
      <c r="FB225"/>
      <c r="FC225"/>
      <c r="FD225"/>
      <c r="FE225"/>
      <c r="FF225"/>
      <c r="FG225"/>
      <c r="FH225"/>
      <c r="FI225"/>
      <c r="FJ225"/>
      <c r="FK225"/>
      <c r="FL225"/>
      <c r="FM225"/>
      <c r="FN225"/>
      <c r="FO225"/>
      <c r="FP225"/>
      <c r="FQ225"/>
      <c r="FR225"/>
      <c r="FS225"/>
      <c r="FT225"/>
      <c r="FU225"/>
      <c r="FV225"/>
      <c r="FW225"/>
      <c r="FX225"/>
      <c r="FY225"/>
      <c r="FZ225"/>
      <c r="GA225"/>
      <c r="GB225"/>
      <c r="GC225"/>
      <c r="GD225"/>
      <c r="GE225"/>
      <c r="GF225"/>
      <c r="GG225"/>
      <c r="GH225"/>
      <c r="GI225"/>
      <c r="GJ225"/>
      <c r="GK225"/>
      <c r="GL225"/>
      <c r="GM225"/>
      <c r="GN225"/>
      <c r="GO225"/>
      <c r="GP225"/>
      <c r="GQ225"/>
      <c r="GR225"/>
      <c r="GS225"/>
      <c r="GT225"/>
      <c r="GU225"/>
      <c r="GV225"/>
      <c r="GW225"/>
      <c r="GX225"/>
      <c r="GY225"/>
      <c r="GZ225"/>
      <c r="HA225"/>
      <c r="HB225"/>
      <c r="HC225"/>
      <c r="HD225"/>
      <c r="HE225"/>
      <c r="HF225"/>
      <c r="HG225"/>
      <c r="HH225"/>
      <c r="HI225"/>
      <c r="HJ225"/>
      <c r="HK225"/>
      <c r="HL225"/>
      <c r="HM225"/>
      <c r="HN225"/>
      <c r="HO225"/>
      <c r="HP225"/>
      <c r="HQ225"/>
      <c r="HR225"/>
      <c r="HS225"/>
      <c r="HT225"/>
      <c r="HU225"/>
      <c r="HV225"/>
      <c r="HW225"/>
      <c r="HX225"/>
      <c r="HY225"/>
      <c r="HZ225"/>
      <c r="IA225"/>
      <c r="IB225"/>
      <c r="IC225"/>
      <c r="ID225"/>
      <c r="IE225"/>
      <c r="IF225"/>
      <c r="IG225"/>
      <c r="IH225"/>
      <c r="II225"/>
      <c r="IJ225"/>
      <c r="IK225"/>
      <c r="IL225"/>
      <c r="IM225"/>
      <c r="IN225"/>
      <c r="IO225"/>
      <c r="IP225"/>
      <c r="IQ225"/>
      <c r="IR225"/>
      <c r="IS225"/>
      <c r="IT225"/>
      <c r="IU225"/>
      <c r="IV225"/>
      <c r="IW225"/>
      <c r="IX225"/>
      <c r="IY225"/>
      <c r="IZ225"/>
      <c r="JA225"/>
      <c r="JB225"/>
      <c r="JC225"/>
      <c r="JD225"/>
      <c r="JE225"/>
      <c r="JF225"/>
      <c r="JG225"/>
      <c r="JH225"/>
      <c r="JI225"/>
      <c r="JJ225"/>
      <c r="JK225"/>
      <c r="JL225"/>
      <c r="JM225"/>
      <c r="JN225"/>
      <c r="JO225"/>
      <c r="JP225"/>
      <c r="JQ225"/>
      <c r="JR225"/>
      <c r="JS225"/>
      <c r="JT225"/>
      <c r="JU225"/>
      <c r="JV225"/>
      <c r="JW225"/>
      <c r="JX225"/>
      <c r="JY225"/>
      <c r="JZ225"/>
      <c r="KA225"/>
      <c r="KB225"/>
      <c r="KC225"/>
      <c r="KD225"/>
      <c r="KE225"/>
      <c r="KF225"/>
      <c r="KG225"/>
      <c r="KH225"/>
      <c r="KI225"/>
      <c r="KJ225"/>
      <c r="KK225"/>
      <c r="KL225"/>
      <c r="KM225"/>
      <c r="KN225"/>
      <c r="KO225"/>
      <c r="KP225"/>
      <c r="KQ225"/>
      <c r="KR225"/>
      <c r="KS225"/>
      <c r="KT225"/>
      <c r="KU225"/>
      <c r="KV225"/>
      <c r="KW225"/>
      <c r="KX225"/>
      <c r="KY225"/>
      <c r="KZ225"/>
      <c r="LA225"/>
      <c r="LB225"/>
      <c r="LC225"/>
      <c r="LD225"/>
      <c r="LE225"/>
      <c r="LF225"/>
      <c r="LG225"/>
      <c r="LH225"/>
      <c r="LI225"/>
      <c r="LJ225"/>
      <c r="LK225"/>
      <c r="LL225"/>
      <c r="LM225"/>
      <c r="LN225"/>
      <c r="LO225"/>
      <c r="LP225"/>
      <c r="LQ225"/>
      <c r="LR225"/>
      <c r="LS225"/>
      <c r="LT225"/>
      <c r="LU225"/>
      <c r="LV225"/>
      <c r="LW225"/>
      <c r="LX225"/>
      <c r="LY225"/>
      <c r="LZ225"/>
    </row>
    <row r="226" spans="1:338" x14ac:dyDescent="0.2">
      <c r="A226" s="216" t="str">
        <f>IFERROR(IF($A225+1&gt;'(backend scoring)'!$T$335,"",$A225+1),"")</f>
        <v/>
      </c>
      <c r="B226" s="216" t="str">
        <f>_xlfn.XLOOKUP($A226,'(backend scoring)'!$V$2:$V$333,'(backend scoring)'!$A$2:$A$333,"")</f>
        <v/>
      </c>
      <c r="C226" s="216" t="str">
        <f>IFERROR(VLOOKUP($B226,'Institution Evaluation'!$A$55:$F$346,2,0),IFERROR(VLOOKUP($B226,'Privacy Analyst Evaluation'!$A$46:$F$120,2,0),""))&amp;""</f>
        <v/>
      </c>
      <c r="D226" s="216" t="str">
        <f>IFERROR(VLOOKUP($B226,'Institution Evaluation'!$A$55:$F$346,3,0),IFERROR(VLOOKUP($B226,'Privacy Analyst Evaluation'!$A$46:$F$120,3,0),""))&amp;""</f>
        <v/>
      </c>
      <c r="E226" s="216" t="str">
        <f>IFERROR(VLOOKUP($B226,'Institution Evaluation'!$A$55:$F$346,4,0),IFERROR(VLOOKUP($B226,'Privacy Analyst Evaluation'!$A$46:$F$120,4,0),""))&amp;""</f>
        <v/>
      </c>
      <c r="F226" s="216" t="str">
        <f>IFERROR(VLOOKUP($B226,'Institution Evaluation'!$A$55:$F$346,6,0),IFERROR(VLOOKUP($B226,'Privacy Analyst Evaluation'!$A$46:$F$120,6,0),""))&amp;""</f>
        <v/>
      </c>
      <c r="G226" s="217"/>
      <c r="H226" s="216" t="str">
        <f>IFERROR(IF($H225+1&gt;'(backend scoring)'!$Q$335,"",$H225+1),"")</f>
        <v/>
      </c>
      <c r="I226" s="216" t="str">
        <f>_xlfn.XLOOKUP($H226,'(backend scoring)'!$S$2:$S$333,'(backend scoring)'!$A$2:$A$333,"")</f>
        <v/>
      </c>
      <c r="J226" s="216" t="str">
        <f>IFERROR(VLOOKUP($I226,'Institution Evaluation'!$A$55:$F$346,2,0),IFERROR(VLOOKUP($I226,'Privacy Analyst Evaluation'!$A$46:$F$120,2,0),""))</f>
        <v/>
      </c>
      <c r="K226" s="216" t="str">
        <f>IFERROR(VLOOKUP($I226,'Institution Evaluation'!$A$55:$F$346,3,0),IFERROR(VLOOKUP($I226,'Privacy Analyst Evaluation'!$A$46:$F$120,3,0),""))&amp;""</f>
        <v/>
      </c>
      <c r="L226" s="216" t="str">
        <f>IFERROR(VLOOKUP($I226,'Institution Evaluation'!$A$55:$F$346,4,0),IFERROR(VLOOKUP($I226,'Privacy Analyst Evaluation'!$A$46:$F$120,4,0),""))&amp;""</f>
        <v/>
      </c>
      <c r="M226" s="216" t="str">
        <f>IFERROR(VLOOKUP($I226,'Institution Evaluation'!$A$55:$F$346,6,0),IFERROR(VLOOKUP($I226,'Privacy Analyst Evaluation'!$A$46:$F$120,6,0),""))&amp;""</f>
        <v/>
      </c>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c r="DX226"/>
      <c r="DY226"/>
      <c r="DZ226"/>
      <c r="EA226"/>
      <c r="EB226"/>
      <c r="EC226"/>
      <c r="ED226"/>
      <c r="EE226"/>
      <c r="EF226"/>
      <c r="EG226"/>
      <c r="EH226"/>
      <c r="EI226"/>
      <c r="EJ226"/>
      <c r="EK226"/>
      <c r="EL226"/>
      <c r="EM226"/>
      <c r="EN226"/>
      <c r="EO226"/>
      <c r="EP226"/>
      <c r="EQ226"/>
      <c r="ER226"/>
      <c r="ES226"/>
      <c r="ET226"/>
      <c r="EU226"/>
      <c r="EV226"/>
      <c r="EW226"/>
      <c r="EX226"/>
      <c r="EY226"/>
      <c r="EZ226"/>
      <c r="FA226"/>
      <c r="FB226"/>
      <c r="FC226"/>
      <c r="FD226"/>
      <c r="FE226"/>
      <c r="FF226"/>
      <c r="FG226"/>
      <c r="FH226"/>
      <c r="FI226"/>
      <c r="FJ226"/>
      <c r="FK226"/>
      <c r="FL226"/>
      <c r="FM226"/>
      <c r="FN226"/>
      <c r="FO226"/>
      <c r="FP226"/>
      <c r="FQ226"/>
      <c r="FR226"/>
      <c r="FS226"/>
      <c r="FT226"/>
      <c r="FU226"/>
      <c r="FV226"/>
      <c r="FW226"/>
      <c r="FX226"/>
      <c r="FY226"/>
      <c r="FZ226"/>
      <c r="GA226"/>
      <c r="GB226"/>
      <c r="GC226"/>
      <c r="GD226"/>
      <c r="GE226"/>
      <c r="GF226"/>
      <c r="GG226"/>
      <c r="GH226"/>
      <c r="GI226"/>
      <c r="GJ226"/>
      <c r="GK226"/>
      <c r="GL226"/>
      <c r="GM226"/>
      <c r="GN226"/>
      <c r="GO226"/>
      <c r="GP226"/>
      <c r="GQ226"/>
      <c r="GR226"/>
      <c r="GS226"/>
      <c r="GT226"/>
      <c r="GU226"/>
      <c r="GV226"/>
      <c r="GW226"/>
      <c r="GX226"/>
      <c r="GY226"/>
      <c r="GZ226"/>
      <c r="HA226"/>
      <c r="HB226"/>
      <c r="HC226"/>
      <c r="HD226"/>
      <c r="HE226"/>
      <c r="HF226"/>
      <c r="HG226"/>
      <c r="HH226"/>
      <c r="HI226"/>
      <c r="HJ226"/>
      <c r="HK226"/>
      <c r="HL226"/>
      <c r="HM226"/>
      <c r="HN226"/>
      <c r="HO226"/>
      <c r="HP226"/>
      <c r="HQ226"/>
      <c r="HR226"/>
      <c r="HS226"/>
      <c r="HT226"/>
      <c r="HU226"/>
      <c r="HV226"/>
      <c r="HW226"/>
      <c r="HX226"/>
      <c r="HY226"/>
      <c r="HZ226"/>
      <c r="IA226"/>
      <c r="IB226"/>
      <c r="IC226"/>
      <c r="ID226"/>
      <c r="IE226"/>
      <c r="IF226"/>
      <c r="IG226"/>
      <c r="IH226"/>
      <c r="II226"/>
      <c r="IJ226"/>
      <c r="IK226"/>
      <c r="IL226"/>
      <c r="IM226"/>
      <c r="IN226"/>
      <c r="IO226"/>
      <c r="IP226"/>
      <c r="IQ226"/>
      <c r="IR226"/>
      <c r="IS226"/>
      <c r="IT226"/>
      <c r="IU226"/>
      <c r="IV226"/>
      <c r="IW226"/>
      <c r="IX226"/>
      <c r="IY226"/>
      <c r="IZ226"/>
      <c r="JA226"/>
      <c r="JB226"/>
      <c r="JC226"/>
      <c r="JD226"/>
      <c r="JE226"/>
      <c r="JF226"/>
      <c r="JG226"/>
      <c r="JH226"/>
      <c r="JI226"/>
      <c r="JJ226"/>
      <c r="JK226"/>
      <c r="JL226"/>
      <c r="JM226"/>
      <c r="JN226"/>
      <c r="JO226"/>
      <c r="JP226"/>
      <c r="JQ226"/>
      <c r="JR226"/>
      <c r="JS226"/>
      <c r="JT226"/>
      <c r="JU226"/>
      <c r="JV226"/>
      <c r="JW226"/>
      <c r="JX226"/>
      <c r="JY226"/>
      <c r="JZ226"/>
      <c r="KA226"/>
      <c r="KB226"/>
      <c r="KC226"/>
      <c r="KD226"/>
      <c r="KE226"/>
      <c r="KF226"/>
      <c r="KG226"/>
      <c r="KH226"/>
      <c r="KI226"/>
      <c r="KJ226"/>
      <c r="KK226"/>
      <c r="KL226"/>
      <c r="KM226"/>
      <c r="KN226"/>
      <c r="KO226"/>
      <c r="KP226"/>
      <c r="KQ226"/>
      <c r="KR226"/>
      <c r="KS226"/>
      <c r="KT226"/>
      <c r="KU226"/>
      <c r="KV226"/>
      <c r="KW226"/>
      <c r="KX226"/>
      <c r="KY226"/>
      <c r="KZ226"/>
      <c r="LA226"/>
      <c r="LB226"/>
      <c r="LC226"/>
      <c r="LD226"/>
      <c r="LE226"/>
      <c r="LF226"/>
      <c r="LG226"/>
      <c r="LH226"/>
      <c r="LI226"/>
      <c r="LJ226"/>
      <c r="LK226"/>
      <c r="LL226"/>
      <c r="LM226"/>
      <c r="LN226"/>
      <c r="LO226"/>
      <c r="LP226"/>
      <c r="LQ226"/>
      <c r="LR226"/>
      <c r="LS226"/>
      <c r="LT226"/>
      <c r="LU226"/>
      <c r="LV226"/>
      <c r="LW226"/>
      <c r="LX226"/>
      <c r="LY226"/>
      <c r="LZ226"/>
    </row>
    <row r="227" spans="1:338" x14ac:dyDescent="0.2">
      <c r="A227" s="216" t="str">
        <f>IFERROR(IF($A226+1&gt;'(backend scoring)'!$T$335,"",$A226+1),"")</f>
        <v/>
      </c>
      <c r="B227" s="216" t="str">
        <f>_xlfn.XLOOKUP($A227,'(backend scoring)'!$V$2:$V$333,'(backend scoring)'!$A$2:$A$333,"")</f>
        <v/>
      </c>
      <c r="C227" s="216" t="str">
        <f>IFERROR(VLOOKUP($B227,'Institution Evaluation'!$A$55:$F$346,2,0),IFERROR(VLOOKUP($B227,'Privacy Analyst Evaluation'!$A$46:$F$120,2,0),""))&amp;""</f>
        <v/>
      </c>
      <c r="D227" s="216" t="str">
        <f>IFERROR(VLOOKUP($B227,'Institution Evaluation'!$A$55:$F$346,3,0),IFERROR(VLOOKUP($B227,'Privacy Analyst Evaluation'!$A$46:$F$120,3,0),""))&amp;""</f>
        <v/>
      </c>
      <c r="E227" s="216" t="str">
        <f>IFERROR(VLOOKUP($B227,'Institution Evaluation'!$A$55:$F$346,4,0),IFERROR(VLOOKUP($B227,'Privacy Analyst Evaluation'!$A$46:$F$120,4,0),""))&amp;""</f>
        <v/>
      </c>
      <c r="F227" s="216" t="str">
        <f>IFERROR(VLOOKUP($B227,'Institution Evaluation'!$A$55:$F$346,6,0),IFERROR(VLOOKUP($B227,'Privacy Analyst Evaluation'!$A$46:$F$120,6,0),""))&amp;""</f>
        <v/>
      </c>
      <c r="G227" s="217"/>
      <c r="H227" s="216" t="str">
        <f>IFERROR(IF($H226+1&gt;'(backend scoring)'!$Q$335,"",$H226+1),"")</f>
        <v/>
      </c>
      <c r="I227" s="216" t="str">
        <f>_xlfn.XLOOKUP($H227,'(backend scoring)'!$S$2:$S$333,'(backend scoring)'!$A$2:$A$333,"")</f>
        <v/>
      </c>
      <c r="J227" s="216" t="str">
        <f>IFERROR(VLOOKUP($I227,'Institution Evaluation'!$A$55:$F$346,2,0),IFERROR(VLOOKUP($I227,'Privacy Analyst Evaluation'!$A$46:$F$120,2,0),""))</f>
        <v/>
      </c>
      <c r="K227" s="216" t="str">
        <f>IFERROR(VLOOKUP($I227,'Institution Evaluation'!$A$55:$F$346,3,0),IFERROR(VLOOKUP($I227,'Privacy Analyst Evaluation'!$A$46:$F$120,3,0),""))&amp;""</f>
        <v/>
      </c>
      <c r="L227" s="216" t="str">
        <f>IFERROR(VLOOKUP($I227,'Institution Evaluation'!$A$55:$F$346,4,0),IFERROR(VLOOKUP($I227,'Privacy Analyst Evaluation'!$A$46:$F$120,4,0),""))&amp;""</f>
        <v/>
      </c>
      <c r="M227" s="216" t="str">
        <f>IFERROR(VLOOKUP($I227,'Institution Evaluation'!$A$55:$F$346,6,0),IFERROR(VLOOKUP($I227,'Privacy Analyst Evaluation'!$A$46:$F$120,6,0),""))&amp;""</f>
        <v/>
      </c>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c r="DW227"/>
      <c r="DX227"/>
      <c r="DY227"/>
      <c r="DZ227"/>
      <c r="EA227"/>
      <c r="EB227"/>
      <c r="EC227"/>
      <c r="ED227"/>
      <c r="EE227"/>
      <c r="EF227"/>
      <c r="EG227"/>
      <c r="EH227"/>
      <c r="EI227"/>
      <c r="EJ227"/>
      <c r="EK227"/>
      <c r="EL227"/>
      <c r="EM227"/>
      <c r="EN227"/>
      <c r="EO227"/>
      <c r="EP227"/>
      <c r="EQ227"/>
      <c r="ER227"/>
      <c r="ES227"/>
      <c r="ET227"/>
      <c r="EU227"/>
      <c r="EV227"/>
      <c r="EW227"/>
      <c r="EX227"/>
      <c r="EY227"/>
      <c r="EZ227"/>
      <c r="FA227"/>
      <c r="FB227"/>
      <c r="FC227"/>
      <c r="FD227"/>
      <c r="FE227"/>
      <c r="FF227"/>
      <c r="FG227"/>
      <c r="FH227"/>
      <c r="FI227"/>
      <c r="FJ227"/>
      <c r="FK227"/>
      <c r="FL227"/>
      <c r="FM227"/>
      <c r="FN227"/>
      <c r="FO227"/>
      <c r="FP227"/>
      <c r="FQ227"/>
      <c r="FR227"/>
      <c r="FS227"/>
      <c r="FT227"/>
      <c r="FU227"/>
      <c r="FV227"/>
      <c r="FW227"/>
      <c r="FX227"/>
      <c r="FY227"/>
      <c r="FZ227"/>
      <c r="GA227"/>
      <c r="GB227"/>
      <c r="GC227"/>
      <c r="GD227"/>
      <c r="GE227"/>
      <c r="GF227"/>
      <c r="GG227"/>
      <c r="GH227"/>
      <c r="GI227"/>
      <c r="GJ227"/>
      <c r="GK227"/>
      <c r="GL227"/>
      <c r="GM227"/>
      <c r="GN227"/>
      <c r="GO227"/>
      <c r="GP227"/>
      <c r="GQ227"/>
      <c r="GR227"/>
      <c r="GS227"/>
      <c r="GT227"/>
      <c r="GU227"/>
      <c r="GV227"/>
      <c r="GW227"/>
      <c r="GX227"/>
      <c r="GY227"/>
      <c r="GZ227"/>
      <c r="HA227"/>
      <c r="HB227"/>
      <c r="HC227"/>
      <c r="HD227"/>
      <c r="HE227"/>
      <c r="HF227"/>
      <c r="HG227"/>
      <c r="HH227"/>
      <c r="HI227"/>
      <c r="HJ227"/>
      <c r="HK227"/>
      <c r="HL227"/>
      <c r="HM227"/>
      <c r="HN227"/>
      <c r="HO227"/>
      <c r="HP227"/>
      <c r="HQ227"/>
      <c r="HR227"/>
      <c r="HS227"/>
      <c r="HT227"/>
      <c r="HU227"/>
      <c r="HV227"/>
      <c r="HW227"/>
      <c r="HX227"/>
      <c r="HY227"/>
      <c r="HZ227"/>
      <c r="IA227"/>
      <c r="IB227"/>
      <c r="IC227"/>
      <c r="ID227"/>
      <c r="IE227"/>
      <c r="IF227"/>
      <c r="IG227"/>
      <c r="IH227"/>
      <c r="II227"/>
      <c r="IJ227"/>
      <c r="IK227"/>
      <c r="IL227"/>
      <c r="IM227"/>
      <c r="IN227"/>
      <c r="IO227"/>
      <c r="IP227"/>
      <c r="IQ227"/>
      <c r="IR227"/>
      <c r="IS227"/>
      <c r="IT227"/>
      <c r="IU227"/>
      <c r="IV227"/>
      <c r="IW227"/>
      <c r="IX227"/>
      <c r="IY227"/>
      <c r="IZ227"/>
      <c r="JA227"/>
      <c r="JB227"/>
      <c r="JC227"/>
      <c r="JD227"/>
      <c r="JE227"/>
      <c r="JF227"/>
      <c r="JG227"/>
      <c r="JH227"/>
      <c r="JI227"/>
      <c r="JJ227"/>
      <c r="JK227"/>
      <c r="JL227"/>
      <c r="JM227"/>
      <c r="JN227"/>
      <c r="JO227"/>
      <c r="JP227"/>
      <c r="JQ227"/>
      <c r="JR227"/>
      <c r="JS227"/>
      <c r="JT227"/>
      <c r="JU227"/>
      <c r="JV227"/>
      <c r="JW227"/>
      <c r="JX227"/>
      <c r="JY227"/>
      <c r="JZ227"/>
      <c r="KA227"/>
      <c r="KB227"/>
      <c r="KC227"/>
      <c r="KD227"/>
      <c r="KE227"/>
      <c r="KF227"/>
      <c r="KG227"/>
      <c r="KH227"/>
      <c r="KI227"/>
      <c r="KJ227"/>
      <c r="KK227"/>
      <c r="KL227"/>
      <c r="KM227"/>
      <c r="KN227"/>
      <c r="KO227"/>
      <c r="KP227"/>
      <c r="KQ227"/>
      <c r="KR227"/>
      <c r="KS227"/>
      <c r="KT227"/>
      <c r="KU227"/>
      <c r="KV227"/>
      <c r="KW227"/>
      <c r="KX227"/>
      <c r="KY227"/>
      <c r="KZ227"/>
      <c r="LA227"/>
      <c r="LB227"/>
      <c r="LC227"/>
      <c r="LD227"/>
      <c r="LE227"/>
      <c r="LF227"/>
      <c r="LG227"/>
      <c r="LH227"/>
      <c r="LI227"/>
      <c r="LJ227"/>
      <c r="LK227"/>
      <c r="LL227"/>
      <c r="LM227"/>
      <c r="LN227"/>
      <c r="LO227"/>
      <c r="LP227"/>
      <c r="LQ227"/>
      <c r="LR227"/>
      <c r="LS227"/>
      <c r="LT227"/>
      <c r="LU227"/>
      <c r="LV227"/>
      <c r="LW227"/>
      <c r="LX227"/>
      <c r="LY227"/>
      <c r="LZ227"/>
    </row>
    <row r="228" spans="1:338" x14ac:dyDescent="0.2">
      <c r="A228" s="216" t="str">
        <f>IFERROR(IF($A227+1&gt;'(backend scoring)'!$T$335,"",$A227+1),"")</f>
        <v/>
      </c>
      <c r="B228" s="216" t="str">
        <f>_xlfn.XLOOKUP($A228,'(backend scoring)'!$V$2:$V$333,'(backend scoring)'!$A$2:$A$333,"")</f>
        <v/>
      </c>
      <c r="C228" s="216" t="str">
        <f>IFERROR(VLOOKUP($B228,'Institution Evaluation'!$A$55:$F$346,2,0),IFERROR(VLOOKUP($B228,'Privacy Analyst Evaluation'!$A$46:$F$120,2,0),""))&amp;""</f>
        <v/>
      </c>
      <c r="D228" s="216" t="str">
        <f>IFERROR(VLOOKUP($B228,'Institution Evaluation'!$A$55:$F$346,3,0),IFERROR(VLOOKUP($B228,'Privacy Analyst Evaluation'!$A$46:$F$120,3,0),""))&amp;""</f>
        <v/>
      </c>
      <c r="E228" s="216" t="str">
        <f>IFERROR(VLOOKUP($B228,'Institution Evaluation'!$A$55:$F$346,4,0),IFERROR(VLOOKUP($B228,'Privacy Analyst Evaluation'!$A$46:$F$120,4,0),""))&amp;""</f>
        <v/>
      </c>
      <c r="F228" s="216" t="str">
        <f>IFERROR(VLOOKUP($B228,'Institution Evaluation'!$A$55:$F$346,6,0),IFERROR(VLOOKUP($B228,'Privacy Analyst Evaluation'!$A$46:$F$120,6,0),""))&amp;""</f>
        <v/>
      </c>
      <c r="G228" s="217"/>
      <c r="H228" s="216" t="str">
        <f>IFERROR(IF($H227+1&gt;'(backend scoring)'!$Q$335,"",$H227+1),"")</f>
        <v/>
      </c>
      <c r="I228" s="216" t="str">
        <f>_xlfn.XLOOKUP($H228,'(backend scoring)'!$S$2:$S$333,'(backend scoring)'!$A$2:$A$333,"")</f>
        <v/>
      </c>
      <c r="J228" s="216" t="str">
        <f>IFERROR(VLOOKUP($I228,'Institution Evaluation'!$A$55:$F$346,2,0),IFERROR(VLOOKUP($I228,'Privacy Analyst Evaluation'!$A$46:$F$120,2,0),""))</f>
        <v/>
      </c>
      <c r="K228" s="216" t="str">
        <f>IFERROR(VLOOKUP($I228,'Institution Evaluation'!$A$55:$F$346,3,0),IFERROR(VLOOKUP($I228,'Privacy Analyst Evaluation'!$A$46:$F$120,3,0),""))&amp;""</f>
        <v/>
      </c>
      <c r="L228" s="216" t="str">
        <f>IFERROR(VLOOKUP($I228,'Institution Evaluation'!$A$55:$F$346,4,0),IFERROR(VLOOKUP($I228,'Privacy Analyst Evaluation'!$A$46:$F$120,4,0),""))&amp;""</f>
        <v/>
      </c>
      <c r="M228" s="216" t="str">
        <f>IFERROR(VLOOKUP($I228,'Institution Evaluation'!$A$55:$F$346,6,0),IFERROR(VLOOKUP($I228,'Privacy Analyst Evaluation'!$A$46:$F$120,6,0),""))&amp;""</f>
        <v/>
      </c>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c r="FS228"/>
      <c r="FT228"/>
      <c r="FU228"/>
      <c r="FV228"/>
      <c r="FW228"/>
      <c r="FX228"/>
      <c r="FY228"/>
      <c r="FZ228"/>
      <c r="GA228"/>
      <c r="GB228"/>
      <c r="GC228"/>
      <c r="GD228"/>
      <c r="GE228"/>
      <c r="GF228"/>
      <c r="GG228"/>
      <c r="GH228"/>
      <c r="GI228"/>
      <c r="GJ228"/>
      <c r="GK228"/>
      <c r="GL228"/>
      <c r="GM228"/>
      <c r="GN228"/>
      <c r="GO228"/>
      <c r="GP228"/>
      <c r="GQ228"/>
      <c r="GR228"/>
      <c r="GS228"/>
      <c r="GT228"/>
      <c r="GU228"/>
      <c r="GV228"/>
      <c r="GW228"/>
      <c r="GX228"/>
      <c r="GY228"/>
      <c r="GZ228"/>
      <c r="HA228"/>
      <c r="HB228"/>
      <c r="HC228"/>
      <c r="HD228"/>
      <c r="HE228"/>
      <c r="HF228"/>
      <c r="HG228"/>
      <c r="HH228"/>
      <c r="HI228"/>
      <c r="HJ228"/>
      <c r="HK228"/>
      <c r="HL228"/>
      <c r="HM228"/>
      <c r="HN228"/>
      <c r="HO228"/>
      <c r="HP228"/>
      <c r="HQ228"/>
      <c r="HR228"/>
      <c r="HS228"/>
      <c r="HT228"/>
      <c r="HU228"/>
      <c r="HV228"/>
      <c r="HW228"/>
      <c r="HX228"/>
      <c r="HY228"/>
      <c r="HZ228"/>
      <c r="IA228"/>
      <c r="IB228"/>
      <c r="IC228"/>
      <c r="ID228"/>
      <c r="IE228"/>
      <c r="IF228"/>
      <c r="IG228"/>
      <c r="IH228"/>
      <c r="II228"/>
      <c r="IJ228"/>
      <c r="IK228"/>
      <c r="IL228"/>
      <c r="IM228"/>
      <c r="IN228"/>
      <c r="IO228"/>
      <c r="IP228"/>
      <c r="IQ228"/>
      <c r="IR228"/>
      <c r="IS228"/>
      <c r="IT228"/>
      <c r="IU228"/>
      <c r="IV228"/>
      <c r="IW228"/>
      <c r="IX228"/>
      <c r="IY228"/>
      <c r="IZ228"/>
      <c r="JA228"/>
      <c r="JB228"/>
      <c r="JC228"/>
      <c r="JD228"/>
      <c r="JE228"/>
      <c r="JF228"/>
      <c r="JG228"/>
      <c r="JH228"/>
      <c r="JI228"/>
      <c r="JJ228"/>
      <c r="JK228"/>
      <c r="JL228"/>
      <c r="JM228"/>
      <c r="JN228"/>
      <c r="JO228"/>
      <c r="JP228"/>
      <c r="JQ228"/>
      <c r="JR228"/>
      <c r="JS228"/>
      <c r="JT228"/>
      <c r="JU228"/>
      <c r="JV228"/>
      <c r="JW228"/>
      <c r="JX228"/>
      <c r="JY228"/>
      <c r="JZ228"/>
      <c r="KA228"/>
      <c r="KB228"/>
      <c r="KC228"/>
      <c r="KD228"/>
      <c r="KE228"/>
      <c r="KF228"/>
      <c r="KG228"/>
      <c r="KH228"/>
      <c r="KI228"/>
      <c r="KJ228"/>
      <c r="KK228"/>
      <c r="KL228"/>
      <c r="KM228"/>
      <c r="KN228"/>
      <c r="KO228"/>
      <c r="KP228"/>
      <c r="KQ228"/>
      <c r="KR228"/>
      <c r="KS228"/>
      <c r="KT228"/>
      <c r="KU228"/>
      <c r="KV228"/>
      <c r="KW228"/>
      <c r="KX228"/>
      <c r="KY228"/>
      <c r="KZ228"/>
      <c r="LA228"/>
      <c r="LB228"/>
      <c r="LC228"/>
      <c r="LD228"/>
      <c r="LE228"/>
      <c r="LF228"/>
      <c r="LG228"/>
      <c r="LH228"/>
      <c r="LI228"/>
      <c r="LJ228"/>
      <c r="LK228"/>
      <c r="LL228"/>
      <c r="LM228"/>
      <c r="LN228"/>
      <c r="LO228"/>
      <c r="LP228"/>
      <c r="LQ228"/>
      <c r="LR228"/>
      <c r="LS228"/>
      <c r="LT228"/>
      <c r="LU228"/>
      <c r="LV228"/>
      <c r="LW228"/>
      <c r="LX228"/>
      <c r="LY228"/>
      <c r="LZ228"/>
    </row>
    <row r="229" spans="1:338" x14ac:dyDescent="0.2">
      <c r="A229" s="216" t="str">
        <f>IFERROR(IF($A228+1&gt;'(backend scoring)'!$T$335,"",$A228+1),"")</f>
        <v/>
      </c>
      <c r="B229" s="216" t="str">
        <f>_xlfn.XLOOKUP($A229,'(backend scoring)'!$V$2:$V$333,'(backend scoring)'!$A$2:$A$333,"")</f>
        <v/>
      </c>
      <c r="C229" s="216" t="str">
        <f>IFERROR(VLOOKUP($B229,'Institution Evaluation'!$A$55:$F$346,2,0),IFERROR(VLOOKUP($B229,'Privacy Analyst Evaluation'!$A$46:$F$120,2,0),""))&amp;""</f>
        <v/>
      </c>
      <c r="D229" s="216" t="str">
        <f>IFERROR(VLOOKUP($B229,'Institution Evaluation'!$A$55:$F$346,3,0),IFERROR(VLOOKUP($B229,'Privacy Analyst Evaluation'!$A$46:$F$120,3,0),""))&amp;""</f>
        <v/>
      </c>
      <c r="E229" s="216" t="str">
        <f>IFERROR(VLOOKUP($B229,'Institution Evaluation'!$A$55:$F$346,4,0),IFERROR(VLOOKUP($B229,'Privacy Analyst Evaluation'!$A$46:$F$120,4,0),""))&amp;""</f>
        <v/>
      </c>
      <c r="F229" s="216" t="str">
        <f>IFERROR(VLOOKUP($B229,'Institution Evaluation'!$A$55:$F$346,6,0),IFERROR(VLOOKUP($B229,'Privacy Analyst Evaluation'!$A$46:$F$120,6,0),""))&amp;""</f>
        <v/>
      </c>
      <c r="G229" s="217"/>
      <c r="H229" s="216" t="str">
        <f>IFERROR(IF($H228+1&gt;'(backend scoring)'!$Q$335,"",$H228+1),"")</f>
        <v/>
      </c>
      <c r="I229" s="216" t="str">
        <f>_xlfn.XLOOKUP($H229,'(backend scoring)'!$S$2:$S$333,'(backend scoring)'!$A$2:$A$333,"")</f>
        <v/>
      </c>
      <c r="J229" s="216" t="str">
        <f>IFERROR(VLOOKUP($I229,'Institution Evaluation'!$A$55:$F$346,2,0),IFERROR(VLOOKUP($I229,'Privacy Analyst Evaluation'!$A$46:$F$120,2,0),""))</f>
        <v/>
      </c>
      <c r="K229" s="216" t="str">
        <f>IFERROR(VLOOKUP($I229,'Institution Evaluation'!$A$55:$F$346,3,0),IFERROR(VLOOKUP($I229,'Privacy Analyst Evaluation'!$A$46:$F$120,3,0),""))&amp;""</f>
        <v/>
      </c>
      <c r="L229" s="216" t="str">
        <f>IFERROR(VLOOKUP($I229,'Institution Evaluation'!$A$55:$F$346,4,0),IFERROR(VLOOKUP($I229,'Privacy Analyst Evaluation'!$A$46:$F$120,4,0),""))&amp;""</f>
        <v/>
      </c>
      <c r="M229" s="216" t="str">
        <f>IFERROR(VLOOKUP($I229,'Institution Evaluation'!$A$55:$F$346,6,0),IFERROR(VLOOKUP($I229,'Privacy Analyst Evaluation'!$A$46:$F$120,6,0),""))&amp;""</f>
        <v/>
      </c>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c r="DV229"/>
      <c r="DW229"/>
      <c r="DX229"/>
      <c r="DY229"/>
      <c r="DZ229"/>
      <c r="EA229"/>
      <c r="EB229"/>
      <c r="EC229"/>
      <c r="ED229"/>
      <c r="EE229"/>
      <c r="EF229"/>
      <c r="EG229"/>
      <c r="EH229"/>
      <c r="EI229"/>
      <c r="EJ229"/>
      <c r="EK229"/>
      <c r="EL229"/>
      <c r="EM229"/>
      <c r="EN229"/>
      <c r="EO229"/>
      <c r="EP229"/>
      <c r="EQ229"/>
      <c r="ER229"/>
      <c r="ES229"/>
      <c r="ET229"/>
      <c r="EU229"/>
      <c r="EV229"/>
      <c r="EW229"/>
      <c r="EX229"/>
      <c r="EY229"/>
      <c r="EZ229"/>
      <c r="FA229"/>
      <c r="FB229"/>
      <c r="FC229"/>
      <c r="FD229"/>
      <c r="FE229"/>
      <c r="FF229"/>
      <c r="FG229"/>
      <c r="FH229"/>
      <c r="FI229"/>
      <c r="FJ229"/>
      <c r="FK229"/>
      <c r="FL229"/>
      <c r="FM229"/>
      <c r="FN229"/>
      <c r="FO229"/>
      <c r="FP229"/>
      <c r="FQ229"/>
      <c r="FR229"/>
      <c r="FS229"/>
      <c r="FT229"/>
      <c r="FU229"/>
      <c r="FV229"/>
      <c r="FW229"/>
      <c r="FX229"/>
      <c r="FY229"/>
      <c r="FZ229"/>
      <c r="GA229"/>
      <c r="GB229"/>
      <c r="GC229"/>
      <c r="GD229"/>
      <c r="GE229"/>
      <c r="GF229"/>
      <c r="GG229"/>
      <c r="GH229"/>
      <c r="GI229"/>
      <c r="GJ229"/>
      <c r="GK229"/>
      <c r="GL229"/>
      <c r="GM229"/>
      <c r="GN229"/>
      <c r="GO229"/>
      <c r="GP229"/>
      <c r="GQ229"/>
      <c r="GR229"/>
      <c r="GS229"/>
      <c r="GT229"/>
      <c r="GU229"/>
      <c r="GV229"/>
      <c r="GW229"/>
      <c r="GX229"/>
      <c r="GY229"/>
      <c r="GZ229"/>
      <c r="HA229"/>
      <c r="HB229"/>
      <c r="HC229"/>
      <c r="HD229"/>
      <c r="HE229"/>
      <c r="HF229"/>
      <c r="HG229"/>
      <c r="HH229"/>
      <c r="HI229"/>
      <c r="HJ229"/>
      <c r="HK229"/>
      <c r="HL229"/>
      <c r="HM229"/>
      <c r="HN229"/>
      <c r="HO229"/>
      <c r="HP229"/>
      <c r="HQ229"/>
      <c r="HR229"/>
      <c r="HS229"/>
      <c r="HT229"/>
      <c r="HU229"/>
      <c r="HV229"/>
      <c r="HW229"/>
      <c r="HX229"/>
      <c r="HY229"/>
      <c r="HZ229"/>
      <c r="IA229"/>
      <c r="IB229"/>
      <c r="IC229"/>
      <c r="ID229"/>
      <c r="IE229"/>
      <c r="IF229"/>
      <c r="IG229"/>
      <c r="IH229"/>
      <c r="II229"/>
      <c r="IJ229"/>
      <c r="IK229"/>
      <c r="IL229"/>
      <c r="IM229"/>
      <c r="IN229"/>
      <c r="IO229"/>
      <c r="IP229"/>
      <c r="IQ229"/>
      <c r="IR229"/>
      <c r="IS229"/>
      <c r="IT229"/>
      <c r="IU229"/>
      <c r="IV229"/>
      <c r="IW229"/>
      <c r="IX229"/>
      <c r="IY229"/>
      <c r="IZ229"/>
      <c r="JA229"/>
      <c r="JB229"/>
      <c r="JC229"/>
      <c r="JD229"/>
      <c r="JE229"/>
      <c r="JF229"/>
      <c r="JG229"/>
      <c r="JH229"/>
      <c r="JI229"/>
      <c r="JJ229"/>
      <c r="JK229"/>
      <c r="JL229"/>
      <c r="JM229"/>
      <c r="JN229"/>
      <c r="JO229"/>
      <c r="JP229"/>
      <c r="JQ229"/>
      <c r="JR229"/>
      <c r="JS229"/>
      <c r="JT229"/>
      <c r="JU229"/>
      <c r="JV229"/>
      <c r="JW229"/>
      <c r="JX229"/>
      <c r="JY229"/>
      <c r="JZ229"/>
      <c r="KA229"/>
      <c r="KB229"/>
      <c r="KC229"/>
      <c r="KD229"/>
      <c r="KE229"/>
      <c r="KF229"/>
      <c r="KG229"/>
      <c r="KH229"/>
      <c r="KI229"/>
      <c r="KJ229"/>
      <c r="KK229"/>
      <c r="KL229"/>
      <c r="KM229"/>
      <c r="KN229"/>
      <c r="KO229"/>
      <c r="KP229"/>
      <c r="KQ229"/>
      <c r="KR229"/>
      <c r="KS229"/>
      <c r="KT229"/>
      <c r="KU229"/>
      <c r="KV229"/>
      <c r="KW229"/>
      <c r="KX229"/>
      <c r="KY229"/>
      <c r="KZ229"/>
      <c r="LA229"/>
      <c r="LB229"/>
      <c r="LC229"/>
      <c r="LD229"/>
      <c r="LE229"/>
      <c r="LF229"/>
      <c r="LG229"/>
      <c r="LH229"/>
      <c r="LI229"/>
      <c r="LJ229"/>
      <c r="LK229"/>
      <c r="LL229"/>
      <c r="LM229"/>
      <c r="LN229"/>
      <c r="LO229"/>
      <c r="LP229"/>
      <c r="LQ229"/>
      <c r="LR229"/>
      <c r="LS229"/>
      <c r="LT229"/>
      <c r="LU229"/>
      <c r="LV229"/>
      <c r="LW229"/>
      <c r="LX229"/>
      <c r="LY229"/>
      <c r="LZ229"/>
    </row>
    <row r="230" spans="1:338" x14ac:dyDescent="0.2">
      <c r="A230" s="216" t="str">
        <f>IFERROR(IF($A229+1&gt;'(backend scoring)'!$T$335,"",$A229+1),"")</f>
        <v/>
      </c>
      <c r="B230" s="216" t="str">
        <f>_xlfn.XLOOKUP($A230,'(backend scoring)'!$V$2:$V$333,'(backend scoring)'!$A$2:$A$333,"")</f>
        <v/>
      </c>
      <c r="C230" s="216" t="str">
        <f>IFERROR(VLOOKUP($B230,'Institution Evaluation'!$A$55:$F$346,2,0),IFERROR(VLOOKUP($B230,'Privacy Analyst Evaluation'!$A$46:$F$120,2,0),""))&amp;""</f>
        <v/>
      </c>
      <c r="D230" s="216" t="str">
        <f>IFERROR(VLOOKUP($B230,'Institution Evaluation'!$A$55:$F$346,3,0),IFERROR(VLOOKUP($B230,'Privacy Analyst Evaluation'!$A$46:$F$120,3,0),""))&amp;""</f>
        <v/>
      </c>
      <c r="E230" s="216" t="str">
        <f>IFERROR(VLOOKUP($B230,'Institution Evaluation'!$A$55:$F$346,4,0),IFERROR(VLOOKUP($B230,'Privacy Analyst Evaluation'!$A$46:$F$120,4,0),""))&amp;""</f>
        <v/>
      </c>
      <c r="F230" s="216" t="str">
        <f>IFERROR(VLOOKUP($B230,'Institution Evaluation'!$A$55:$F$346,6,0),IFERROR(VLOOKUP($B230,'Privacy Analyst Evaluation'!$A$46:$F$120,6,0),""))&amp;""</f>
        <v/>
      </c>
      <c r="G230" s="217"/>
      <c r="H230" s="216" t="str">
        <f>IFERROR(IF($H229+1&gt;'(backend scoring)'!$Q$335,"",$H229+1),"")</f>
        <v/>
      </c>
      <c r="I230" s="216" t="str">
        <f>_xlfn.XLOOKUP($H230,'(backend scoring)'!$S$2:$S$333,'(backend scoring)'!$A$2:$A$333,"")</f>
        <v/>
      </c>
      <c r="J230" s="216" t="str">
        <f>IFERROR(VLOOKUP($I230,'Institution Evaluation'!$A$55:$F$346,2,0),IFERROR(VLOOKUP($I230,'Privacy Analyst Evaluation'!$A$46:$F$120,2,0),""))</f>
        <v/>
      </c>
      <c r="K230" s="216" t="str">
        <f>IFERROR(VLOOKUP($I230,'Institution Evaluation'!$A$55:$F$346,3,0),IFERROR(VLOOKUP($I230,'Privacy Analyst Evaluation'!$A$46:$F$120,3,0),""))&amp;""</f>
        <v/>
      </c>
      <c r="L230" s="216" t="str">
        <f>IFERROR(VLOOKUP($I230,'Institution Evaluation'!$A$55:$F$346,4,0),IFERROR(VLOOKUP($I230,'Privacy Analyst Evaluation'!$A$46:$F$120,4,0),""))&amp;""</f>
        <v/>
      </c>
      <c r="M230" s="216" t="str">
        <f>IFERROR(VLOOKUP($I230,'Institution Evaluation'!$A$55:$F$346,6,0),IFERROR(VLOOKUP($I230,'Privacy Analyst Evaluation'!$A$46:$F$120,6,0),""))&amp;""</f>
        <v/>
      </c>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c r="DX230"/>
      <c r="DY230"/>
      <c r="DZ230"/>
      <c r="EA230"/>
      <c r="EB230"/>
      <c r="EC230"/>
      <c r="ED230"/>
      <c r="EE230"/>
      <c r="EF230"/>
      <c r="EG230"/>
      <c r="EH230"/>
      <c r="EI230"/>
      <c r="EJ230"/>
      <c r="EK230"/>
      <c r="EL230"/>
      <c r="EM230"/>
      <c r="EN230"/>
      <c r="EO230"/>
      <c r="EP230"/>
      <c r="EQ230"/>
      <c r="ER230"/>
      <c r="ES230"/>
      <c r="ET230"/>
      <c r="EU230"/>
      <c r="EV230"/>
      <c r="EW230"/>
      <c r="EX230"/>
      <c r="EY230"/>
      <c r="EZ230"/>
      <c r="FA230"/>
      <c r="FB230"/>
      <c r="FC230"/>
      <c r="FD230"/>
      <c r="FE230"/>
      <c r="FF230"/>
      <c r="FG230"/>
      <c r="FH230"/>
      <c r="FI230"/>
      <c r="FJ230"/>
      <c r="FK230"/>
      <c r="FL230"/>
      <c r="FM230"/>
      <c r="FN230"/>
      <c r="FO230"/>
      <c r="FP230"/>
      <c r="FQ230"/>
      <c r="FR230"/>
      <c r="FS230"/>
      <c r="FT230"/>
      <c r="FU230"/>
      <c r="FV230"/>
      <c r="FW230"/>
      <c r="FX230"/>
      <c r="FY230"/>
      <c r="FZ230"/>
      <c r="GA230"/>
      <c r="GB230"/>
      <c r="GC230"/>
      <c r="GD230"/>
      <c r="GE230"/>
      <c r="GF230"/>
      <c r="GG230"/>
      <c r="GH230"/>
      <c r="GI230"/>
      <c r="GJ230"/>
      <c r="GK230"/>
      <c r="GL230"/>
      <c r="GM230"/>
      <c r="GN230"/>
      <c r="GO230"/>
      <c r="GP230"/>
      <c r="GQ230"/>
      <c r="GR230"/>
      <c r="GS230"/>
      <c r="GT230"/>
      <c r="GU230"/>
      <c r="GV230"/>
      <c r="GW230"/>
      <c r="GX230"/>
      <c r="GY230"/>
      <c r="GZ230"/>
      <c r="HA230"/>
      <c r="HB230"/>
      <c r="HC230"/>
      <c r="HD230"/>
      <c r="HE230"/>
      <c r="HF230"/>
      <c r="HG230"/>
      <c r="HH230"/>
      <c r="HI230"/>
      <c r="HJ230"/>
      <c r="HK230"/>
      <c r="HL230"/>
      <c r="HM230"/>
      <c r="HN230"/>
      <c r="HO230"/>
      <c r="HP230"/>
      <c r="HQ230"/>
      <c r="HR230"/>
      <c r="HS230"/>
      <c r="HT230"/>
      <c r="HU230"/>
      <c r="HV230"/>
      <c r="HW230"/>
      <c r="HX230"/>
      <c r="HY230"/>
      <c r="HZ230"/>
      <c r="IA230"/>
      <c r="IB230"/>
      <c r="IC230"/>
      <c r="ID230"/>
      <c r="IE230"/>
      <c r="IF230"/>
      <c r="IG230"/>
      <c r="IH230"/>
      <c r="II230"/>
      <c r="IJ230"/>
      <c r="IK230"/>
      <c r="IL230"/>
      <c r="IM230"/>
      <c r="IN230"/>
      <c r="IO230"/>
      <c r="IP230"/>
      <c r="IQ230"/>
      <c r="IR230"/>
      <c r="IS230"/>
      <c r="IT230"/>
      <c r="IU230"/>
      <c r="IV230"/>
      <c r="IW230"/>
      <c r="IX230"/>
      <c r="IY230"/>
      <c r="IZ230"/>
      <c r="JA230"/>
      <c r="JB230"/>
      <c r="JC230"/>
      <c r="JD230"/>
      <c r="JE230"/>
      <c r="JF230"/>
      <c r="JG230"/>
      <c r="JH230"/>
      <c r="JI230"/>
      <c r="JJ230"/>
      <c r="JK230"/>
      <c r="JL230"/>
      <c r="JM230"/>
      <c r="JN230"/>
      <c r="JO230"/>
      <c r="JP230"/>
      <c r="JQ230"/>
      <c r="JR230"/>
      <c r="JS230"/>
      <c r="JT230"/>
      <c r="JU230"/>
      <c r="JV230"/>
      <c r="JW230"/>
      <c r="JX230"/>
      <c r="JY230"/>
      <c r="JZ230"/>
      <c r="KA230"/>
      <c r="KB230"/>
      <c r="KC230"/>
      <c r="KD230"/>
      <c r="KE230"/>
      <c r="KF230"/>
      <c r="KG230"/>
      <c r="KH230"/>
      <c r="KI230"/>
      <c r="KJ230"/>
      <c r="KK230"/>
      <c r="KL230"/>
      <c r="KM230"/>
      <c r="KN230"/>
      <c r="KO230"/>
      <c r="KP230"/>
      <c r="KQ230"/>
      <c r="KR230"/>
      <c r="KS230"/>
      <c r="KT230"/>
      <c r="KU230"/>
      <c r="KV230"/>
      <c r="KW230"/>
      <c r="KX230"/>
      <c r="KY230"/>
      <c r="KZ230"/>
      <c r="LA230"/>
      <c r="LB230"/>
      <c r="LC230"/>
      <c r="LD230"/>
      <c r="LE230"/>
      <c r="LF230"/>
      <c r="LG230"/>
      <c r="LH230"/>
      <c r="LI230"/>
      <c r="LJ230"/>
      <c r="LK230"/>
      <c r="LL230"/>
      <c r="LM230"/>
      <c r="LN230"/>
      <c r="LO230"/>
      <c r="LP230"/>
      <c r="LQ230"/>
      <c r="LR230"/>
      <c r="LS230"/>
      <c r="LT230"/>
      <c r="LU230"/>
      <c r="LV230"/>
      <c r="LW230"/>
      <c r="LX230"/>
      <c r="LY230"/>
      <c r="LZ230"/>
    </row>
    <row r="231" spans="1:338" x14ac:dyDescent="0.2">
      <c r="A231" s="216" t="str">
        <f>IFERROR(IF($A230+1&gt;'(backend scoring)'!$T$335,"",$A230+1),"")</f>
        <v/>
      </c>
      <c r="B231" s="216" t="str">
        <f>_xlfn.XLOOKUP($A231,'(backend scoring)'!$V$2:$V$333,'(backend scoring)'!$A$2:$A$333,"")</f>
        <v/>
      </c>
      <c r="C231" s="216" t="str">
        <f>IFERROR(VLOOKUP($B231,'Institution Evaluation'!$A$55:$F$346,2,0),IFERROR(VLOOKUP($B231,'Privacy Analyst Evaluation'!$A$46:$F$120,2,0),""))&amp;""</f>
        <v/>
      </c>
      <c r="D231" s="216" t="str">
        <f>IFERROR(VLOOKUP($B231,'Institution Evaluation'!$A$55:$F$346,3,0),IFERROR(VLOOKUP($B231,'Privacy Analyst Evaluation'!$A$46:$F$120,3,0),""))&amp;""</f>
        <v/>
      </c>
      <c r="E231" s="216" t="str">
        <f>IFERROR(VLOOKUP($B231,'Institution Evaluation'!$A$55:$F$346,4,0),IFERROR(VLOOKUP($B231,'Privacy Analyst Evaluation'!$A$46:$F$120,4,0),""))&amp;""</f>
        <v/>
      </c>
      <c r="F231" s="216" t="str">
        <f>IFERROR(VLOOKUP($B231,'Institution Evaluation'!$A$55:$F$346,6,0),IFERROR(VLOOKUP($B231,'Privacy Analyst Evaluation'!$A$46:$F$120,6,0),""))&amp;""</f>
        <v/>
      </c>
      <c r="G231" s="217"/>
      <c r="H231" s="216" t="str">
        <f>IFERROR(IF($H230+1&gt;'(backend scoring)'!$Q$335,"",$H230+1),"")</f>
        <v/>
      </c>
      <c r="I231" s="216" t="str">
        <f>_xlfn.XLOOKUP($H231,'(backend scoring)'!$S$2:$S$333,'(backend scoring)'!$A$2:$A$333,"")</f>
        <v/>
      </c>
      <c r="J231" s="216" t="str">
        <f>IFERROR(VLOOKUP($I231,'Institution Evaluation'!$A$55:$F$346,2,0),IFERROR(VLOOKUP($I231,'Privacy Analyst Evaluation'!$A$46:$F$120,2,0),""))</f>
        <v/>
      </c>
      <c r="K231" s="216" t="str">
        <f>IFERROR(VLOOKUP($I231,'Institution Evaluation'!$A$55:$F$346,3,0),IFERROR(VLOOKUP($I231,'Privacy Analyst Evaluation'!$A$46:$F$120,3,0),""))&amp;""</f>
        <v/>
      </c>
      <c r="L231" s="216" t="str">
        <f>IFERROR(VLOOKUP($I231,'Institution Evaluation'!$A$55:$F$346,4,0),IFERROR(VLOOKUP($I231,'Privacy Analyst Evaluation'!$A$46:$F$120,4,0),""))&amp;""</f>
        <v/>
      </c>
      <c r="M231" s="216" t="str">
        <f>IFERROR(VLOOKUP($I231,'Institution Evaluation'!$A$55:$F$346,6,0),IFERROR(VLOOKUP($I231,'Privacy Analyst Evaluation'!$A$46:$F$120,6,0),""))&amp;""</f>
        <v/>
      </c>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c r="EE231"/>
      <c r="EF231"/>
      <c r="EG231"/>
      <c r="EH231"/>
      <c r="EI231"/>
      <c r="EJ231"/>
      <c r="EK231"/>
      <c r="EL231"/>
      <c r="EM231"/>
      <c r="EN231"/>
      <c r="EO231"/>
      <c r="EP231"/>
      <c r="EQ231"/>
      <c r="ER231"/>
      <c r="ES231"/>
      <c r="ET231"/>
      <c r="EU231"/>
      <c r="EV231"/>
      <c r="EW231"/>
      <c r="EX231"/>
      <c r="EY231"/>
      <c r="EZ231"/>
      <c r="FA231"/>
      <c r="FB231"/>
      <c r="FC231"/>
      <c r="FD231"/>
      <c r="FE231"/>
      <c r="FF231"/>
      <c r="FG231"/>
      <c r="FH231"/>
      <c r="FI231"/>
      <c r="FJ231"/>
      <c r="FK231"/>
      <c r="FL231"/>
      <c r="FM231"/>
      <c r="FN231"/>
      <c r="FO231"/>
      <c r="FP231"/>
      <c r="FQ231"/>
      <c r="FR231"/>
      <c r="FS231"/>
      <c r="FT231"/>
      <c r="FU231"/>
      <c r="FV231"/>
      <c r="FW231"/>
      <c r="FX231"/>
      <c r="FY231"/>
      <c r="FZ231"/>
      <c r="GA231"/>
      <c r="GB231"/>
      <c r="GC231"/>
      <c r="GD231"/>
      <c r="GE231"/>
      <c r="GF231"/>
      <c r="GG231"/>
      <c r="GH231"/>
      <c r="GI231"/>
      <c r="GJ231"/>
      <c r="GK231"/>
      <c r="GL231"/>
      <c r="GM231"/>
      <c r="GN231"/>
      <c r="GO231"/>
      <c r="GP231"/>
      <c r="GQ231"/>
      <c r="GR231"/>
      <c r="GS231"/>
      <c r="GT231"/>
      <c r="GU231"/>
      <c r="GV231"/>
      <c r="GW231"/>
      <c r="GX231"/>
      <c r="GY231"/>
      <c r="GZ231"/>
      <c r="HA231"/>
      <c r="HB231"/>
      <c r="HC231"/>
      <c r="HD231"/>
      <c r="HE231"/>
      <c r="HF231"/>
      <c r="HG231"/>
      <c r="HH231"/>
      <c r="HI231"/>
      <c r="HJ231"/>
      <c r="HK231"/>
      <c r="HL231"/>
      <c r="HM231"/>
      <c r="HN231"/>
      <c r="HO231"/>
      <c r="HP231"/>
      <c r="HQ231"/>
      <c r="HR231"/>
      <c r="HS231"/>
      <c r="HT231"/>
      <c r="HU231"/>
      <c r="HV231"/>
      <c r="HW231"/>
      <c r="HX231"/>
      <c r="HY231"/>
      <c r="HZ231"/>
      <c r="IA231"/>
      <c r="IB231"/>
      <c r="IC231"/>
      <c r="ID231"/>
      <c r="IE231"/>
      <c r="IF231"/>
      <c r="IG231"/>
      <c r="IH231"/>
      <c r="II231"/>
      <c r="IJ231"/>
      <c r="IK231"/>
      <c r="IL231"/>
      <c r="IM231"/>
      <c r="IN231"/>
      <c r="IO231"/>
      <c r="IP231"/>
      <c r="IQ231"/>
      <c r="IR231"/>
      <c r="IS231"/>
      <c r="IT231"/>
      <c r="IU231"/>
      <c r="IV231"/>
      <c r="IW231"/>
      <c r="IX231"/>
      <c r="IY231"/>
      <c r="IZ231"/>
      <c r="JA231"/>
      <c r="JB231"/>
      <c r="JC231"/>
      <c r="JD231"/>
      <c r="JE231"/>
      <c r="JF231"/>
      <c r="JG231"/>
      <c r="JH231"/>
      <c r="JI231"/>
      <c r="JJ231"/>
      <c r="JK231"/>
      <c r="JL231"/>
      <c r="JM231"/>
      <c r="JN231"/>
      <c r="JO231"/>
      <c r="JP231"/>
      <c r="JQ231"/>
      <c r="JR231"/>
      <c r="JS231"/>
      <c r="JT231"/>
      <c r="JU231"/>
      <c r="JV231"/>
      <c r="JW231"/>
      <c r="JX231"/>
      <c r="JY231"/>
      <c r="JZ231"/>
      <c r="KA231"/>
      <c r="KB231"/>
      <c r="KC231"/>
      <c r="KD231"/>
      <c r="KE231"/>
      <c r="KF231"/>
      <c r="KG231"/>
      <c r="KH231"/>
      <c r="KI231"/>
      <c r="KJ231"/>
      <c r="KK231"/>
      <c r="KL231"/>
      <c r="KM231"/>
      <c r="KN231"/>
      <c r="KO231"/>
      <c r="KP231"/>
      <c r="KQ231"/>
      <c r="KR231"/>
      <c r="KS231"/>
      <c r="KT231"/>
      <c r="KU231"/>
      <c r="KV231"/>
      <c r="KW231"/>
      <c r="KX231"/>
      <c r="KY231"/>
      <c r="KZ231"/>
      <c r="LA231"/>
      <c r="LB231"/>
      <c r="LC231"/>
      <c r="LD231"/>
      <c r="LE231"/>
      <c r="LF231"/>
      <c r="LG231"/>
      <c r="LH231"/>
      <c r="LI231"/>
      <c r="LJ231"/>
      <c r="LK231"/>
      <c r="LL231"/>
      <c r="LM231"/>
      <c r="LN231"/>
      <c r="LO231"/>
      <c r="LP231"/>
      <c r="LQ231"/>
      <c r="LR231"/>
      <c r="LS231"/>
      <c r="LT231"/>
      <c r="LU231"/>
      <c r="LV231"/>
      <c r="LW231"/>
      <c r="LX231"/>
      <c r="LY231"/>
      <c r="LZ231"/>
    </row>
    <row r="232" spans="1:338" x14ac:dyDescent="0.2">
      <c r="A232" s="216" t="str">
        <f>IFERROR(IF($A231+1&gt;'(backend scoring)'!$T$335,"",$A231+1),"")</f>
        <v/>
      </c>
      <c r="B232" s="216" t="str">
        <f>_xlfn.XLOOKUP($A232,'(backend scoring)'!$V$2:$V$333,'(backend scoring)'!$A$2:$A$333,"")</f>
        <v/>
      </c>
      <c r="C232" s="216" t="str">
        <f>IFERROR(VLOOKUP($B232,'Institution Evaluation'!$A$55:$F$346,2,0),IFERROR(VLOOKUP($B232,'Privacy Analyst Evaluation'!$A$46:$F$120,2,0),""))&amp;""</f>
        <v/>
      </c>
      <c r="D232" s="216" t="str">
        <f>IFERROR(VLOOKUP($B232,'Institution Evaluation'!$A$55:$F$346,3,0),IFERROR(VLOOKUP($B232,'Privacy Analyst Evaluation'!$A$46:$F$120,3,0),""))&amp;""</f>
        <v/>
      </c>
      <c r="E232" s="216" t="str">
        <f>IFERROR(VLOOKUP($B232,'Institution Evaluation'!$A$55:$F$346,4,0),IFERROR(VLOOKUP($B232,'Privacy Analyst Evaluation'!$A$46:$F$120,4,0),""))&amp;""</f>
        <v/>
      </c>
      <c r="F232" s="216" t="str">
        <f>IFERROR(VLOOKUP($B232,'Institution Evaluation'!$A$55:$F$346,6,0),IFERROR(VLOOKUP($B232,'Privacy Analyst Evaluation'!$A$46:$F$120,6,0),""))&amp;""</f>
        <v/>
      </c>
      <c r="G232" s="217"/>
      <c r="H232" s="216" t="str">
        <f>IFERROR(IF($H231+1&gt;'(backend scoring)'!$Q$335,"",$H231+1),"")</f>
        <v/>
      </c>
      <c r="I232" s="216" t="str">
        <f>_xlfn.XLOOKUP($H232,'(backend scoring)'!$S$2:$S$333,'(backend scoring)'!$A$2:$A$333,"")</f>
        <v/>
      </c>
      <c r="J232" s="216" t="str">
        <f>IFERROR(VLOOKUP($I232,'Institution Evaluation'!$A$55:$F$346,2,0),IFERROR(VLOOKUP($I232,'Privacy Analyst Evaluation'!$A$46:$F$120,2,0),""))</f>
        <v/>
      </c>
      <c r="K232" s="216" t="str">
        <f>IFERROR(VLOOKUP($I232,'Institution Evaluation'!$A$55:$F$346,3,0),IFERROR(VLOOKUP($I232,'Privacy Analyst Evaluation'!$A$46:$F$120,3,0),""))&amp;""</f>
        <v/>
      </c>
      <c r="L232" s="216" t="str">
        <f>IFERROR(VLOOKUP($I232,'Institution Evaluation'!$A$55:$F$346,4,0),IFERROR(VLOOKUP($I232,'Privacy Analyst Evaluation'!$A$46:$F$120,4,0),""))&amp;""</f>
        <v/>
      </c>
      <c r="M232" s="216" t="str">
        <f>IFERROR(VLOOKUP($I232,'Institution Evaluation'!$A$55:$F$346,6,0),IFERROR(VLOOKUP($I232,'Privacy Analyst Evaluation'!$A$46:$F$120,6,0),""))&amp;""</f>
        <v/>
      </c>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c r="EZ232"/>
      <c r="FA232"/>
      <c r="FB232"/>
      <c r="FC232"/>
      <c r="FD232"/>
      <c r="FE232"/>
      <c r="FF232"/>
      <c r="FG232"/>
      <c r="FH232"/>
      <c r="FI232"/>
      <c r="FJ232"/>
      <c r="FK232"/>
      <c r="FL232"/>
      <c r="FM232"/>
      <c r="FN232"/>
      <c r="FO232"/>
      <c r="FP232"/>
      <c r="FQ232"/>
      <c r="FR232"/>
      <c r="FS232"/>
      <c r="FT232"/>
      <c r="FU232"/>
      <c r="FV232"/>
      <c r="FW232"/>
      <c r="FX232"/>
      <c r="FY232"/>
      <c r="FZ232"/>
      <c r="GA232"/>
      <c r="GB232"/>
      <c r="GC232"/>
      <c r="GD232"/>
      <c r="GE232"/>
      <c r="GF232"/>
      <c r="GG232"/>
      <c r="GH232"/>
      <c r="GI232"/>
      <c r="GJ232"/>
      <c r="GK232"/>
      <c r="GL232"/>
      <c r="GM232"/>
      <c r="GN232"/>
      <c r="GO232"/>
      <c r="GP232"/>
      <c r="GQ232"/>
      <c r="GR232"/>
      <c r="GS232"/>
      <c r="GT232"/>
      <c r="GU232"/>
      <c r="GV232"/>
      <c r="GW232"/>
      <c r="GX232"/>
      <c r="GY232"/>
      <c r="GZ232"/>
      <c r="HA232"/>
      <c r="HB232"/>
      <c r="HC232"/>
      <c r="HD232"/>
      <c r="HE232"/>
      <c r="HF232"/>
      <c r="HG232"/>
      <c r="HH232"/>
      <c r="HI232"/>
      <c r="HJ232"/>
      <c r="HK232"/>
      <c r="HL232"/>
      <c r="HM232"/>
      <c r="HN232"/>
      <c r="HO232"/>
      <c r="HP232"/>
      <c r="HQ232"/>
      <c r="HR232"/>
      <c r="HS232"/>
      <c r="HT232"/>
      <c r="HU232"/>
      <c r="HV232"/>
      <c r="HW232"/>
      <c r="HX232"/>
      <c r="HY232"/>
      <c r="HZ232"/>
      <c r="IA232"/>
      <c r="IB232"/>
      <c r="IC232"/>
      <c r="ID232"/>
      <c r="IE232"/>
      <c r="IF232"/>
      <c r="IG232"/>
      <c r="IH232"/>
      <c r="II232"/>
      <c r="IJ232"/>
      <c r="IK232"/>
      <c r="IL232"/>
      <c r="IM232"/>
      <c r="IN232"/>
      <c r="IO232"/>
      <c r="IP232"/>
      <c r="IQ232"/>
      <c r="IR232"/>
      <c r="IS232"/>
      <c r="IT232"/>
      <c r="IU232"/>
      <c r="IV232"/>
      <c r="IW232"/>
      <c r="IX232"/>
      <c r="IY232"/>
      <c r="IZ232"/>
      <c r="JA232"/>
      <c r="JB232"/>
      <c r="JC232"/>
      <c r="JD232"/>
      <c r="JE232"/>
      <c r="JF232"/>
      <c r="JG232"/>
      <c r="JH232"/>
      <c r="JI232"/>
      <c r="JJ232"/>
      <c r="JK232"/>
      <c r="JL232"/>
      <c r="JM232"/>
      <c r="JN232"/>
      <c r="JO232"/>
      <c r="JP232"/>
      <c r="JQ232"/>
      <c r="JR232"/>
      <c r="JS232"/>
      <c r="JT232"/>
      <c r="JU232"/>
      <c r="JV232"/>
      <c r="JW232"/>
      <c r="JX232"/>
      <c r="JY232"/>
      <c r="JZ232"/>
      <c r="KA232"/>
      <c r="KB232"/>
      <c r="KC232"/>
      <c r="KD232"/>
      <c r="KE232"/>
      <c r="KF232"/>
      <c r="KG232"/>
      <c r="KH232"/>
      <c r="KI232"/>
      <c r="KJ232"/>
      <c r="KK232"/>
      <c r="KL232"/>
      <c r="KM232"/>
      <c r="KN232"/>
      <c r="KO232"/>
      <c r="KP232"/>
      <c r="KQ232"/>
      <c r="KR232"/>
      <c r="KS232"/>
      <c r="KT232"/>
      <c r="KU232"/>
      <c r="KV232"/>
      <c r="KW232"/>
      <c r="KX232"/>
      <c r="KY232"/>
      <c r="KZ232"/>
      <c r="LA232"/>
      <c r="LB232"/>
      <c r="LC232"/>
      <c r="LD232"/>
      <c r="LE232"/>
      <c r="LF232"/>
      <c r="LG232"/>
      <c r="LH232"/>
      <c r="LI232"/>
      <c r="LJ232"/>
      <c r="LK232"/>
      <c r="LL232"/>
      <c r="LM232"/>
      <c r="LN232"/>
      <c r="LO232"/>
      <c r="LP232"/>
      <c r="LQ232"/>
      <c r="LR232"/>
      <c r="LS232"/>
      <c r="LT232"/>
      <c r="LU232"/>
      <c r="LV232"/>
      <c r="LW232"/>
      <c r="LX232"/>
      <c r="LY232"/>
      <c r="LZ232"/>
    </row>
    <row r="233" spans="1:338" x14ac:dyDescent="0.2">
      <c r="A233" s="216" t="str">
        <f>IFERROR(IF($A232+1&gt;'(backend scoring)'!$T$335,"",$A232+1),"")</f>
        <v/>
      </c>
      <c r="B233" s="216" t="str">
        <f>_xlfn.XLOOKUP($A233,'(backend scoring)'!$V$2:$V$333,'(backend scoring)'!$A$2:$A$333,"")</f>
        <v/>
      </c>
      <c r="C233" s="216" t="str">
        <f>IFERROR(VLOOKUP($B233,'Institution Evaluation'!$A$55:$F$346,2,0),IFERROR(VLOOKUP($B233,'Privacy Analyst Evaluation'!$A$46:$F$120,2,0),""))&amp;""</f>
        <v/>
      </c>
      <c r="D233" s="216" t="str">
        <f>IFERROR(VLOOKUP($B233,'Institution Evaluation'!$A$55:$F$346,3,0),IFERROR(VLOOKUP($B233,'Privacy Analyst Evaluation'!$A$46:$F$120,3,0),""))&amp;""</f>
        <v/>
      </c>
      <c r="E233" s="216" t="str">
        <f>IFERROR(VLOOKUP($B233,'Institution Evaluation'!$A$55:$F$346,4,0),IFERROR(VLOOKUP($B233,'Privacy Analyst Evaluation'!$A$46:$F$120,4,0),""))&amp;""</f>
        <v/>
      </c>
      <c r="F233" s="216" t="str">
        <f>IFERROR(VLOOKUP($B233,'Institution Evaluation'!$A$55:$F$346,6,0),IFERROR(VLOOKUP($B233,'Privacy Analyst Evaluation'!$A$46:$F$120,6,0),""))&amp;""</f>
        <v/>
      </c>
      <c r="G233" s="217"/>
      <c r="H233" s="216" t="str">
        <f>IFERROR(IF($H232+1&gt;'(backend scoring)'!$Q$335,"",$H232+1),"")</f>
        <v/>
      </c>
      <c r="I233" s="216" t="str">
        <f>_xlfn.XLOOKUP($H233,'(backend scoring)'!$S$2:$S$333,'(backend scoring)'!$A$2:$A$333,"")</f>
        <v/>
      </c>
      <c r="J233" s="216" t="str">
        <f>IFERROR(VLOOKUP($I233,'Institution Evaluation'!$A$55:$F$346,2,0),IFERROR(VLOOKUP($I233,'Privacy Analyst Evaluation'!$A$46:$F$120,2,0),""))</f>
        <v/>
      </c>
      <c r="K233" s="216" t="str">
        <f>IFERROR(VLOOKUP($I233,'Institution Evaluation'!$A$55:$F$346,3,0),IFERROR(VLOOKUP($I233,'Privacy Analyst Evaluation'!$A$46:$F$120,3,0),""))&amp;""</f>
        <v/>
      </c>
      <c r="L233" s="216" t="str">
        <f>IFERROR(VLOOKUP($I233,'Institution Evaluation'!$A$55:$F$346,4,0),IFERROR(VLOOKUP($I233,'Privacy Analyst Evaluation'!$A$46:$F$120,4,0),""))&amp;""</f>
        <v/>
      </c>
      <c r="M233" s="216" t="str">
        <f>IFERROR(VLOOKUP($I233,'Institution Evaluation'!$A$55:$F$346,6,0),IFERROR(VLOOKUP($I233,'Privacy Analyst Evaluation'!$A$46:$F$120,6,0),""))&amp;""</f>
        <v/>
      </c>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c r="EE233"/>
      <c r="EF233"/>
      <c r="EG233"/>
      <c r="EH233"/>
      <c r="EI233"/>
      <c r="EJ233"/>
      <c r="EK233"/>
      <c r="EL233"/>
      <c r="EM233"/>
      <c r="EN233"/>
      <c r="EO233"/>
      <c r="EP233"/>
      <c r="EQ233"/>
      <c r="ER233"/>
      <c r="ES233"/>
      <c r="ET233"/>
      <c r="EU233"/>
      <c r="EV233"/>
      <c r="EW233"/>
      <c r="EX233"/>
      <c r="EY233"/>
      <c r="EZ233"/>
      <c r="FA233"/>
      <c r="FB233"/>
      <c r="FC233"/>
      <c r="FD233"/>
      <c r="FE233"/>
      <c r="FF233"/>
      <c r="FG233"/>
      <c r="FH233"/>
      <c r="FI233"/>
      <c r="FJ233"/>
      <c r="FK233"/>
      <c r="FL233"/>
      <c r="FM233"/>
      <c r="FN233"/>
      <c r="FO233"/>
      <c r="FP233"/>
      <c r="FQ233"/>
      <c r="FR233"/>
      <c r="FS233"/>
      <c r="FT233"/>
      <c r="FU233"/>
      <c r="FV233"/>
      <c r="FW233"/>
      <c r="FX233"/>
      <c r="FY233"/>
      <c r="FZ233"/>
      <c r="GA233"/>
      <c r="GB233"/>
      <c r="GC233"/>
      <c r="GD233"/>
      <c r="GE233"/>
      <c r="GF233"/>
      <c r="GG233"/>
      <c r="GH233"/>
      <c r="GI233"/>
      <c r="GJ233"/>
      <c r="GK233"/>
      <c r="GL233"/>
      <c r="GM233"/>
      <c r="GN233"/>
      <c r="GO233"/>
      <c r="GP233"/>
      <c r="GQ233"/>
      <c r="GR233"/>
      <c r="GS233"/>
      <c r="GT233"/>
      <c r="GU233"/>
      <c r="GV233"/>
      <c r="GW233"/>
      <c r="GX233"/>
      <c r="GY233"/>
      <c r="GZ233"/>
      <c r="HA233"/>
      <c r="HB233"/>
      <c r="HC233"/>
      <c r="HD233"/>
      <c r="HE233"/>
      <c r="HF233"/>
      <c r="HG233"/>
      <c r="HH233"/>
      <c r="HI233"/>
      <c r="HJ233"/>
      <c r="HK233"/>
      <c r="HL233"/>
      <c r="HM233"/>
      <c r="HN233"/>
      <c r="HO233"/>
      <c r="HP233"/>
      <c r="HQ233"/>
      <c r="HR233"/>
      <c r="HS233"/>
      <c r="HT233"/>
      <c r="HU233"/>
      <c r="HV233"/>
      <c r="HW233"/>
      <c r="HX233"/>
      <c r="HY233"/>
      <c r="HZ233"/>
      <c r="IA233"/>
      <c r="IB233"/>
      <c r="IC233"/>
      <c r="ID233"/>
      <c r="IE233"/>
      <c r="IF233"/>
      <c r="IG233"/>
      <c r="IH233"/>
      <c r="II233"/>
      <c r="IJ233"/>
      <c r="IK233"/>
      <c r="IL233"/>
      <c r="IM233"/>
      <c r="IN233"/>
      <c r="IO233"/>
      <c r="IP233"/>
      <c r="IQ233"/>
      <c r="IR233"/>
      <c r="IS233"/>
      <c r="IT233"/>
      <c r="IU233"/>
      <c r="IV233"/>
      <c r="IW233"/>
      <c r="IX233"/>
      <c r="IY233"/>
      <c r="IZ233"/>
      <c r="JA233"/>
      <c r="JB233"/>
      <c r="JC233"/>
      <c r="JD233"/>
      <c r="JE233"/>
      <c r="JF233"/>
      <c r="JG233"/>
      <c r="JH233"/>
      <c r="JI233"/>
      <c r="JJ233"/>
      <c r="JK233"/>
      <c r="JL233"/>
      <c r="JM233"/>
      <c r="JN233"/>
      <c r="JO233"/>
      <c r="JP233"/>
      <c r="JQ233"/>
      <c r="JR233"/>
      <c r="JS233"/>
      <c r="JT233"/>
      <c r="JU233"/>
      <c r="JV233"/>
      <c r="JW233"/>
      <c r="JX233"/>
      <c r="JY233"/>
      <c r="JZ233"/>
      <c r="KA233"/>
      <c r="KB233"/>
      <c r="KC233"/>
      <c r="KD233"/>
      <c r="KE233"/>
      <c r="KF233"/>
      <c r="KG233"/>
      <c r="KH233"/>
      <c r="KI233"/>
      <c r="KJ233"/>
      <c r="KK233"/>
      <c r="KL233"/>
      <c r="KM233"/>
      <c r="KN233"/>
      <c r="KO233"/>
      <c r="KP233"/>
      <c r="KQ233"/>
      <c r="KR233"/>
      <c r="KS233"/>
      <c r="KT233"/>
      <c r="KU233"/>
      <c r="KV233"/>
      <c r="KW233"/>
      <c r="KX233"/>
      <c r="KY233"/>
      <c r="KZ233"/>
      <c r="LA233"/>
      <c r="LB233"/>
      <c r="LC233"/>
      <c r="LD233"/>
      <c r="LE233"/>
      <c r="LF233"/>
      <c r="LG233"/>
      <c r="LH233"/>
      <c r="LI233"/>
      <c r="LJ233"/>
      <c r="LK233"/>
      <c r="LL233"/>
      <c r="LM233"/>
      <c r="LN233"/>
      <c r="LO233"/>
      <c r="LP233"/>
      <c r="LQ233"/>
      <c r="LR233"/>
      <c r="LS233"/>
      <c r="LT233"/>
      <c r="LU233"/>
      <c r="LV233"/>
      <c r="LW233"/>
      <c r="LX233"/>
      <c r="LY233"/>
      <c r="LZ233"/>
    </row>
    <row r="234" spans="1:338" x14ac:dyDescent="0.2">
      <c r="A234" s="216" t="str">
        <f>IFERROR(IF($A233+1&gt;'(backend scoring)'!$T$335,"",$A233+1),"")</f>
        <v/>
      </c>
      <c r="B234" s="216" t="str">
        <f>_xlfn.XLOOKUP($A234,'(backend scoring)'!$V$2:$V$333,'(backend scoring)'!$A$2:$A$333,"")</f>
        <v/>
      </c>
      <c r="C234" s="216" t="str">
        <f>IFERROR(VLOOKUP($B234,'Institution Evaluation'!$A$55:$F$346,2,0),IFERROR(VLOOKUP($B234,'Privacy Analyst Evaluation'!$A$46:$F$120,2,0),""))&amp;""</f>
        <v/>
      </c>
      <c r="D234" s="216" t="str">
        <f>IFERROR(VLOOKUP($B234,'Institution Evaluation'!$A$55:$F$346,3,0),IFERROR(VLOOKUP($B234,'Privacy Analyst Evaluation'!$A$46:$F$120,3,0),""))&amp;""</f>
        <v/>
      </c>
      <c r="E234" s="216" t="str">
        <f>IFERROR(VLOOKUP($B234,'Institution Evaluation'!$A$55:$F$346,4,0),IFERROR(VLOOKUP($B234,'Privacy Analyst Evaluation'!$A$46:$F$120,4,0),""))&amp;""</f>
        <v/>
      </c>
      <c r="F234" s="216" t="str">
        <f>IFERROR(VLOOKUP($B234,'Institution Evaluation'!$A$55:$F$346,6,0),IFERROR(VLOOKUP($B234,'Privacy Analyst Evaluation'!$A$46:$F$120,6,0),""))&amp;""</f>
        <v/>
      </c>
      <c r="G234" s="217"/>
      <c r="H234" s="216" t="str">
        <f>IFERROR(IF($H233+1&gt;'(backend scoring)'!$Q$335,"",$H233+1),"")</f>
        <v/>
      </c>
      <c r="I234" s="216" t="str">
        <f>_xlfn.XLOOKUP($H234,'(backend scoring)'!$S$2:$S$333,'(backend scoring)'!$A$2:$A$333,"")</f>
        <v/>
      </c>
      <c r="J234" s="216" t="str">
        <f>IFERROR(VLOOKUP($I234,'Institution Evaluation'!$A$55:$F$346,2,0),IFERROR(VLOOKUP($I234,'Privacy Analyst Evaluation'!$A$46:$F$120,2,0),""))</f>
        <v/>
      </c>
      <c r="K234" s="216" t="str">
        <f>IFERROR(VLOOKUP($I234,'Institution Evaluation'!$A$55:$F$346,3,0),IFERROR(VLOOKUP($I234,'Privacy Analyst Evaluation'!$A$46:$F$120,3,0),""))&amp;""</f>
        <v/>
      </c>
      <c r="L234" s="216" t="str">
        <f>IFERROR(VLOOKUP($I234,'Institution Evaluation'!$A$55:$F$346,4,0),IFERROR(VLOOKUP($I234,'Privacy Analyst Evaluation'!$A$46:$F$120,4,0),""))&amp;""</f>
        <v/>
      </c>
      <c r="M234" s="216" t="str">
        <f>IFERROR(VLOOKUP($I234,'Institution Evaluation'!$A$55:$F$346,6,0),IFERROR(VLOOKUP($I234,'Privacy Analyst Evaluation'!$A$46:$F$120,6,0),""))&amp;""</f>
        <v/>
      </c>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c r="DX234"/>
      <c r="DY234"/>
      <c r="DZ234"/>
      <c r="EA234"/>
      <c r="EB234"/>
      <c r="EC234"/>
      <c r="ED234"/>
      <c r="EE234"/>
      <c r="EF234"/>
      <c r="EG234"/>
      <c r="EH234"/>
      <c r="EI234"/>
      <c r="EJ234"/>
      <c r="EK234"/>
      <c r="EL234"/>
      <c r="EM234"/>
      <c r="EN234"/>
      <c r="EO234"/>
      <c r="EP234"/>
      <c r="EQ234"/>
      <c r="ER234"/>
      <c r="ES234"/>
      <c r="ET234"/>
      <c r="EU234"/>
      <c r="EV234"/>
      <c r="EW234"/>
      <c r="EX234"/>
      <c r="EY234"/>
      <c r="EZ234"/>
      <c r="FA234"/>
      <c r="FB234"/>
      <c r="FC234"/>
      <c r="FD234"/>
      <c r="FE234"/>
      <c r="FF234"/>
      <c r="FG234"/>
      <c r="FH234"/>
      <c r="FI234"/>
      <c r="FJ234"/>
      <c r="FK234"/>
      <c r="FL234"/>
      <c r="FM234"/>
      <c r="FN234"/>
      <c r="FO234"/>
      <c r="FP234"/>
      <c r="FQ234"/>
      <c r="FR234"/>
      <c r="FS234"/>
      <c r="FT234"/>
      <c r="FU234"/>
      <c r="FV234"/>
      <c r="FW234"/>
      <c r="FX234"/>
      <c r="FY234"/>
      <c r="FZ234"/>
      <c r="GA234"/>
      <c r="GB234"/>
      <c r="GC234"/>
      <c r="GD234"/>
      <c r="GE234"/>
      <c r="GF234"/>
      <c r="GG234"/>
      <c r="GH234"/>
      <c r="GI234"/>
      <c r="GJ234"/>
      <c r="GK234"/>
      <c r="GL234"/>
      <c r="GM234"/>
      <c r="GN234"/>
      <c r="GO234"/>
      <c r="GP234"/>
      <c r="GQ234"/>
      <c r="GR234"/>
      <c r="GS234"/>
      <c r="GT234"/>
      <c r="GU234"/>
      <c r="GV234"/>
      <c r="GW234"/>
      <c r="GX234"/>
      <c r="GY234"/>
      <c r="GZ234"/>
      <c r="HA234"/>
      <c r="HB234"/>
      <c r="HC234"/>
      <c r="HD234"/>
      <c r="HE234"/>
      <c r="HF234"/>
      <c r="HG234"/>
      <c r="HH234"/>
      <c r="HI234"/>
      <c r="HJ234"/>
      <c r="HK234"/>
      <c r="HL234"/>
      <c r="HM234"/>
      <c r="HN234"/>
      <c r="HO234"/>
      <c r="HP234"/>
      <c r="HQ234"/>
      <c r="HR234"/>
      <c r="HS234"/>
      <c r="HT234"/>
      <c r="HU234"/>
      <c r="HV234"/>
      <c r="HW234"/>
      <c r="HX234"/>
      <c r="HY234"/>
      <c r="HZ234"/>
      <c r="IA234"/>
      <c r="IB234"/>
      <c r="IC234"/>
      <c r="ID234"/>
      <c r="IE234"/>
      <c r="IF234"/>
      <c r="IG234"/>
      <c r="IH234"/>
      <c r="II234"/>
      <c r="IJ234"/>
      <c r="IK234"/>
      <c r="IL234"/>
      <c r="IM234"/>
      <c r="IN234"/>
      <c r="IO234"/>
      <c r="IP234"/>
      <c r="IQ234"/>
      <c r="IR234"/>
      <c r="IS234"/>
      <c r="IT234"/>
      <c r="IU234"/>
      <c r="IV234"/>
      <c r="IW234"/>
      <c r="IX234"/>
      <c r="IY234"/>
      <c r="IZ234"/>
      <c r="JA234"/>
      <c r="JB234"/>
      <c r="JC234"/>
      <c r="JD234"/>
      <c r="JE234"/>
      <c r="JF234"/>
      <c r="JG234"/>
      <c r="JH234"/>
      <c r="JI234"/>
      <c r="JJ234"/>
      <c r="JK234"/>
      <c r="JL234"/>
      <c r="JM234"/>
      <c r="JN234"/>
      <c r="JO234"/>
      <c r="JP234"/>
      <c r="JQ234"/>
      <c r="JR234"/>
      <c r="JS234"/>
      <c r="JT234"/>
      <c r="JU234"/>
      <c r="JV234"/>
      <c r="JW234"/>
      <c r="JX234"/>
      <c r="JY234"/>
      <c r="JZ234"/>
      <c r="KA234"/>
      <c r="KB234"/>
      <c r="KC234"/>
      <c r="KD234"/>
      <c r="KE234"/>
      <c r="KF234"/>
      <c r="KG234"/>
      <c r="KH234"/>
      <c r="KI234"/>
      <c r="KJ234"/>
      <c r="KK234"/>
      <c r="KL234"/>
      <c r="KM234"/>
      <c r="KN234"/>
      <c r="KO234"/>
      <c r="KP234"/>
      <c r="KQ234"/>
      <c r="KR234"/>
      <c r="KS234"/>
      <c r="KT234"/>
      <c r="KU234"/>
      <c r="KV234"/>
      <c r="KW234"/>
      <c r="KX234"/>
      <c r="KY234"/>
      <c r="KZ234"/>
      <c r="LA234"/>
      <c r="LB234"/>
      <c r="LC234"/>
      <c r="LD234"/>
      <c r="LE234"/>
      <c r="LF234"/>
      <c r="LG234"/>
      <c r="LH234"/>
      <c r="LI234"/>
      <c r="LJ234"/>
      <c r="LK234"/>
      <c r="LL234"/>
      <c r="LM234"/>
      <c r="LN234"/>
      <c r="LO234"/>
      <c r="LP234"/>
      <c r="LQ234"/>
      <c r="LR234"/>
      <c r="LS234"/>
      <c r="LT234"/>
      <c r="LU234"/>
      <c r="LV234"/>
      <c r="LW234"/>
      <c r="LX234"/>
      <c r="LY234"/>
      <c r="LZ234"/>
    </row>
    <row r="235" spans="1:338" x14ac:dyDescent="0.2">
      <c r="A235" s="216" t="str">
        <f>IFERROR(IF($A234+1&gt;'(backend scoring)'!$T$335,"",$A234+1),"")</f>
        <v/>
      </c>
      <c r="B235" s="216" t="str">
        <f>_xlfn.XLOOKUP($A235,'(backend scoring)'!$V$2:$V$333,'(backend scoring)'!$A$2:$A$333,"")</f>
        <v/>
      </c>
      <c r="C235" s="216" t="str">
        <f>IFERROR(VLOOKUP($B235,'Institution Evaluation'!$A$55:$F$346,2,0),IFERROR(VLOOKUP($B235,'Privacy Analyst Evaluation'!$A$46:$F$120,2,0),""))&amp;""</f>
        <v/>
      </c>
      <c r="D235" s="216" t="str">
        <f>IFERROR(VLOOKUP($B235,'Institution Evaluation'!$A$55:$F$346,3,0),IFERROR(VLOOKUP($B235,'Privacy Analyst Evaluation'!$A$46:$F$120,3,0),""))&amp;""</f>
        <v/>
      </c>
      <c r="E235" s="216" t="str">
        <f>IFERROR(VLOOKUP($B235,'Institution Evaluation'!$A$55:$F$346,4,0),IFERROR(VLOOKUP($B235,'Privacy Analyst Evaluation'!$A$46:$F$120,4,0),""))&amp;""</f>
        <v/>
      </c>
      <c r="F235" s="216" t="str">
        <f>IFERROR(VLOOKUP($B235,'Institution Evaluation'!$A$55:$F$346,6,0),IFERROR(VLOOKUP($B235,'Privacy Analyst Evaluation'!$A$46:$F$120,6,0),""))&amp;""</f>
        <v/>
      </c>
      <c r="G235" s="217"/>
      <c r="H235" s="216" t="str">
        <f>IFERROR(IF($H234+1&gt;'(backend scoring)'!$Q$335,"",$H234+1),"")</f>
        <v/>
      </c>
      <c r="I235" s="216" t="str">
        <f>_xlfn.XLOOKUP($H235,'(backend scoring)'!$S$2:$S$333,'(backend scoring)'!$A$2:$A$333,"")</f>
        <v/>
      </c>
      <c r="J235" s="216" t="str">
        <f>IFERROR(VLOOKUP($I235,'Institution Evaluation'!$A$55:$F$346,2,0),IFERROR(VLOOKUP($I235,'Privacy Analyst Evaluation'!$A$46:$F$120,2,0),""))</f>
        <v/>
      </c>
      <c r="K235" s="216" t="str">
        <f>IFERROR(VLOOKUP($I235,'Institution Evaluation'!$A$55:$F$346,3,0),IFERROR(VLOOKUP($I235,'Privacy Analyst Evaluation'!$A$46:$F$120,3,0),""))&amp;""</f>
        <v/>
      </c>
      <c r="L235" s="216" t="str">
        <f>IFERROR(VLOOKUP($I235,'Institution Evaluation'!$A$55:$F$346,4,0),IFERROR(VLOOKUP($I235,'Privacy Analyst Evaluation'!$A$46:$F$120,4,0),""))&amp;""</f>
        <v/>
      </c>
      <c r="M235" s="216" t="str">
        <f>IFERROR(VLOOKUP($I235,'Institution Evaluation'!$A$55:$F$346,6,0),IFERROR(VLOOKUP($I235,'Privacy Analyst Evaluation'!$A$46:$F$120,6,0),""))&amp;""</f>
        <v/>
      </c>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c r="DX235"/>
      <c r="DY235"/>
      <c r="DZ235"/>
      <c r="EA235"/>
      <c r="EB235"/>
      <c r="EC235"/>
      <c r="ED235"/>
      <c r="EE235"/>
      <c r="EF235"/>
      <c r="EG235"/>
      <c r="EH235"/>
      <c r="EI235"/>
      <c r="EJ235"/>
      <c r="EK235"/>
      <c r="EL235"/>
      <c r="EM235"/>
      <c r="EN235"/>
      <c r="EO235"/>
      <c r="EP235"/>
      <c r="EQ235"/>
      <c r="ER235"/>
      <c r="ES235"/>
      <c r="ET235"/>
      <c r="EU235"/>
      <c r="EV235"/>
      <c r="EW235"/>
      <c r="EX235"/>
      <c r="EY235"/>
      <c r="EZ235"/>
      <c r="FA235"/>
      <c r="FB235"/>
      <c r="FC235"/>
      <c r="FD235"/>
      <c r="FE235"/>
      <c r="FF235"/>
      <c r="FG235"/>
      <c r="FH235"/>
      <c r="FI235"/>
      <c r="FJ235"/>
      <c r="FK235"/>
      <c r="FL235"/>
      <c r="FM235"/>
      <c r="FN235"/>
      <c r="FO235"/>
      <c r="FP235"/>
      <c r="FQ235"/>
      <c r="FR235"/>
      <c r="FS235"/>
      <c r="FT235"/>
      <c r="FU235"/>
      <c r="FV235"/>
      <c r="FW235"/>
      <c r="FX235"/>
      <c r="FY235"/>
      <c r="FZ235"/>
      <c r="GA235"/>
      <c r="GB235"/>
      <c r="GC235"/>
      <c r="GD235"/>
      <c r="GE235"/>
      <c r="GF235"/>
      <c r="GG235"/>
      <c r="GH235"/>
      <c r="GI235"/>
      <c r="GJ235"/>
      <c r="GK235"/>
      <c r="GL235"/>
      <c r="GM235"/>
      <c r="GN235"/>
      <c r="GO235"/>
      <c r="GP235"/>
      <c r="GQ235"/>
      <c r="GR235"/>
      <c r="GS235"/>
      <c r="GT235"/>
      <c r="GU235"/>
      <c r="GV235"/>
      <c r="GW235"/>
      <c r="GX235"/>
      <c r="GY235"/>
      <c r="GZ235"/>
      <c r="HA235"/>
      <c r="HB235"/>
      <c r="HC235"/>
      <c r="HD235"/>
      <c r="HE235"/>
      <c r="HF235"/>
      <c r="HG235"/>
      <c r="HH235"/>
      <c r="HI235"/>
      <c r="HJ235"/>
      <c r="HK235"/>
      <c r="HL235"/>
      <c r="HM235"/>
      <c r="HN235"/>
      <c r="HO235"/>
      <c r="HP235"/>
      <c r="HQ235"/>
      <c r="HR235"/>
      <c r="HS235"/>
      <c r="HT235"/>
      <c r="HU235"/>
      <c r="HV235"/>
      <c r="HW235"/>
      <c r="HX235"/>
      <c r="HY235"/>
      <c r="HZ235"/>
      <c r="IA235"/>
      <c r="IB235"/>
      <c r="IC235"/>
      <c r="ID235"/>
      <c r="IE235"/>
      <c r="IF235"/>
      <c r="IG235"/>
      <c r="IH235"/>
      <c r="II235"/>
      <c r="IJ235"/>
      <c r="IK235"/>
      <c r="IL235"/>
      <c r="IM235"/>
      <c r="IN235"/>
      <c r="IO235"/>
      <c r="IP235"/>
      <c r="IQ235"/>
      <c r="IR235"/>
      <c r="IS235"/>
      <c r="IT235"/>
      <c r="IU235"/>
      <c r="IV235"/>
      <c r="IW235"/>
      <c r="IX235"/>
      <c r="IY235"/>
      <c r="IZ235"/>
      <c r="JA235"/>
      <c r="JB235"/>
      <c r="JC235"/>
      <c r="JD235"/>
      <c r="JE235"/>
      <c r="JF235"/>
      <c r="JG235"/>
      <c r="JH235"/>
      <c r="JI235"/>
      <c r="JJ235"/>
      <c r="JK235"/>
      <c r="JL235"/>
      <c r="JM235"/>
      <c r="JN235"/>
      <c r="JO235"/>
      <c r="JP235"/>
      <c r="JQ235"/>
      <c r="JR235"/>
      <c r="JS235"/>
      <c r="JT235"/>
      <c r="JU235"/>
      <c r="JV235"/>
      <c r="JW235"/>
      <c r="JX235"/>
      <c r="JY235"/>
      <c r="JZ235"/>
      <c r="KA235"/>
      <c r="KB235"/>
      <c r="KC235"/>
      <c r="KD235"/>
      <c r="KE235"/>
      <c r="KF235"/>
      <c r="KG235"/>
      <c r="KH235"/>
      <c r="KI235"/>
      <c r="KJ235"/>
      <c r="KK235"/>
      <c r="KL235"/>
      <c r="KM235"/>
      <c r="KN235"/>
      <c r="KO235"/>
      <c r="KP235"/>
      <c r="KQ235"/>
      <c r="KR235"/>
      <c r="KS235"/>
      <c r="KT235"/>
      <c r="KU235"/>
      <c r="KV235"/>
      <c r="KW235"/>
      <c r="KX235"/>
      <c r="KY235"/>
      <c r="KZ235"/>
      <c r="LA235"/>
      <c r="LB235"/>
      <c r="LC235"/>
      <c r="LD235"/>
      <c r="LE235"/>
      <c r="LF235"/>
      <c r="LG235"/>
      <c r="LH235"/>
      <c r="LI235"/>
      <c r="LJ235"/>
      <c r="LK235"/>
      <c r="LL235"/>
      <c r="LM235"/>
      <c r="LN235"/>
      <c r="LO235"/>
      <c r="LP235"/>
      <c r="LQ235"/>
      <c r="LR235"/>
      <c r="LS235"/>
      <c r="LT235"/>
      <c r="LU235"/>
      <c r="LV235"/>
      <c r="LW235"/>
      <c r="LX235"/>
      <c r="LY235"/>
      <c r="LZ235"/>
    </row>
    <row r="236" spans="1:338" x14ac:dyDescent="0.2">
      <c r="A236" s="216" t="str">
        <f>IFERROR(IF($A235+1&gt;'(backend scoring)'!$T$335,"",$A235+1),"")</f>
        <v/>
      </c>
      <c r="B236" s="216" t="str">
        <f>_xlfn.XLOOKUP($A236,'(backend scoring)'!$V$2:$V$333,'(backend scoring)'!$A$2:$A$333,"")</f>
        <v/>
      </c>
      <c r="C236" s="216" t="str">
        <f>IFERROR(VLOOKUP($B236,'Institution Evaluation'!$A$55:$F$346,2,0),IFERROR(VLOOKUP($B236,'Privacy Analyst Evaluation'!$A$46:$F$120,2,0),""))&amp;""</f>
        <v/>
      </c>
      <c r="D236" s="216" t="str">
        <f>IFERROR(VLOOKUP($B236,'Institution Evaluation'!$A$55:$F$346,3,0),IFERROR(VLOOKUP($B236,'Privacy Analyst Evaluation'!$A$46:$F$120,3,0),""))&amp;""</f>
        <v/>
      </c>
      <c r="E236" s="216" t="str">
        <f>IFERROR(VLOOKUP($B236,'Institution Evaluation'!$A$55:$F$346,4,0),IFERROR(VLOOKUP($B236,'Privacy Analyst Evaluation'!$A$46:$F$120,4,0),""))&amp;""</f>
        <v/>
      </c>
      <c r="F236" s="216" t="str">
        <f>IFERROR(VLOOKUP($B236,'Institution Evaluation'!$A$55:$F$346,6,0),IFERROR(VLOOKUP($B236,'Privacy Analyst Evaluation'!$A$46:$F$120,6,0),""))&amp;""</f>
        <v/>
      </c>
      <c r="G236" s="217"/>
      <c r="H236" s="216" t="str">
        <f>IFERROR(IF($H235+1&gt;'(backend scoring)'!$Q$335,"",$H235+1),"")</f>
        <v/>
      </c>
      <c r="I236" s="216" t="str">
        <f>_xlfn.XLOOKUP($H236,'(backend scoring)'!$S$2:$S$333,'(backend scoring)'!$A$2:$A$333,"")</f>
        <v/>
      </c>
      <c r="J236" s="216" t="str">
        <f>IFERROR(VLOOKUP($I236,'Institution Evaluation'!$A$55:$F$346,2,0),IFERROR(VLOOKUP($I236,'Privacy Analyst Evaluation'!$A$46:$F$120,2,0),""))</f>
        <v/>
      </c>
      <c r="K236" s="216" t="str">
        <f>IFERROR(VLOOKUP($I236,'Institution Evaluation'!$A$55:$F$346,3,0),IFERROR(VLOOKUP($I236,'Privacy Analyst Evaluation'!$A$46:$F$120,3,0),""))&amp;""</f>
        <v/>
      </c>
      <c r="L236" s="216" t="str">
        <f>IFERROR(VLOOKUP($I236,'Institution Evaluation'!$A$55:$F$346,4,0),IFERROR(VLOOKUP($I236,'Privacy Analyst Evaluation'!$A$46:$F$120,4,0),""))&amp;""</f>
        <v/>
      </c>
      <c r="M236" s="216" t="str">
        <f>IFERROR(VLOOKUP($I236,'Institution Evaluation'!$A$55:$F$346,6,0),IFERROR(VLOOKUP($I236,'Privacy Analyst Evaluation'!$A$46:$F$120,6,0),""))&amp;""</f>
        <v/>
      </c>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c r="DX236"/>
      <c r="DY236"/>
      <c r="DZ236"/>
      <c r="EA236"/>
      <c r="EB236"/>
      <c r="EC236"/>
      <c r="ED236"/>
      <c r="EE236"/>
      <c r="EF236"/>
      <c r="EG236"/>
      <c r="EH236"/>
      <c r="EI236"/>
      <c r="EJ236"/>
      <c r="EK236"/>
      <c r="EL236"/>
      <c r="EM236"/>
      <c r="EN236"/>
      <c r="EO236"/>
      <c r="EP236"/>
      <c r="EQ236"/>
      <c r="ER236"/>
      <c r="ES236"/>
      <c r="ET236"/>
      <c r="EU236"/>
      <c r="EV236"/>
      <c r="EW236"/>
      <c r="EX236"/>
      <c r="EY236"/>
      <c r="EZ236"/>
      <c r="FA236"/>
      <c r="FB236"/>
      <c r="FC236"/>
      <c r="FD236"/>
      <c r="FE236"/>
      <c r="FF236"/>
      <c r="FG236"/>
      <c r="FH236"/>
      <c r="FI236"/>
      <c r="FJ236"/>
      <c r="FK236"/>
      <c r="FL236"/>
      <c r="FM236"/>
      <c r="FN236"/>
      <c r="FO236"/>
      <c r="FP236"/>
      <c r="FQ236"/>
      <c r="FR236"/>
      <c r="FS236"/>
      <c r="FT236"/>
      <c r="FU236"/>
      <c r="FV236"/>
      <c r="FW236"/>
      <c r="FX236"/>
      <c r="FY236"/>
      <c r="FZ236"/>
      <c r="GA236"/>
      <c r="GB236"/>
      <c r="GC236"/>
      <c r="GD236"/>
      <c r="GE236"/>
      <c r="GF236"/>
      <c r="GG236"/>
      <c r="GH236"/>
      <c r="GI236"/>
      <c r="GJ236"/>
      <c r="GK236"/>
      <c r="GL236"/>
      <c r="GM236"/>
      <c r="GN236"/>
      <c r="GO236"/>
      <c r="GP236"/>
      <c r="GQ236"/>
      <c r="GR236"/>
      <c r="GS236"/>
      <c r="GT236"/>
      <c r="GU236"/>
      <c r="GV236"/>
      <c r="GW236"/>
      <c r="GX236"/>
      <c r="GY236"/>
      <c r="GZ236"/>
      <c r="HA236"/>
      <c r="HB236"/>
      <c r="HC236"/>
      <c r="HD236"/>
      <c r="HE236"/>
      <c r="HF236"/>
      <c r="HG236"/>
      <c r="HH236"/>
      <c r="HI236"/>
      <c r="HJ236"/>
      <c r="HK236"/>
      <c r="HL236"/>
      <c r="HM236"/>
      <c r="HN236"/>
      <c r="HO236"/>
      <c r="HP236"/>
      <c r="HQ236"/>
      <c r="HR236"/>
      <c r="HS236"/>
      <c r="HT236"/>
      <c r="HU236"/>
      <c r="HV236"/>
      <c r="HW236"/>
      <c r="HX236"/>
      <c r="HY236"/>
      <c r="HZ236"/>
      <c r="IA236"/>
      <c r="IB236"/>
      <c r="IC236"/>
      <c r="ID236"/>
      <c r="IE236"/>
      <c r="IF236"/>
      <c r="IG236"/>
      <c r="IH236"/>
      <c r="II236"/>
      <c r="IJ236"/>
      <c r="IK236"/>
      <c r="IL236"/>
      <c r="IM236"/>
      <c r="IN236"/>
      <c r="IO236"/>
      <c r="IP236"/>
      <c r="IQ236"/>
      <c r="IR236"/>
      <c r="IS236"/>
      <c r="IT236"/>
      <c r="IU236"/>
      <c r="IV236"/>
      <c r="IW236"/>
      <c r="IX236"/>
      <c r="IY236"/>
      <c r="IZ236"/>
      <c r="JA236"/>
      <c r="JB236"/>
      <c r="JC236"/>
      <c r="JD236"/>
      <c r="JE236"/>
      <c r="JF236"/>
      <c r="JG236"/>
      <c r="JH236"/>
      <c r="JI236"/>
      <c r="JJ236"/>
      <c r="JK236"/>
      <c r="JL236"/>
      <c r="JM236"/>
      <c r="JN236"/>
      <c r="JO236"/>
      <c r="JP236"/>
      <c r="JQ236"/>
      <c r="JR236"/>
      <c r="JS236"/>
      <c r="JT236"/>
      <c r="JU236"/>
      <c r="JV236"/>
      <c r="JW236"/>
      <c r="JX236"/>
      <c r="JY236"/>
      <c r="JZ236"/>
      <c r="KA236"/>
      <c r="KB236"/>
      <c r="KC236"/>
      <c r="KD236"/>
      <c r="KE236"/>
      <c r="KF236"/>
      <c r="KG236"/>
      <c r="KH236"/>
      <c r="KI236"/>
      <c r="KJ236"/>
      <c r="KK236"/>
      <c r="KL236"/>
      <c r="KM236"/>
      <c r="KN236"/>
      <c r="KO236"/>
      <c r="KP236"/>
      <c r="KQ236"/>
      <c r="KR236"/>
      <c r="KS236"/>
      <c r="KT236"/>
      <c r="KU236"/>
      <c r="KV236"/>
      <c r="KW236"/>
      <c r="KX236"/>
      <c r="KY236"/>
      <c r="KZ236"/>
      <c r="LA236"/>
      <c r="LB236"/>
      <c r="LC236"/>
      <c r="LD236"/>
      <c r="LE236"/>
      <c r="LF236"/>
      <c r="LG236"/>
      <c r="LH236"/>
      <c r="LI236"/>
      <c r="LJ236"/>
      <c r="LK236"/>
      <c r="LL236"/>
      <c r="LM236"/>
      <c r="LN236"/>
      <c r="LO236"/>
      <c r="LP236"/>
      <c r="LQ236"/>
      <c r="LR236"/>
      <c r="LS236"/>
      <c r="LT236"/>
      <c r="LU236"/>
      <c r="LV236"/>
      <c r="LW236"/>
      <c r="LX236"/>
      <c r="LY236"/>
      <c r="LZ236"/>
    </row>
    <row r="237" spans="1:338" x14ac:dyDescent="0.2">
      <c r="A237" s="216" t="str">
        <f>IFERROR(IF($A236+1&gt;'(backend scoring)'!$T$335,"",$A236+1),"")</f>
        <v/>
      </c>
      <c r="B237" s="216" t="str">
        <f>_xlfn.XLOOKUP($A237,'(backend scoring)'!$V$2:$V$333,'(backend scoring)'!$A$2:$A$333,"")</f>
        <v/>
      </c>
      <c r="C237" s="216" t="str">
        <f>IFERROR(VLOOKUP($B237,'Institution Evaluation'!$A$55:$F$346,2,0),IFERROR(VLOOKUP($B237,'Privacy Analyst Evaluation'!$A$46:$F$120,2,0),""))&amp;""</f>
        <v/>
      </c>
      <c r="D237" s="216" t="str">
        <f>IFERROR(VLOOKUP($B237,'Institution Evaluation'!$A$55:$F$346,3,0),IFERROR(VLOOKUP($B237,'Privacy Analyst Evaluation'!$A$46:$F$120,3,0),""))&amp;""</f>
        <v/>
      </c>
      <c r="E237" s="216" t="str">
        <f>IFERROR(VLOOKUP($B237,'Institution Evaluation'!$A$55:$F$346,4,0),IFERROR(VLOOKUP($B237,'Privacy Analyst Evaluation'!$A$46:$F$120,4,0),""))&amp;""</f>
        <v/>
      </c>
      <c r="F237" s="216" t="str">
        <f>IFERROR(VLOOKUP($B237,'Institution Evaluation'!$A$55:$F$346,6,0),IFERROR(VLOOKUP($B237,'Privacy Analyst Evaluation'!$A$46:$F$120,6,0),""))&amp;""</f>
        <v/>
      </c>
      <c r="G237" s="217"/>
      <c r="H237" s="216" t="str">
        <f>IFERROR(IF($H236+1&gt;'(backend scoring)'!$Q$335,"",$H236+1),"")</f>
        <v/>
      </c>
      <c r="I237" s="216" t="str">
        <f>_xlfn.XLOOKUP($H237,'(backend scoring)'!$S$2:$S$333,'(backend scoring)'!$A$2:$A$333,"")</f>
        <v/>
      </c>
      <c r="J237" s="216" t="str">
        <f>IFERROR(VLOOKUP($I237,'Institution Evaluation'!$A$55:$F$346,2,0),IFERROR(VLOOKUP($I237,'Privacy Analyst Evaluation'!$A$46:$F$120,2,0),""))</f>
        <v/>
      </c>
      <c r="K237" s="216" t="str">
        <f>IFERROR(VLOOKUP($I237,'Institution Evaluation'!$A$55:$F$346,3,0),IFERROR(VLOOKUP($I237,'Privacy Analyst Evaluation'!$A$46:$F$120,3,0),""))&amp;""</f>
        <v/>
      </c>
      <c r="L237" s="216" t="str">
        <f>IFERROR(VLOOKUP($I237,'Institution Evaluation'!$A$55:$F$346,4,0),IFERROR(VLOOKUP($I237,'Privacy Analyst Evaluation'!$A$46:$F$120,4,0),""))&amp;""</f>
        <v/>
      </c>
      <c r="M237" s="216" t="str">
        <f>IFERROR(VLOOKUP($I237,'Institution Evaluation'!$A$55:$F$346,6,0),IFERROR(VLOOKUP($I237,'Privacy Analyst Evaluation'!$A$46:$F$120,6,0),""))&amp;""</f>
        <v/>
      </c>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c r="DX237"/>
      <c r="DY237"/>
      <c r="DZ237"/>
      <c r="EA237"/>
      <c r="EB237"/>
      <c r="EC237"/>
      <c r="ED237"/>
      <c r="EE237"/>
      <c r="EF237"/>
      <c r="EG237"/>
      <c r="EH237"/>
      <c r="EI237"/>
      <c r="EJ237"/>
      <c r="EK237"/>
      <c r="EL237"/>
      <c r="EM237"/>
      <c r="EN237"/>
      <c r="EO237"/>
      <c r="EP237"/>
      <c r="EQ237"/>
      <c r="ER237"/>
      <c r="ES237"/>
      <c r="ET237"/>
      <c r="EU237"/>
      <c r="EV237"/>
      <c r="EW237"/>
      <c r="EX237"/>
      <c r="EY237"/>
      <c r="EZ237"/>
      <c r="FA237"/>
      <c r="FB237"/>
      <c r="FC237"/>
      <c r="FD237"/>
      <c r="FE237"/>
      <c r="FF237"/>
      <c r="FG237"/>
      <c r="FH237"/>
      <c r="FI237"/>
      <c r="FJ237"/>
      <c r="FK237"/>
      <c r="FL237"/>
      <c r="FM237"/>
      <c r="FN237"/>
      <c r="FO237"/>
      <c r="FP237"/>
      <c r="FQ237"/>
      <c r="FR237"/>
      <c r="FS237"/>
      <c r="FT237"/>
      <c r="FU237"/>
      <c r="FV237"/>
      <c r="FW237"/>
      <c r="FX237"/>
      <c r="FY237"/>
      <c r="FZ237"/>
      <c r="GA237"/>
      <c r="GB237"/>
      <c r="GC237"/>
      <c r="GD237"/>
      <c r="GE237"/>
      <c r="GF237"/>
      <c r="GG237"/>
      <c r="GH237"/>
      <c r="GI237"/>
      <c r="GJ237"/>
      <c r="GK237"/>
      <c r="GL237"/>
      <c r="GM237"/>
      <c r="GN237"/>
      <c r="GO237"/>
      <c r="GP237"/>
      <c r="GQ237"/>
      <c r="GR237"/>
      <c r="GS237"/>
      <c r="GT237"/>
      <c r="GU237"/>
      <c r="GV237"/>
      <c r="GW237"/>
      <c r="GX237"/>
      <c r="GY237"/>
      <c r="GZ237"/>
      <c r="HA237"/>
      <c r="HB237"/>
      <c r="HC237"/>
      <c r="HD237"/>
      <c r="HE237"/>
      <c r="HF237"/>
      <c r="HG237"/>
      <c r="HH237"/>
      <c r="HI237"/>
      <c r="HJ237"/>
      <c r="HK237"/>
      <c r="HL237"/>
      <c r="HM237"/>
      <c r="HN237"/>
      <c r="HO237"/>
      <c r="HP237"/>
      <c r="HQ237"/>
      <c r="HR237"/>
      <c r="HS237"/>
      <c r="HT237"/>
      <c r="HU237"/>
      <c r="HV237"/>
      <c r="HW237"/>
      <c r="HX237"/>
      <c r="HY237"/>
      <c r="HZ237"/>
      <c r="IA237"/>
      <c r="IB237"/>
      <c r="IC237"/>
      <c r="ID237"/>
      <c r="IE237"/>
      <c r="IF237"/>
      <c r="IG237"/>
      <c r="IH237"/>
      <c r="II237"/>
      <c r="IJ237"/>
      <c r="IK237"/>
      <c r="IL237"/>
      <c r="IM237"/>
      <c r="IN237"/>
      <c r="IO237"/>
      <c r="IP237"/>
      <c r="IQ237"/>
      <c r="IR237"/>
      <c r="IS237"/>
      <c r="IT237"/>
      <c r="IU237"/>
      <c r="IV237"/>
      <c r="IW237"/>
      <c r="IX237"/>
      <c r="IY237"/>
      <c r="IZ237"/>
      <c r="JA237"/>
      <c r="JB237"/>
      <c r="JC237"/>
      <c r="JD237"/>
      <c r="JE237"/>
      <c r="JF237"/>
      <c r="JG237"/>
      <c r="JH237"/>
      <c r="JI237"/>
      <c r="JJ237"/>
      <c r="JK237"/>
      <c r="JL237"/>
      <c r="JM237"/>
      <c r="JN237"/>
      <c r="JO237"/>
      <c r="JP237"/>
      <c r="JQ237"/>
      <c r="JR237"/>
      <c r="JS237"/>
      <c r="JT237"/>
      <c r="JU237"/>
      <c r="JV237"/>
      <c r="JW237"/>
      <c r="JX237"/>
      <c r="JY237"/>
      <c r="JZ237"/>
      <c r="KA237"/>
      <c r="KB237"/>
      <c r="KC237"/>
      <c r="KD237"/>
      <c r="KE237"/>
      <c r="KF237"/>
      <c r="KG237"/>
      <c r="KH237"/>
      <c r="KI237"/>
      <c r="KJ237"/>
      <c r="KK237"/>
      <c r="KL237"/>
      <c r="KM237"/>
      <c r="KN237"/>
      <c r="KO237"/>
      <c r="KP237"/>
      <c r="KQ237"/>
      <c r="KR237"/>
      <c r="KS237"/>
      <c r="KT237"/>
      <c r="KU237"/>
      <c r="KV237"/>
      <c r="KW237"/>
      <c r="KX237"/>
      <c r="KY237"/>
      <c r="KZ237"/>
      <c r="LA237"/>
      <c r="LB237"/>
      <c r="LC237"/>
      <c r="LD237"/>
      <c r="LE237"/>
      <c r="LF237"/>
      <c r="LG237"/>
      <c r="LH237"/>
      <c r="LI237"/>
      <c r="LJ237"/>
      <c r="LK237"/>
      <c r="LL237"/>
      <c r="LM237"/>
      <c r="LN237"/>
      <c r="LO237"/>
      <c r="LP237"/>
      <c r="LQ237"/>
      <c r="LR237"/>
      <c r="LS237"/>
      <c r="LT237"/>
      <c r="LU237"/>
      <c r="LV237"/>
      <c r="LW237"/>
      <c r="LX237"/>
      <c r="LY237"/>
      <c r="LZ237"/>
    </row>
    <row r="238" spans="1:338" x14ac:dyDescent="0.2">
      <c r="A238" s="216" t="str">
        <f>IFERROR(IF($A237+1&gt;'(backend scoring)'!$T$335,"",$A237+1),"")</f>
        <v/>
      </c>
      <c r="B238" s="216" t="str">
        <f>_xlfn.XLOOKUP($A238,'(backend scoring)'!$V$2:$V$333,'(backend scoring)'!$A$2:$A$333,"")</f>
        <v/>
      </c>
      <c r="C238" s="216" t="str">
        <f>IFERROR(VLOOKUP($B238,'Institution Evaluation'!$A$55:$F$346,2,0),IFERROR(VLOOKUP($B238,'Privacy Analyst Evaluation'!$A$46:$F$120,2,0),""))&amp;""</f>
        <v/>
      </c>
      <c r="D238" s="216" t="str">
        <f>IFERROR(VLOOKUP($B238,'Institution Evaluation'!$A$55:$F$346,3,0),IFERROR(VLOOKUP($B238,'Privacy Analyst Evaluation'!$A$46:$F$120,3,0),""))&amp;""</f>
        <v/>
      </c>
      <c r="E238" s="216" t="str">
        <f>IFERROR(VLOOKUP($B238,'Institution Evaluation'!$A$55:$F$346,4,0),IFERROR(VLOOKUP($B238,'Privacy Analyst Evaluation'!$A$46:$F$120,4,0),""))&amp;""</f>
        <v/>
      </c>
      <c r="F238" s="216" t="str">
        <f>IFERROR(VLOOKUP($B238,'Institution Evaluation'!$A$55:$F$346,6,0),IFERROR(VLOOKUP($B238,'Privacy Analyst Evaluation'!$A$46:$F$120,6,0),""))&amp;""</f>
        <v/>
      </c>
      <c r="G238" s="217"/>
      <c r="H238" s="216" t="str">
        <f>IFERROR(IF($H237+1&gt;'(backend scoring)'!$Q$335,"",$H237+1),"")</f>
        <v/>
      </c>
      <c r="I238" s="216" t="str">
        <f>_xlfn.XLOOKUP($H238,'(backend scoring)'!$S$2:$S$333,'(backend scoring)'!$A$2:$A$333,"")</f>
        <v/>
      </c>
      <c r="J238" s="216" t="str">
        <f>IFERROR(VLOOKUP($I238,'Institution Evaluation'!$A$55:$F$346,2,0),IFERROR(VLOOKUP($I238,'Privacy Analyst Evaluation'!$A$46:$F$120,2,0),""))</f>
        <v/>
      </c>
      <c r="K238" s="216" t="str">
        <f>IFERROR(VLOOKUP($I238,'Institution Evaluation'!$A$55:$F$346,3,0),IFERROR(VLOOKUP($I238,'Privacy Analyst Evaluation'!$A$46:$F$120,3,0),""))&amp;""</f>
        <v/>
      </c>
      <c r="L238" s="216" t="str">
        <f>IFERROR(VLOOKUP($I238,'Institution Evaluation'!$A$55:$F$346,4,0),IFERROR(VLOOKUP($I238,'Privacy Analyst Evaluation'!$A$46:$F$120,4,0),""))&amp;""</f>
        <v/>
      </c>
      <c r="M238" s="216" t="str">
        <f>IFERROR(VLOOKUP($I238,'Institution Evaluation'!$A$55:$F$346,6,0),IFERROR(VLOOKUP($I238,'Privacy Analyst Evaluation'!$A$46:$F$120,6,0),""))&amp;""</f>
        <v/>
      </c>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c r="DX238"/>
      <c r="DY238"/>
      <c r="DZ238"/>
      <c r="EA238"/>
      <c r="EB238"/>
      <c r="EC238"/>
      <c r="ED238"/>
      <c r="EE238"/>
      <c r="EF238"/>
      <c r="EG238"/>
      <c r="EH238"/>
      <c r="EI238"/>
      <c r="EJ238"/>
      <c r="EK238"/>
      <c r="EL238"/>
      <c r="EM238"/>
      <c r="EN238"/>
      <c r="EO238"/>
      <c r="EP238"/>
      <c r="EQ238"/>
      <c r="ER238"/>
      <c r="ES238"/>
      <c r="ET238"/>
      <c r="EU238"/>
      <c r="EV238"/>
      <c r="EW238"/>
      <c r="EX238"/>
      <c r="EY238"/>
      <c r="EZ238"/>
      <c r="FA238"/>
      <c r="FB238"/>
      <c r="FC238"/>
      <c r="FD238"/>
      <c r="FE238"/>
      <c r="FF238"/>
      <c r="FG238"/>
      <c r="FH238"/>
      <c r="FI238"/>
      <c r="FJ238"/>
      <c r="FK238"/>
      <c r="FL238"/>
      <c r="FM238"/>
      <c r="FN238"/>
      <c r="FO238"/>
      <c r="FP238"/>
      <c r="FQ238"/>
      <c r="FR238"/>
      <c r="FS238"/>
      <c r="FT238"/>
      <c r="FU238"/>
      <c r="FV238"/>
      <c r="FW238"/>
      <c r="FX238"/>
      <c r="FY238"/>
      <c r="FZ238"/>
      <c r="GA238"/>
      <c r="GB238"/>
      <c r="GC238"/>
      <c r="GD238"/>
      <c r="GE238"/>
      <c r="GF238"/>
      <c r="GG238"/>
      <c r="GH238"/>
      <c r="GI238"/>
      <c r="GJ238"/>
      <c r="GK238"/>
      <c r="GL238"/>
      <c r="GM238"/>
      <c r="GN238"/>
      <c r="GO238"/>
      <c r="GP238"/>
      <c r="GQ238"/>
      <c r="GR238"/>
      <c r="GS238"/>
      <c r="GT238"/>
      <c r="GU238"/>
      <c r="GV238"/>
      <c r="GW238"/>
      <c r="GX238"/>
      <c r="GY238"/>
      <c r="GZ238"/>
      <c r="HA238"/>
      <c r="HB238"/>
      <c r="HC238"/>
      <c r="HD238"/>
      <c r="HE238"/>
      <c r="HF238"/>
      <c r="HG238"/>
      <c r="HH238"/>
      <c r="HI238"/>
      <c r="HJ238"/>
      <c r="HK238"/>
      <c r="HL238"/>
      <c r="HM238"/>
      <c r="HN238"/>
      <c r="HO238"/>
      <c r="HP238"/>
      <c r="HQ238"/>
      <c r="HR238"/>
      <c r="HS238"/>
      <c r="HT238"/>
      <c r="HU238"/>
      <c r="HV238"/>
      <c r="HW238"/>
      <c r="HX238"/>
      <c r="HY238"/>
      <c r="HZ238"/>
      <c r="IA238"/>
      <c r="IB238"/>
      <c r="IC238"/>
      <c r="ID238"/>
      <c r="IE238"/>
      <c r="IF238"/>
      <c r="IG238"/>
      <c r="IH238"/>
      <c r="II238"/>
      <c r="IJ238"/>
      <c r="IK238"/>
      <c r="IL238"/>
      <c r="IM238"/>
      <c r="IN238"/>
      <c r="IO238"/>
      <c r="IP238"/>
      <c r="IQ238"/>
      <c r="IR238"/>
      <c r="IS238"/>
      <c r="IT238"/>
      <c r="IU238"/>
      <c r="IV238"/>
      <c r="IW238"/>
      <c r="IX238"/>
      <c r="IY238"/>
      <c r="IZ238"/>
      <c r="JA238"/>
      <c r="JB238"/>
      <c r="JC238"/>
      <c r="JD238"/>
      <c r="JE238"/>
      <c r="JF238"/>
      <c r="JG238"/>
      <c r="JH238"/>
      <c r="JI238"/>
      <c r="JJ238"/>
      <c r="JK238"/>
      <c r="JL238"/>
      <c r="JM238"/>
      <c r="JN238"/>
      <c r="JO238"/>
      <c r="JP238"/>
      <c r="JQ238"/>
      <c r="JR238"/>
      <c r="JS238"/>
      <c r="JT238"/>
      <c r="JU238"/>
      <c r="JV238"/>
      <c r="JW238"/>
      <c r="JX238"/>
      <c r="JY238"/>
      <c r="JZ238"/>
      <c r="KA238"/>
      <c r="KB238"/>
      <c r="KC238"/>
      <c r="KD238"/>
      <c r="KE238"/>
      <c r="KF238"/>
      <c r="KG238"/>
      <c r="KH238"/>
      <c r="KI238"/>
      <c r="KJ238"/>
      <c r="KK238"/>
      <c r="KL238"/>
      <c r="KM238"/>
      <c r="KN238"/>
      <c r="KO238"/>
      <c r="KP238"/>
      <c r="KQ238"/>
      <c r="KR238"/>
      <c r="KS238"/>
      <c r="KT238"/>
      <c r="KU238"/>
      <c r="KV238"/>
      <c r="KW238"/>
      <c r="KX238"/>
      <c r="KY238"/>
      <c r="KZ238"/>
      <c r="LA238"/>
      <c r="LB238"/>
      <c r="LC238"/>
      <c r="LD238"/>
      <c r="LE238"/>
      <c r="LF238"/>
      <c r="LG238"/>
      <c r="LH238"/>
      <c r="LI238"/>
      <c r="LJ238"/>
      <c r="LK238"/>
      <c r="LL238"/>
      <c r="LM238"/>
      <c r="LN238"/>
      <c r="LO238"/>
      <c r="LP238"/>
      <c r="LQ238"/>
      <c r="LR238"/>
      <c r="LS238"/>
      <c r="LT238"/>
      <c r="LU238"/>
      <c r="LV238"/>
      <c r="LW238"/>
      <c r="LX238"/>
      <c r="LY238"/>
      <c r="LZ238"/>
    </row>
    <row r="239" spans="1:338" x14ac:dyDescent="0.2">
      <c r="A239" s="216" t="str">
        <f>IFERROR(IF($A238+1&gt;'(backend scoring)'!$T$335,"",$A238+1),"")</f>
        <v/>
      </c>
      <c r="B239" s="216" t="str">
        <f>_xlfn.XLOOKUP($A239,'(backend scoring)'!$V$2:$V$333,'(backend scoring)'!$A$2:$A$333,"")</f>
        <v/>
      </c>
      <c r="C239" s="216" t="str">
        <f>IFERROR(VLOOKUP($B239,'Institution Evaluation'!$A$55:$F$346,2,0),IFERROR(VLOOKUP($B239,'Privacy Analyst Evaluation'!$A$46:$F$120,2,0),""))&amp;""</f>
        <v/>
      </c>
      <c r="D239" s="216" t="str">
        <f>IFERROR(VLOOKUP($B239,'Institution Evaluation'!$A$55:$F$346,3,0),IFERROR(VLOOKUP($B239,'Privacy Analyst Evaluation'!$A$46:$F$120,3,0),""))&amp;""</f>
        <v/>
      </c>
      <c r="E239" s="216" t="str">
        <f>IFERROR(VLOOKUP($B239,'Institution Evaluation'!$A$55:$F$346,4,0),IFERROR(VLOOKUP($B239,'Privacy Analyst Evaluation'!$A$46:$F$120,4,0),""))&amp;""</f>
        <v/>
      </c>
      <c r="F239" s="216" t="str">
        <f>IFERROR(VLOOKUP($B239,'Institution Evaluation'!$A$55:$F$346,6,0),IFERROR(VLOOKUP($B239,'Privacy Analyst Evaluation'!$A$46:$F$120,6,0),""))&amp;""</f>
        <v/>
      </c>
      <c r="G239" s="217"/>
      <c r="H239" s="216" t="str">
        <f>IFERROR(IF($H238+1&gt;'(backend scoring)'!$Q$335,"",$H238+1),"")</f>
        <v/>
      </c>
      <c r="I239" s="216" t="str">
        <f>_xlfn.XLOOKUP($H239,'(backend scoring)'!$S$2:$S$333,'(backend scoring)'!$A$2:$A$333,"")</f>
        <v/>
      </c>
      <c r="J239" s="216" t="str">
        <f>IFERROR(VLOOKUP($I239,'Institution Evaluation'!$A$55:$F$346,2,0),IFERROR(VLOOKUP($I239,'Privacy Analyst Evaluation'!$A$46:$F$120,2,0),""))</f>
        <v/>
      </c>
      <c r="K239" s="216" t="str">
        <f>IFERROR(VLOOKUP($I239,'Institution Evaluation'!$A$55:$F$346,3,0),IFERROR(VLOOKUP($I239,'Privacy Analyst Evaluation'!$A$46:$F$120,3,0),""))&amp;""</f>
        <v/>
      </c>
      <c r="L239" s="216" t="str">
        <f>IFERROR(VLOOKUP($I239,'Institution Evaluation'!$A$55:$F$346,4,0),IFERROR(VLOOKUP($I239,'Privacy Analyst Evaluation'!$A$46:$F$120,4,0),""))&amp;""</f>
        <v/>
      </c>
      <c r="M239" s="216" t="str">
        <f>IFERROR(VLOOKUP($I239,'Institution Evaluation'!$A$55:$F$346,6,0),IFERROR(VLOOKUP($I239,'Privacy Analyst Evaluation'!$A$46:$F$120,6,0),""))&amp;""</f>
        <v/>
      </c>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c r="DX239"/>
      <c r="DY239"/>
      <c r="DZ239"/>
      <c r="EA239"/>
      <c r="EB239"/>
      <c r="EC239"/>
      <c r="ED239"/>
      <c r="EE239"/>
      <c r="EF239"/>
      <c r="EG239"/>
      <c r="EH239"/>
      <c r="EI239"/>
      <c r="EJ239"/>
      <c r="EK239"/>
      <c r="EL239"/>
      <c r="EM239"/>
      <c r="EN239"/>
      <c r="EO239"/>
      <c r="EP239"/>
      <c r="EQ239"/>
      <c r="ER239"/>
      <c r="ES239"/>
      <c r="ET239"/>
      <c r="EU239"/>
      <c r="EV239"/>
      <c r="EW239"/>
      <c r="EX239"/>
      <c r="EY239"/>
      <c r="EZ239"/>
      <c r="FA239"/>
      <c r="FB239"/>
      <c r="FC239"/>
      <c r="FD239"/>
      <c r="FE239"/>
      <c r="FF239"/>
      <c r="FG239"/>
      <c r="FH239"/>
      <c r="FI239"/>
      <c r="FJ239"/>
      <c r="FK239"/>
      <c r="FL239"/>
      <c r="FM239"/>
      <c r="FN239"/>
      <c r="FO239"/>
      <c r="FP239"/>
      <c r="FQ239"/>
      <c r="FR239"/>
      <c r="FS239"/>
      <c r="FT239"/>
      <c r="FU239"/>
      <c r="FV239"/>
      <c r="FW239"/>
      <c r="FX239"/>
      <c r="FY239"/>
      <c r="FZ239"/>
      <c r="GA239"/>
      <c r="GB239"/>
      <c r="GC239"/>
      <c r="GD239"/>
      <c r="GE239"/>
      <c r="GF239"/>
      <c r="GG239"/>
      <c r="GH239"/>
      <c r="GI239"/>
      <c r="GJ239"/>
      <c r="GK239"/>
      <c r="GL239"/>
      <c r="GM239"/>
      <c r="GN239"/>
      <c r="GO239"/>
      <c r="GP239"/>
      <c r="GQ239"/>
      <c r="GR239"/>
      <c r="GS239"/>
      <c r="GT239"/>
      <c r="GU239"/>
      <c r="GV239"/>
      <c r="GW239"/>
      <c r="GX239"/>
      <c r="GY239"/>
      <c r="GZ239"/>
      <c r="HA239"/>
      <c r="HB239"/>
      <c r="HC239"/>
      <c r="HD239"/>
      <c r="HE239"/>
      <c r="HF239"/>
      <c r="HG239"/>
      <c r="HH239"/>
      <c r="HI239"/>
      <c r="HJ239"/>
      <c r="HK239"/>
      <c r="HL239"/>
      <c r="HM239"/>
      <c r="HN239"/>
      <c r="HO239"/>
      <c r="HP239"/>
      <c r="HQ239"/>
      <c r="HR239"/>
      <c r="HS239"/>
      <c r="HT239"/>
      <c r="HU239"/>
      <c r="HV239"/>
      <c r="HW239"/>
      <c r="HX239"/>
      <c r="HY239"/>
      <c r="HZ239"/>
      <c r="IA239"/>
      <c r="IB239"/>
      <c r="IC239"/>
      <c r="ID239"/>
      <c r="IE239"/>
      <c r="IF239"/>
      <c r="IG239"/>
      <c r="IH239"/>
      <c r="II239"/>
      <c r="IJ239"/>
      <c r="IK239"/>
      <c r="IL239"/>
      <c r="IM239"/>
      <c r="IN239"/>
      <c r="IO239"/>
      <c r="IP239"/>
      <c r="IQ239"/>
      <c r="IR239"/>
      <c r="IS239"/>
      <c r="IT239"/>
      <c r="IU239"/>
      <c r="IV239"/>
      <c r="IW239"/>
      <c r="IX239"/>
      <c r="IY239"/>
      <c r="IZ239"/>
      <c r="JA239"/>
      <c r="JB239"/>
      <c r="JC239"/>
      <c r="JD239"/>
      <c r="JE239"/>
      <c r="JF239"/>
      <c r="JG239"/>
      <c r="JH239"/>
      <c r="JI239"/>
      <c r="JJ239"/>
      <c r="JK239"/>
      <c r="JL239"/>
      <c r="JM239"/>
      <c r="JN239"/>
      <c r="JO239"/>
      <c r="JP239"/>
      <c r="JQ239"/>
      <c r="JR239"/>
      <c r="JS239"/>
      <c r="JT239"/>
      <c r="JU239"/>
      <c r="JV239"/>
      <c r="JW239"/>
      <c r="JX239"/>
      <c r="JY239"/>
      <c r="JZ239"/>
      <c r="KA239"/>
      <c r="KB239"/>
      <c r="KC239"/>
      <c r="KD239"/>
      <c r="KE239"/>
      <c r="KF239"/>
      <c r="KG239"/>
      <c r="KH239"/>
      <c r="KI239"/>
      <c r="KJ239"/>
      <c r="KK239"/>
      <c r="KL239"/>
      <c r="KM239"/>
      <c r="KN239"/>
      <c r="KO239"/>
      <c r="KP239"/>
      <c r="KQ239"/>
      <c r="KR239"/>
      <c r="KS239"/>
      <c r="KT239"/>
      <c r="KU239"/>
      <c r="KV239"/>
      <c r="KW239"/>
      <c r="KX239"/>
      <c r="KY239"/>
      <c r="KZ239"/>
      <c r="LA239"/>
      <c r="LB239"/>
      <c r="LC239"/>
      <c r="LD239"/>
      <c r="LE239"/>
      <c r="LF239"/>
      <c r="LG239"/>
      <c r="LH239"/>
      <c r="LI239"/>
      <c r="LJ239"/>
      <c r="LK239"/>
      <c r="LL239"/>
      <c r="LM239"/>
      <c r="LN239"/>
      <c r="LO239"/>
      <c r="LP239"/>
      <c r="LQ239"/>
      <c r="LR239"/>
      <c r="LS239"/>
      <c r="LT239"/>
      <c r="LU239"/>
      <c r="LV239"/>
      <c r="LW239"/>
      <c r="LX239"/>
      <c r="LY239"/>
      <c r="LZ239"/>
    </row>
    <row r="240" spans="1:338" x14ac:dyDescent="0.2">
      <c r="A240" s="216" t="str">
        <f>IFERROR(IF($A239+1&gt;'(backend scoring)'!$T$335,"",$A239+1),"")</f>
        <v/>
      </c>
      <c r="B240" s="216" t="str">
        <f>_xlfn.XLOOKUP($A240,'(backend scoring)'!$V$2:$V$333,'(backend scoring)'!$A$2:$A$333,"")</f>
        <v/>
      </c>
      <c r="C240" s="216" t="str">
        <f>IFERROR(VLOOKUP($B240,'Institution Evaluation'!$A$55:$F$346,2,0),IFERROR(VLOOKUP($B240,'Privacy Analyst Evaluation'!$A$46:$F$120,2,0),""))&amp;""</f>
        <v/>
      </c>
      <c r="D240" s="216" t="str">
        <f>IFERROR(VLOOKUP($B240,'Institution Evaluation'!$A$55:$F$346,3,0),IFERROR(VLOOKUP($B240,'Privacy Analyst Evaluation'!$A$46:$F$120,3,0),""))&amp;""</f>
        <v/>
      </c>
      <c r="E240" s="216" t="str">
        <f>IFERROR(VLOOKUP($B240,'Institution Evaluation'!$A$55:$F$346,4,0),IFERROR(VLOOKUP($B240,'Privacy Analyst Evaluation'!$A$46:$F$120,4,0),""))&amp;""</f>
        <v/>
      </c>
      <c r="F240" s="216" t="str">
        <f>IFERROR(VLOOKUP($B240,'Institution Evaluation'!$A$55:$F$346,6,0),IFERROR(VLOOKUP($B240,'Privacy Analyst Evaluation'!$A$46:$F$120,6,0),""))&amp;""</f>
        <v/>
      </c>
      <c r="G240" s="217"/>
      <c r="H240" s="216" t="str">
        <f>IFERROR(IF($H239+1&gt;'(backend scoring)'!$Q$335,"",$H239+1),"")</f>
        <v/>
      </c>
      <c r="I240" s="216" t="str">
        <f>_xlfn.XLOOKUP($H240,'(backend scoring)'!$S$2:$S$333,'(backend scoring)'!$A$2:$A$333,"")</f>
        <v/>
      </c>
      <c r="J240" s="216" t="str">
        <f>IFERROR(VLOOKUP($I240,'Institution Evaluation'!$A$55:$F$346,2,0),IFERROR(VLOOKUP($I240,'Privacy Analyst Evaluation'!$A$46:$F$120,2,0),""))</f>
        <v/>
      </c>
      <c r="K240" s="216" t="str">
        <f>IFERROR(VLOOKUP($I240,'Institution Evaluation'!$A$55:$F$346,3,0),IFERROR(VLOOKUP($I240,'Privacy Analyst Evaluation'!$A$46:$F$120,3,0),""))&amp;""</f>
        <v/>
      </c>
      <c r="L240" s="216" t="str">
        <f>IFERROR(VLOOKUP($I240,'Institution Evaluation'!$A$55:$F$346,4,0),IFERROR(VLOOKUP($I240,'Privacy Analyst Evaluation'!$A$46:$F$120,4,0),""))&amp;""</f>
        <v/>
      </c>
      <c r="M240" s="216" t="str">
        <f>IFERROR(VLOOKUP($I240,'Institution Evaluation'!$A$55:$F$346,6,0),IFERROR(VLOOKUP($I240,'Privacy Analyst Evaluation'!$A$46:$F$120,6,0),""))&amp;""</f>
        <v/>
      </c>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c r="EE240"/>
      <c r="EF240"/>
      <c r="EG240"/>
      <c r="EH240"/>
      <c r="EI240"/>
      <c r="EJ240"/>
      <c r="EK240"/>
      <c r="EL240"/>
      <c r="EM240"/>
      <c r="EN240"/>
      <c r="EO240"/>
      <c r="EP240"/>
      <c r="EQ240"/>
      <c r="ER240"/>
      <c r="ES240"/>
      <c r="ET240"/>
      <c r="EU240"/>
      <c r="EV240"/>
      <c r="EW240"/>
      <c r="EX240"/>
      <c r="EY240"/>
      <c r="EZ240"/>
      <c r="FA240"/>
      <c r="FB240"/>
      <c r="FC240"/>
      <c r="FD240"/>
      <c r="FE240"/>
      <c r="FF240"/>
      <c r="FG240"/>
      <c r="FH240"/>
      <c r="FI240"/>
      <c r="FJ240"/>
      <c r="FK240"/>
      <c r="FL240"/>
      <c r="FM240"/>
      <c r="FN240"/>
      <c r="FO240"/>
      <c r="FP240"/>
      <c r="FQ240"/>
      <c r="FR240"/>
      <c r="FS240"/>
      <c r="FT240"/>
      <c r="FU240"/>
      <c r="FV240"/>
      <c r="FW240"/>
      <c r="FX240"/>
      <c r="FY240"/>
      <c r="FZ240"/>
      <c r="GA240"/>
      <c r="GB240"/>
      <c r="GC240"/>
      <c r="GD240"/>
      <c r="GE240"/>
      <c r="GF240"/>
      <c r="GG240"/>
      <c r="GH240"/>
      <c r="GI240"/>
      <c r="GJ240"/>
      <c r="GK240"/>
      <c r="GL240"/>
      <c r="GM240"/>
      <c r="GN240"/>
      <c r="GO240"/>
      <c r="GP240"/>
      <c r="GQ240"/>
      <c r="GR240"/>
      <c r="GS240"/>
      <c r="GT240"/>
      <c r="GU240"/>
      <c r="GV240"/>
      <c r="GW240"/>
      <c r="GX240"/>
      <c r="GY240"/>
      <c r="GZ240"/>
      <c r="HA240"/>
      <c r="HB240"/>
      <c r="HC240"/>
      <c r="HD240"/>
      <c r="HE240"/>
      <c r="HF240"/>
      <c r="HG240"/>
      <c r="HH240"/>
      <c r="HI240"/>
      <c r="HJ240"/>
      <c r="HK240"/>
      <c r="HL240"/>
      <c r="HM240"/>
      <c r="HN240"/>
      <c r="HO240"/>
      <c r="HP240"/>
      <c r="HQ240"/>
      <c r="HR240"/>
      <c r="HS240"/>
      <c r="HT240"/>
      <c r="HU240"/>
      <c r="HV240"/>
      <c r="HW240"/>
      <c r="HX240"/>
      <c r="HY240"/>
      <c r="HZ240"/>
      <c r="IA240"/>
      <c r="IB240"/>
      <c r="IC240"/>
      <c r="ID240"/>
      <c r="IE240"/>
      <c r="IF240"/>
      <c r="IG240"/>
      <c r="IH240"/>
      <c r="II240"/>
      <c r="IJ240"/>
      <c r="IK240"/>
      <c r="IL240"/>
      <c r="IM240"/>
      <c r="IN240"/>
      <c r="IO240"/>
      <c r="IP240"/>
      <c r="IQ240"/>
      <c r="IR240"/>
      <c r="IS240"/>
      <c r="IT240"/>
      <c r="IU240"/>
      <c r="IV240"/>
      <c r="IW240"/>
      <c r="IX240"/>
      <c r="IY240"/>
      <c r="IZ240"/>
      <c r="JA240"/>
      <c r="JB240"/>
      <c r="JC240"/>
      <c r="JD240"/>
      <c r="JE240"/>
      <c r="JF240"/>
      <c r="JG240"/>
      <c r="JH240"/>
      <c r="JI240"/>
      <c r="JJ240"/>
      <c r="JK240"/>
      <c r="JL240"/>
      <c r="JM240"/>
      <c r="JN240"/>
      <c r="JO240"/>
      <c r="JP240"/>
      <c r="JQ240"/>
      <c r="JR240"/>
      <c r="JS240"/>
      <c r="JT240"/>
      <c r="JU240"/>
      <c r="JV240"/>
      <c r="JW240"/>
      <c r="JX240"/>
      <c r="JY240"/>
      <c r="JZ240"/>
      <c r="KA240"/>
      <c r="KB240"/>
      <c r="KC240"/>
      <c r="KD240"/>
      <c r="KE240"/>
      <c r="KF240"/>
      <c r="KG240"/>
      <c r="KH240"/>
      <c r="KI240"/>
      <c r="KJ240"/>
      <c r="KK240"/>
      <c r="KL240"/>
      <c r="KM240"/>
      <c r="KN240"/>
      <c r="KO240"/>
      <c r="KP240"/>
      <c r="KQ240"/>
      <c r="KR240"/>
      <c r="KS240"/>
      <c r="KT240"/>
      <c r="KU240"/>
      <c r="KV240"/>
      <c r="KW240"/>
      <c r="KX240"/>
      <c r="KY240"/>
      <c r="KZ240"/>
      <c r="LA240"/>
      <c r="LB240"/>
      <c r="LC240"/>
      <c r="LD240"/>
      <c r="LE240"/>
      <c r="LF240"/>
      <c r="LG240"/>
      <c r="LH240"/>
      <c r="LI240"/>
      <c r="LJ240"/>
      <c r="LK240"/>
      <c r="LL240"/>
      <c r="LM240"/>
      <c r="LN240"/>
      <c r="LO240"/>
      <c r="LP240"/>
      <c r="LQ240"/>
      <c r="LR240"/>
      <c r="LS240"/>
      <c r="LT240"/>
      <c r="LU240"/>
      <c r="LV240"/>
      <c r="LW240"/>
      <c r="LX240"/>
      <c r="LY240"/>
      <c r="LZ240"/>
    </row>
    <row r="241" spans="1:338" x14ac:dyDescent="0.2">
      <c r="A241" s="216" t="str">
        <f>IFERROR(IF($A240+1&gt;'(backend scoring)'!$T$335,"",$A240+1),"")</f>
        <v/>
      </c>
      <c r="B241" s="216" t="str">
        <f>_xlfn.XLOOKUP($A241,'(backend scoring)'!$V$2:$V$333,'(backend scoring)'!$A$2:$A$333,"")</f>
        <v/>
      </c>
      <c r="C241" s="216" t="str">
        <f>IFERROR(VLOOKUP($B241,'Institution Evaluation'!$A$55:$F$346,2,0),IFERROR(VLOOKUP($B241,'Privacy Analyst Evaluation'!$A$46:$F$120,2,0),""))&amp;""</f>
        <v/>
      </c>
      <c r="D241" s="216" t="str">
        <f>IFERROR(VLOOKUP($B241,'Institution Evaluation'!$A$55:$F$346,3,0),IFERROR(VLOOKUP($B241,'Privacy Analyst Evaluation'!$A$46:$F$120,3,0),""))&amp;""</f>
        <v/>
      </c>
      <c r="E241" s="216" t="str">
        <f>IFERROR(VLOOKUP($B241,'Institution Evaluation'!$A$55:$F$346,4,0),IFERROR(VLOOKUP($B241,'Privacy Analyst Evaluation'!$A$46:$F$120,4,0),""))&amp;""</f>
        <v/>
      </c>
      <c r="F241" s="216" t="str">
        <f>IFERROR(VLOOKUP($B241,'Institution Evaluation'!$A$55:$F$346,6,0),IFERROR(VLOOKUP($B241,'Privacy Analyst Evaluation'!$A$46:$F$120,6,0),""))&amp;""</f>
        <v/>
      </c>
      <c r="G241" s="217"/>
      <c r="H241" s="216" t="str">
        <f>IFERROR(IF($H240+1&gt;'(backend scoring)'!$Q$335,"",$H240+1),"")</f>
        <v/>
      </c>
      <c r="I241" s="216" t="str">
        <f>_xlfn.XLOOKUP($H241,'(backend scoring)'!$S$2:$S$333,'(backend scoring)'!$A$2:$A$333,"")</f>
        <v/>
      </c>
      <c r="J241" s="216" t="str">
        <f>IFERROR(VLOOKUP($I241,'Institution Evaluation'!$A$55:$F$346,2,0),IFERROR(VLOOKUP($I241,'Privacy Analyst Evaluation'!$A$46:$F$120,2,0),""))</f>
        <v/>
      </c>
      <c r="K241" s="216" t="str">
        <f>IFERROR(VLOOKUP($I241,'Institution Evaluation'!$A$55:$F$346,3,0),IFERROR(VLOOKUP($I241,'Privacy Analyst Evaluation'!$A$46:$F$120,3,0),""))&amp;""</f>
        <v/>
      </c>
      <c r="L241" s="216" t="str">
        <f>IFERROR(VLOOKUP($I241,'Institution Evaluation'!$A$55:$F$346,4,0),IFERROR(VLOOKUP($I241,'Privacy Analyst Evaluation'!$A$46:$F$120,4,0),""))&amp;""</f>
        <v/>
      </c>
      <c r="M241" s="216" t="str">
        <f>IFERROR(VLOOKUP($I241,'Institution Evaluation'!$A$55:$F$346,6,0),IFERROR(VLOOKUP($I241,'Privacy Analyst Evaluation'!$A$46:$F$120,6,0),""))&amp;""</f>
        <v/>
      </c>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c r="DV241"/>
      <c r="DW241"/>
      <c r="DX241"/>
      <c r="DY241"/>
      <c r="DZ241"/>
      <c r="EA241"/>
      <c r="EB241"/>
      <c r="EC241"/>
      <c r="ED241"/>
      <c r="EE241"/>
      <c r="EF241"/>
      <c r="EG241"/>
      <c r="EH241"/>
      <c r="EI241"/>
      <c r="EJ241"/>
      <c r="EK241"/>
      <c r="EL241"/>
      <c r="EM241"/>
      <c r="EN241"/>
      <c r="EO241"/>
      <c r="EP241"/>
      <c r="EQ241"/>
      <c r="ER241"/>
      <c r="ES241"/>
      <c r="ET241"/>
      <c r="EU241"/>
      <c r="EV241"/>
      <c r="EW241"/>
      <c r="EX241"/>
      <c r="EY241"/>
      <c r="EZ241"/>
      <c r="FA241"/>
      <c r="FB241"/>
      <c r="FC241"/>
      <c r="FD241"/>
      <c r="FE241"/>
      <c r="FF241"/>
      <c r="FG241"/>
      <c r="FH241"/>
      <c r="FI241"/>
      <c r="FJ241"/>
      <c r="FK241"/>
      <c r="FL241"/>
      <c r="FM241"/>
      <c r="FN241"/>
      <c r="FO241"/>
      <c r="FP241"/>
      <c r="FQ241"/>
      <c r="FR241"/>
      <c r="FS241"/>
      <c r="FT241"/>
      <c r="FU241"/>
      <c r="FV241"/>
      <c r="FW241"/>
      <c r="FX241"/>
      <c r="FY241"/>
      <c r="FZ241"/>
      <c r="GA241"/>
      <c r="GB241"/>
      <c r="GC241"/>
      <c r="GD241"/>
      <c r="GE241"/>
      <c r="GF241"/>
      <c r="GG241"/>
      <c r="GH241"/>
      <c r="GI241"/>
      <c r="GJ241"/>
      <c r="GK241"/>
      <c r="GL241"/>
      <c r="GM241"/>
      <c r="GN241"/>
      <c r="GO241"/>
      <c r="GP241"/>
      <c r="GQ241"/>
      <c r="GR241"/>
      <c r="GS241"/>
      <c r="GT241"/>
      <c r="GU241"/>
      <c r="GV241"/>
      <c r="GW241"/>
      <c r="GX241"/>
      <c r="GY241"/>
      <c r="GZ241"/>
      <c r="HA241"/>
      <c r="HB241"/>
      <c r="HC241"/>
      <c r="HD241"/>
      <c r="HE241"/>
      <c r="HF241"/>
      <c r="HG241"/>
      <c r="HH241"/>
      <c r="HI241"/>
      <c r="HJ241"/>
      <c r="HK241"/>
      <c r="HL241"/>
      <c r="HM241"/>
      <c r="HN241"/>
      <c r="HO241"/>
      <c r="HP241"/>
      <c r="HQ241"/>
      <c r="HR241"/>
      <c r="HS241"/>
      <c r="HT241"/>
      <c r="HU241"/>
      <c r="HV241"/>
      <c r="HW241"/>
      <c r="HX241"/>
      <c r="HY241"/>
      <c r="HZ241"/>
      <c r="IA241"/>
      <c r="IB241"/>
      <c r="IC241"/>
      <c r="ID241"/>
      <c r="IE241"/>
      <c r="IF241"/>
      <c r="IG241"/>
      <c r="IH241"/>
      <c r="II241"/>
      <c r="IJ241"/>
      <c r="IK241"/>
      <c r="IL241"/>
      <c r="IM241"/>
      <c r="IN241"/>
      <c r="IO241"/>
      <c r="IP241"/>
      <c r="IQ241"/>
      <c r="IR241"/>
      <c r="IS241"/>
      <c r="IT241"/>
      <c r="IU241"/>
      <c r="IV241"/>
      <c r="IW241"/>
      <c r="IX241"/>
      <c r="IY241"/>
      <c r="IZ241"/>
      <c r="JA241"/>
      <c r="JB241"/>
      <c r="JC241"/>
      <c r="JD241"/>
      <c r="JE241"/>
      <c r="JF241"/>
      <c r="JG241"/>
      <c r="JH241"/>
      <c r="JI241"/>
      <c r="JJ241"/>
      <c r="JK241"/>
      <c r="JL241"/>
      <c r="JM241"/>
      <c r="JN241"/>
      <c r="JO241"/>
      <c r="JP241"/>
      <c r="JQ241"/>
      <c r="JR241"/>
      <c r="JS241"/>
      <c r="JT241"/>
      <c r="JU241"/>
      <c r="JV241"/>
      <c r="JW241"/>
      <c r="JX241"/>
      <c r="JY241"/>
      <c r="JZ241"/>
      <c r="KA241"/>
      <c r="KB241"/>
      <c r="KC241"/>
      <c r="KD241"/>
      <c r="KE241"/>
      <c r="KF241"/>
      <c r="KG241"/>
      <c r="KH241"/>
      <c r="KI241"/>
      <c r="KJ241"/>
      <c r="KK241"/>
      <c r="KL241"/>
      <c r="KM241"/>
      <c r="KN241"/>
      <c r="KO241"/>
      <c r="KP241"/>
      <c r="KQ241"/>
      <c r="KR241"/>
      <c r="KS241"/>
      <c r="KT241"/>
      <c r="KU241"/>
      <c r="KV241"/>
      <c r="KW241"/>
      <c r="KX241"/>
      <c r="KY241"/>
      <c r="KZ241"/>
      <c r="LA241"/>
      <c r="LB241"/>
      <c r="LC241"/>
      <c r="LD241"/>
      <c r="LE241"/>
      <c r="LF241"/>
      <c r="LG241"/>
      <c r="LH241"/>
      <c r="LI241"/>
      <c r="LJ241"/>
      <c r="LK241"/>
      <c r="LL241"/>
      <c r="LM241"/>
      <c r="LN241"/>
      <c r="LO241"/>
      <c r="LP241"/>
      <c r="LQ241"/>
      <c r="LR241"/>
      <c r="LS241"/>
      <c r="LT241"/>
      <c r="LU241"/>
      <c r="LV241"/>
      <c r="LW241"/>
      <c r="LX241"/>
      <c r="LY241"/>
      <c r="LZ241"/>
    </row>
    <row r="242" spans="1:338" x14ac:dyDescent="0.2">
      <c r="A242" s="216" t="str">
        <f>IFERROR(IF($A241+1&gt;'(backend scoring)'!$T$335,"",$A241+1),"")</f>
        <v/>
      </c>
      <c r="B242" s="216" t="str">
        <f>_xlfn.XLOOKUP($A242,'(backend scoring)'!$V$2:$V$333,'(backend scoring)'!$A$2:$A$333,"")</f>
        <v/>
      </c>
      <c r="C242" s="216" t="str">
        <f>IFERROR(VLOOKUP($B242,'Institution Evaluation'!$A$55:$F$346,2,0),IFERROR(VLOOKUP($B242,'Privacy Analyst Evaluation'!$A$46:$F$120,2,0),""))&amp;""</f>
        <v/>
      </c>
      <c r="D242" s="216" t="str">
        <f>IFERROR(VLOOKUP($B242,'Institution Evaluation'!$A$55:$F$346,3,0),IFERROR(VLOOKUP($B242,'Privacy Analyst Evaluation'!$A$46:$F$120,3,0),""))&amp;""</f>
        <v/>
      </c>
      <c r="E242" s="216" t="str">
        <f>IFERROR(VLOOKUP($B242,'Institution Evaluation'!$A$55:$F$346,4,0),IFERROR(VLOOKUP($B242,'Privacy Analyst Evaluation'!$A$46:$F$120,4,0),""))&amp;""</f>
        <v/>
      </c>
      <c r="F242" s="216" t="str">
        <f>IFERROR(VLOOKUP($B242,'Institution Evaluation'!$A$55:$F$346,6,0),IFERROR(VLOOKUP($B242,'Privacy Analyst Evaluation'!$A$46:$F$120,6,0),""))&amp;""</f>
        <v/>
      </c>
      <c r="G242" s="217"/>
      <c r="H242" s="216" t="str">
        <f>IFERROR(IF($H241+1&gt;'(backend scoring)'!$Q$335,"",$H241+1),"")</f>
        <v/>
      </c>
      <c r="I242" s="216" t="str">
        <f>_xlfn.XLOOKUP($H242,'(backend scoring)'!$S$2:$S$333,'(backend scoring)'!$A$2:$A$333,"")</f>
        <v/>
      </c>
      <c r="J242" s="216" t="str">
        <f>IFERROR(VLOOKUP($I242,'Institution Evaluation'!$A$55:$F$346,2,0),IFERROR(VLOOKUP($I242,'Privacy Analyst Evaluation'!$A$46:$F$120,2,0),""))</f>
        <v/>
      </c>
      <c r="K242" s="216" t="str">
        <f>IFERROR(VLOOKUP($I242,'Institution Evaluation'!$A$55:$F$346,3,0),IFERROR(VLOOKUP($I242,'Privacy Analyst Evaluation'!$A$46:$F$120,3,0),""))&amp;""</f>
        <v/>
      </c>
      <c r="L242" s="216" t="str">
        <f>IFERROR(VLOOKUP($I242,'Institution Evaluation'!$A$55:$F$346,4,0),IFERROR(VLOOKUP($I242,'Privacy Analyst Evaluation'!$A$46:$F$120,4,0),""))&amp;""</f>
        <v/>
      </c>
      <c r="M242" s="216" t="str">
        <f>IFERROR(VLOOKUP($I242,'Institution Evaluation'!$A$55:$F$346,6,0),IFERROR(VLOOKUP($I242,'Privacy Analyst Evaluation'!$A$46:$F$120,6,0),""))&amp;""</f>
        <v/>
      </c>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c r="DX242"/>
      <c r="DY242"/>
      <c r="DZ242"/>
      <c r="EA242"/>
      <c r="EB242"/>
      <c r="EC242"/>
      <c r="ED242"/>
      <c r="EE242"/>
      <c r="EF242"/>
      <c r="EG242"/>
      <c r="EH242"/>
      <c r="EI242"/>
      <c r="EJ242"/>
      <c r="EK242"/>
      <c r="EL242"/>
      <c r="EM242"/>
      <c r="EN242"/>
      <c r="EO242"/>
      <c r="EP242"/>
      <c r="EQ242"/>
      <c r="ER242"/>
      <c r="ES242"/>
      <c r="ET242"/>
      <c r="EU242"/>
      <c r="EV242"/>
      <c r="EW242"/>
      <c r="EX242"/>
      <c r="EY242"/>
      <c r="EZ242"/>
      <c r="FA242"/>
      <c r="FB242"/>
      <c r="FC242"/>
      <c r="FD242"/>
      <c r="FE242"/>
      <c r="FF242"/>
      <c r="FG242"/>
      <c r="FH242"/>
      <c r="FI242"/>
      <c r="FJ242"/>
      <c r="FK242"/>
      <c r="FL242"/>
      <c r="FM242"/>
      <c r="FN242"/>
      <c r="FO242"/>
      <c r="FP242"/>
      <c r="FQ242"/>
      <c r="FR242"/>
      <c r="FS242"/>
      <c r="FT242"/>
      <c r="FU242"/>
      <c r="FV242"/>
      <c r="FW242"/>
      <c r="FX242"/>
      <c r="FY242"/>
      <c r="FZ242"/>
      <c r="GA242"/>
      <c r="GB242"/>
      <c r="GC242"/>
      <c r="GD242"/>
      <c r="GE242"/>
      <c r="GF242"/>
      <c r="GG242"/>
      <c r="GH242"/>
      <c r="GI242"/>
      <c r="GJ242"/>
      <c r="GK242"/>
      <c r="GL242"/>
      <c r="GM242"/>
      <c r="GN242"/>
      <c r="GO242"/>
      <c r="GP242"/>
      <c r="GQ242"/>
      <c r="GR242"/>
      <c r="GS242"/>
      <c r="GT242"/>
      <c r="GU242"/>
      <c r="GV242"/>
      <c r="GW242"/>
      <c r="GX242"/>
      <c r="GY242"/>
      <c r="GZ242"/>
      <c r="HA242"/>
      <c r="HB242"/>
      <c r="HC242"/>
      <c r="HD242"/>
      <c r="HE242"/>
      <c r="HF242"/>
      <c r="HG242"/>
      <c r="HH242"/>
      <c r="HI242"/>
      <c r="HJ242"/>
      <c r="HK242"/>
      <c r="HL242"/>
      <c r="HM242"/>
      <c r="HN242"/>
      <c r="HO242"/>
      <c r="HP242"/>
      <c r="HQ242"/>
      <c r="HR242"/>
      <c r="HS242"/>
      <c r="HT242"/>
      <c r="HU242"/>
      <c r="HV242"/>
      <c r="HW242"/>
      <c r="HX242"/>
      <c r="HY242"/>
      <c r="HZ242"/>
      <c r="IA242"/>
      <c r="IB242"/>
      <c r="IC242"/>
      <c r="ID242"/>
      <c r="IE242"/>
      <c r="IF242"/>
      <c r="IG242"/>
      <c r="IH242"/>
      <c r="II242"/>
      <c r="IJ242"/>
      <c r="IK242"/>
      <c r="IL242"/>
      <c r="IM242"/>
      <c r="IN242"/>
      <c r="IO242"/>
      <c r="IP242"/>
      <c r="IQ242"/>
      <c r="IR242"/>
      <c r="IS242"/>
      <c r="IT242"/>
      <c r="IU242"/>
      <c r="IV242"/>
      <c r="IW242"/>
      <c r="IX242"/>
      <c r="IY242"/>
      <c r="IZ242"/>
      <c r="JA242"/>
      <c r="JB242"/>
      <c r="JC242"/>
      <c r="JD242"/>
      <c r="JE242"/>
      <c r="JF242"/>
      <c r="JG242"/>
      <c r="JH242"/>
      <c r="JI242"/>
      <c r="JJ242"/>
      <c r="JK242"/>
      <c r="JL242"/>
      <c r="JM242"/>
      <c r="JN242"/>
      <c r="JO242"/>
      <c r="JP242"/>
      <c r="JQ242"/>
      <c r="JR242"/>
      <c r="JS242"/>
      <c r="JT242"/>
      <c r="JU242"/>
      <c r="JV242"/>
      <c r="JW242"/>
      <c r="JX242"/>
      <c r="JY242"/>
      <c r="JZ242"/>
      <c r="KA242"/>
      <c r="KB242"/>
      <c r="KC242"/>
      <c r="KD242"/>
      <c r="KE242"/>
      <c r="KF242"/>
      <c r="KG242"/>
      <c r="KH242"/>
      <c r="KI242"/>
      <c r="KJ242"/>
      <c r="KK242"/>
      <c r="KL242"/>
      <c r="KM242"/>
      <c r="KN242"/>
      <c r="KO242"/>
      <c r="KP242"/>
      <c r="KQ242"/>
      <c r="KR242"/>
      <c r="KS242"/>
      <c r="KT242"/>
      <c r="KU242"/>
      <c r="KV242"/>
      <c r="KW242"/>
      <c r="KX242"/>
      <c r="KY242"/>
      <c r="KZ242"/>
      <c r="LA242"/>
      <c r="LB242"/>
      <c r="LC242"/>
      <c r="LD242"/>
      <c r="LE242"/>
      <c r="LF242"/>
      <c r="LG242"/>
      <c r="LH242"/>
      <c r="LI242"/>
      <c r="LJ242"/>
      <c r="LK242"/>
      <c r="LL242"/>
      <c r="LM242"/>
      <c r="LN242"/>
      <c r="LO242"/>
      <c r="LP242"/>
      <c r="LQ242"/>
      <c r="LR242"/>
      <c r="LS242"/>
      <c r="LT242"/>
      <c r="LU242"/>
      <c r="LV242"/>
      <c r="LW242"/>
      <c r="LX242"/>
      <c r="LY242"/>
      <c r="LZ242"/>
    </row>
    <row r="243" spans="1:338" x14ac:dyDescent="0.2">
      <c r="A243" s="216" t="str">
        <f>IFERROR(IF($A242+1&gt;'(backend scoring)'!$T$335,"",$A242+1),"")</f>
        <v/>
      </c>
      <c r="B243" s="216" t="str">
        <f>_xlfn.XLOOKUP($A243,'(backend scoring)'!$V$2:$V$333,'(backend scoring)'!$A$2:$A$333,"")</f>
        <v/>
      </c>
      <c r="C243" s="216" t="str">
        <f>IFERROR(VLOOKUP($B243,'Institution Evaluation'!$A$55:$F$346,2,0),IFERROR(VLOOKUP($B243,'Privacy Analyst Evaluation'!$A$46:$F$120,2,0),""))&amp;""</f>
        <v/>
      </c>
      <c r="D243" s="216" t="str">
        <f>IFERROR(VLOOKUP($B243,'Institution Evaluation'!$A$55:$F$346,3,0),IFERROR(VLOOKUP($B243,'Privacy Analyst Evaluation'!$A$46:$F$120,3,0),""))&amp;""</f>
        <v/>
      </c>
      <c r="E243" s="216" t="str">
        <f>IFERROR(VLOOKUP($B243,'Institution Evaluation'!$A$55:$F$346,4,0),IFERROR(VLOOKUP($B243,'Privacy Analyst Evaluation'!$A$46:$F$120,4,0),""))&amp;""</f>
        <v/>
      </c>
      <c r="F243" s="216" t="str">
        <f>IFERROR(VLOOKUP($B243,'Institution Evaluation'!$A$55:$F$346,6,0),IFERROR(VLOOKUP($B243,'Privacy Analyst Evaluation'!$A$46:$F$120,6,0),""))&amp;""</f>
        <v/>
      </c>
      <c r="G243" s="217"/>
      <c r="H243" s="216" t="str">
        <f>IFERROR(IF($H242+1&gt;'(backend scoring)'!$Q$335,"",$H242+1),"")</f>
        <v/>
      </c>
      <c r="I243" s="216" t="str">
        <f>_xlfn.XLOOKUP($H243,'(backend scoring)'!$S$2:$S$333,'(backend scoring)'!$A$2:$A$333,"")</f>
        <v/>
      </c>
      <c r="J243" s="216" t="str">
        <f>IFERROR(VLOOKUP($I243,'Institution Evaluation'!$A$55:$F$346,2,0),IFERROR(VLOOKUP($I243,'Privacy Analyst Evaluation'!$A$46:$F$120,2,0),""))</f>
        <v/>
      </c>
      <c r="K243" s="216" t="str">
        <f>IFERROR(VLOOKUP($I243,'Institution Evaluation'!$A$55:$F$346,3,0),IFERROR(VLOOKUP($I243,'Privacy Analyst Evaluation'!$A$46:$F$120,3,0),""))&amp;""</f>
        <v/>
      </c>
      <c r="L243" s="216" t="str">
        <f>IFERROR(VLOOKUP($I243,'Institution Evaluation'!$A$55:$F$346,4,0),IFERROR(VLOOKUP($I243,'Privacy Analyst Evaluation'!$A$46:$F$120,4,0),""))&amp;""</f>
        <v/>
      </c>
      <c r="M243" s="216" t="str">
        <f>IFERROR(VLOOKUP($I243,'Institution Evaluation'!$A$55:$F$346,6,0),IFERROR(VLOOKUP($I243,'Privacy Analyst Evaluation'!$A$46:$F$120,6,0),""))&amp;""</f>
        <v/>
      </c>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c r="EZ243"/>
      <c r="FA243"/>
      <c r="FB243"/>
      <c r="FC243"/>
      <c r="FD243"/>
      <c r="FE243"/>
      <c r="FF243"/>
      <c r="FG243"/>
      <c r="FH243"/>
      <c r="FI243"/>
      <c r="FJ243"/>
      <c r="FK243"/>
      <c r="FL243"/>
      <c r="FM243"/>
      <c r="FN243"/>
      <c r="FO243"/>
      <c r="FP243"/>
      <c r="FQ243"/>
      <c r="FR243"/>
      <c r="FS243"/>
      <c r="FT243"/>
      <c r="FU243"/>
      <c r="FV243"/>
      <c r="FW243"/>
      <c r="FX243"/>
      <c r="FY243"/>
      <c r="FZ243"/>
      <c r="GA243"/>
      <c r="GB243"/>
      <c r="GC243"/>
      <c r="GD243"/>
      <c r="GE243"/>
      <c r="GF243"/>
      <c r="GG243"/>
      <c r="GH243"/>
      <c r="GI243"/>
      <c r="GJ243"/>
      <c r="GK243"/>
      <c r="GL243"/>
      <c r="GM243"/>
      <c r="GN243"/>
      <c r="GO243"/>
      <c r="GP243"/>
      <c r="GQ243"/>
      <c r="GR243"/>
      <c r="GS243"/>
      <c r="GT243"/>
      <c r="GU243"/>
      <c r="GV243"/>
      <c r="GW243"/>
      <c r="GX243"/>
      <c r="GY243"/>
      <c r="GZ243"/>
      <c r="HA243"/>
      <c r="HB243"/>
      <c r="HC243"/>
      <c r="HD243"/>
      <c r="HE243"/>
      <c r="HF243"/>
      <c r="HG243"/>
      <c r="HH243"/>
      <c r="HI243"/>
      <c r="HJ243"/>
      <c r="HK243"/>
      <c r="HL243"/>
      <c r="HM243"/>
      <c r="HN243"/>
      <c r="HO243"/>
      <c r="HP243"/>
      <c r="HQ243"/>
      <c r="HR243"/>
      <c r="HS243"/>
      <c r="HT243"/>
      <c r="HU243"/>
      <c r="HV243"/>
      <c r="HW243"/>
      <c r="HX243"/>
      <c r="HY243"/>
      <c r="HZ243"/>
      <c r="IA243"/>
      <c r="IB243"/>
      <c r="IC243"/>
      <c r="ID243"/>
      <c r="IE243"/>
      <c r="IF243"/>
      <c r="IG243"/>
      <c r="IH243"/>
      <c r="II243"/>
      <c r="IJ243"/>
      <c r="IK243"/>
      <c r="IL243"/>
      <c r="IM243"/>
      <c r="IN243"/>
      <c r="IO243"/>
      <c r="IP243"/>
      <c r="IQ243"/>
      <c r="IR243"/>
      <c r="IS243"/>
      <c r="IT243"/>
      <c r="IU243"/>
      <c r="IV243"/>
      <c r="IW243"/>
      <c r="IX243"/>
      <c r="IY243"/>
      <c r="IZ243"/>
      <c r="JA243"/>
      <c r="JB243"/>
      <c r="JC243"/>
      <c r="JD243"/>
      <c r="JE243"/>
      <c r="JF243"/>
      <c r="JG243"/>
      <c r="JH243"/>
      <c r="JI243"/>
      <c r="JJ243"/>
      <c r="JK243"/>
      <c r="JL243"/>
      <c r="JM243"/>
      <c r="JN243"/>
      <c r="JO243"/>
      <c r="JP243"/>
      <c r="JQ243"/>
      <c r="JR243"/>
      <c r="JS243"/>
      <c r="JT243"/>
      <c r="JU243"/>
      <c r="JV243"/>
      <c r="JW243"/>
      <c r="JX243"/>
      <c r="JY243"/>
      <c r="JZ243"/>
      <c r="KA243"/>
      <c r="KB243"/>
      <c r="KC243"/>
      <c r="KD243"/>
      <c r="KE243"/>
      <c r="KF243"/>
      <c r="KG243"/>
      <c r="KH243"/>
      <c r="KI243"/>
      <c r="KJ243"/>
      <c r="KK243"/>
      <c r="KL243"/>
      <c r="KM243"/>
      <c r="KN243"/>
      <c r="KO243"/>
      <c r="KP243"/>
      <c r="KQ243"/>
      <c r="KR243"/>
      <c r="KS243"/>
      <c r="KT243"/>
      <c r="KU243"/>
      <c r="KV243"/>
      <c r="KW243"/>
      <c r="KX243"/>
      <c r="KY243"/>
      <c r="KZ243"/>
      <c r="LA243"/>
      <c r="LB243"/>
      <c r="LC243"/>
      <c r="LD243"/>
      <c r="LE243"/>
      <c r="LF243"/>
      <c r="LG243"/>
      <c r="LH243"/>
      <c r="LI243"/>
      <c r="LJ243"/>
      <c r="LK243"/>
      <c r="LL243"/>
      <c r="LM243"/>
      <c r="LN243"/>
      <c r="LO243"/>
      <c r="LP243"/>
      <c r="LQ243"/>
      <c r="LR243"/>
      <c r="LS243"/>
      <c r="LT243"/>
      <c r="LU243"/>
      <c r="LV243"/>
      <c r="LW243"/>
      <c r="LX243"/>
      <c r="LY243"/>
      <c r="LZ243"/>
    </row>
    <row r="244" spans="1:338" x14ac:dyDescent="0.2">
      <c r="A244" s="216" t="str">
        <f>IFERROR(IF($A243+1&gt;'(backend scoring)'!$T$335,"",$A243+1),"")</f>
        <v/>
      </c>
      <c r="B244" s="216" t="str">
        <f>_xlfn.XLOOKUP($A244,'(backend scoring)'!$V$2:$V$333,'(backend scoring)'!$A$2:$A$333,"")</f>
        <v/>
      </c>
      <c r="C244" s="216" t="str">
        <f>IFERROR(VLOOKUP($B244,'Institution Evaluation'!$A$55:$F$346,2,0),IFERROR(VLOOKUP($B244,'Privacy Analyst Evaluation'!$A$46:$F$120,2,0),""))&amp;""</f>
        <v/>
      </c>
      <c r="D244" s="216" t="str">
        <f>IFERROR(VLOOKUP($B244,'Institution Evaluation'!$A$55:$F$346,3,0),IFERROR(VLOOKUP($B244,'Privacy Analyst Evaluation'!$A$46:$F$120,3,0),""))&amp;""</f>
        <v/>
      </c>
      <c r="E244" s="216" t="str">
        <f>IFERROR(VLOOKUP($B244,'Institution Evaluation'!$A$55:$F$346,4,0),IFERROR(VLOOKUP($B244,'Privacy Analyst Evaluation'!$A$46:$F$120,4,0),""))&amp;""</f>
        <v/>
      </c>
      <c r="F244" s="216" t="str">
        <f>IFERROR(VLOOKUP($B244,'Institution Evaluation'!$A$55:$F$346,6,0),IFERROR(VLOOKUP($B244,'Privacy Analyst Evaluation'!$A$46:$F$120,6,0),""))&amp;""</f>
        <v/>
      </c>
      <c r="G244" s="217"/>
      <c r="H244" s="216" t="str">
        <f>IFERROR(IF($H243+1&gt;'(backend scoring)'!$Q$335,"",$H243+1),"")</f>
        <v/>
      </c>
      <c r="I244" s="216" t="str">
        <f>_xlfn.XLOOKUP($H244,'(backend scoring)'!$S$2:$S$333,'(backend scoring)'!$A$2:$A$333,"")</f>
        <v/>
      </c>
      <c r="J244" s="216" t="str">
        <f>IFERROR(VLOOKUP($I244,'Institution Evaluation'!$A$55:$F$346,2,0),IFERROR(VLOOKUP($I244,'Privacy Analyst Evaluation'!$A$46:$F$120,2,0),""))</f>
        <v/>
      </c>
      <c r="K244" s="216" t="str">
        <f>IFERROR(VLOOKUP($I244,'Institution Evaluation'!$A$55:$F$346,3,0),IFERROR(VLOOKUP($I244,'Privacy Analyst Evaluation'!$A$46:$F$120,3,0),""))&amp;""</f>
        <v/>
      </c>
      <c r="L244" s="216" t="str">
        <f>IFERROR(VLOOKUP($I244,'Institution Evaluation'!$A$55:$F$346,4,0),IFERROR(VLOOKUP($I244,'Privacy Analyst Evaluation'!$A$46:$F$120,4,0),""))&amp;""</f>
        <v/>
      </c>
      <c r="M244" s="216" t="str">
        <f>IFERROR(VLOOKUP($I244,'Institution Evaluation'!$A$55:$F$346,6,0),IFERROR(VLOOKUP($I244,'Privacy Analyst Evaluation'!$A$46:$F$120,6,0),""))&amp;""</f>
        <v/>
      </c>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c r="EZ244"/>
      <c r="FA244"/>
      <c r="FB244"/>
      <c r="FC244"/>
      <c r="FD244"/>
      <c r="FE244"/>
      <c r="FF244"/>
      <c r="FG244"/>
      <c r="FH244"/>
      <c r="FI244"/>
      <c r="FJ244"/>
      <c r="FK244"/>
      <c r="FL244"/>
      <c r="FM244"/>
      <c r="FN244"/>
      <c r="FO244"/>
      <c r="FP244"/>
      <c r="FQ244"/>
      <c r="FR244"/>
      <c r="FS244"/>
      <c r="FT244"/>
      <c r="FU244"/>
      <c r="FV244"/>
      <c r="FW244"/>
      <c r="FX244"/>
      <c r="FY244"/>
      <c r="FZ244"/>
      <c r="GA244"/>
      <c r="GB244"/>
      <c r="GC244"/>
      <c r="GD244"/>
      <c r="GE244"/>
      <c r="GF244"/>
      <c r="GG244"/>
      <c r="GH244"/>
      <c r="GI244"/>
      <c r="GJ244"/>
      <c r="GK244"/>
      <c r="GL244"/>
      <c r="GM244"/>
      <c r="GN244"/>
      <c r="GO244"/>
      <c r="GP244"/>
      <c r="GQ244"/>
      <c r="GR244"/>
      <c r="GS244"/>
      <c r="GT244"/>
      <c r="GU244"/>
      <c r="GV244"/>
      <c r="GW244"/>
      <c r="GX244"/>
      <c r="GY244"/>
      <c r="GZ244"/>
      <c r="HA244"/>
      <c r="HB244"/>
      <c r="HC244"/>
      <c r="HD244"/>
      <c r="HE244"/>
      <c r="HF244"/>
      <c r="HG244"/>
      <c r="HH244"/>
      <c r="HI244"/>
      <c r="HJ244"/>
      <c r="HK244"/>
      <c r="HL244"/>
      <c r="HM244"/>
      <c r="HN244"/>
      <c r="HO244"/>
      <c r="HP244"/>
      <c r="HQ244"/>
      <c r="HR244"/>
      <c r="HS244"/>
      <c r="HT244"/>
      <c r="HU244"/>
      <c r="HV244"/>
      <c r="HW244"/>
      <c r="HX244"/>
      <c r="HY244"/>
      <c r="HZ244"/>
      <c r="IA244"/>
      <c r="IB244"/>
      <c r="IC244"/>
      <c r="ID244"/>
      <c r="IE244"/>
      <c r="IF244"/>
      <c r="IG244"/>
      <c r="IH244"/>
      <c r="II244"/>
      <c r="IJ244"/>
      <c r="IK244"/>
      <c r="IL244"/>
      <c r="IM244"/>
      <c r="IN244"/>
      <c r="IO244"/>
      <c r="IP244"/>
      <c r="IQ244"/>
      <c r="IR244"/>
      <c r="IS244"/>
      <c r="IT244"/>
      <c r="IU244"/>
      <c r="IV244"/>
      <c r="IW244"/>
      <c r="IX244"/>
      <c r="IY244"/>
      <c r="IZ244"/>
      <c r="JA244"/>
      <c r="JB244"/>
      <c r="JC244"/>
      <c r="JD244"/>
      <c r="JE244"/>
      <c r="JF244"/>
      <c r="JG244"/>
      <c r="JH244"/>
      <c r="JI244"/>
      <c r="JJ244"/>
      <c r="JK244"/>
      <c r="JL244"/>
      <c r="JM244"/>
      <c r="JN244"/>
      <c r="JO244"/>
      <c r="JP244"/>
      <c r="JQ244"/>
      <c r="JR244"/>
      <c r="JS244"/>
      <c r="JT244"/>
      <c r="JU244"/>
      <c r="JV244"/>
      <c r="JW244"/>
      <c r="JX244"/>
      <c r="JY244"/>
      <c r="JZ244"/>
      <c r="KA244"/>
      <c r="KB244"/>
      <c r="KC244"/>
      <c r="KD244"/>
      <c r="KE244"/>
      <c r="KF244"/>
      <c r="KG244"/>
      <c r="KH244"/>
      <c r="KI244"/>
      <c r="KJ244"/>
      <c r="KK244"/>
      <c r="KL244"/>
      <c r="KM244"/>
      <c r="KN244"/>
      <c r="KO244"/>
      <c r="KP244"/>
      <c r="KQ244"/>
      <c r="KR244"/>
      <c r="KS244"/>
      <c r="KT244"/>
      <c r="KU244"/>
      <c r="KV244"/>
      <c r="KW244"/>
      <c r="KX244"/>
      <c r="KY244"/>
      <c r="KZ244"/>
      <c r="LA244"/>
      <c r="LB244"/>
      <c r="LC244"/>
      <c r="LD244"/>
      <c r="LE244"/>
      <c r="LF244"/>
      <c r="LG244"/>
      <c r="LH244"/>
      <c r="LI244"/>
      <c r="LJ244"/>
      <c r="LK244"/>
      <c r="LL244"/>
      <c r="LM244"/>
      <c r="LN244"/>
      <c r="LO244"/>
      <c r="LP244"/>
      <c r="LQ244"/>
      <c r="LR244"/>
      <c r="LS244"/>
      <c r="LT244"/>
      <c r="LU244"/>
      <c r="LV244"/>
      <c r="LW244"/>
      <c r="LX244"/>
      <c r="LY244"/>
      <c r="LZ244"/>
    </row>
    <row r="245" spans="1:338" x14ac:dyDescent="0.2">
      <c r="A245" s="216" t="str">
        <f>IFERROR(IF($A244+1&gt;'(backend scoring)'!$T$335,"",$A244+1),"")</f>
        <v/>
      </c>
      <c r="B245" s="216" t="str">
        <f>_xlfn.XLOOKUP($A245,'(backend scoring)'!$V$2:$V$333,'(backend scoring)'!$A$2:$A$333,"")</f>
        <v/>
      </c>
      <c r="C245" s="216" t="str">
        <f>IFERROR(VLOOKUP($B245,'Institution Evaluation'!$A$55:$F$346,2,0),IFERROR(VLOOKUP($B245,'Privacy Analyst Evaluation'!$A$46:$F$120,2,0),""))&amp;""</f>
        <v/>
      </c>
      <c r="D245" s="216" t="str">
        <f>IFERROR(VLOOKUP($B245,'Institution Evaluation'!$A$55:$F$346,3,0),IFERROR(VLOOKUP($B245,'Privacy Analyst Evaluation'!$A$46:$F$120,3,0),""))&amp;""</f>
        <v/>
      </c>
      <c r="E245" s="216" t="str">
        <f>IFERROR(VLOOKUP($B245,'Institution Evaluation'!$A$55:$F$346,4,0),IFERROR(VLOOKUP($B245,'Privacy Analyst Evaluation'!$A$46:$F$120,4,0),""))&amp;""</f>
        <v/>
      </c>
      <c r="F245" s="216" t="str">
        <f>IFERROR(VLOOKUP($B245,'Institution Evaluation'!$A$55:$F$346,6,0),IFERROR(VLOOKUP($B245,'Privacy Analyst Evaluation'!$A$46:$F$120,6,0),""))&amp;""</f>
        <v/>
      </c>
      <c r="G245" s="217"/>
      <c r="H245" s="216" t="str">
        <f>IFERROR(IF($H244+1&gt;'(backend scoring)'!$Q$335,"",$H244+1),"")</f>
        <v/>
      </c>
      <c r="I245" s="216" t="str">
        <f>_xlfn.XLOOKUP($H245,'(backend scoring)'!$S$2:$S$333,'(backend scoring)'!$A$2:$A$333,"")</f>
        <v/>
      </c>
      <c r="J245" s="216" t="str">
        <f>IFERROR(VLOOKUP($I245,'Institution Evaluation'!$A$55:$F$346,2,0),IFERROR(VLOOKUP($I245,'Privacy Analyst Evaluation'!$A$46:$F$120,2,0),""))</f>
        <v/>
      </c>
      <c r="K245" s="216" t="str">
        <f>IFERROR(VLOOKUP($I245,'Institution Evaluation'!$A$55:$F$346,3,0),IFERROR(VLOOKUP($I245,'Privacy Analyst Evaluation'!$A$46:$F$120,3,0),""))&amp;""</f>
        <v/>
      </c>
      <c r="L245" s="216" t="str">
        <f>IFERROR(VLOOKUP($I245,'Institution Evaluation'!$A$55:$F$346,4,0),IFERROR(VLOOKUP($I245,'Privacy Analyst Evaluation'!$A$46:$F$120,4,0),""))&amp;""</f>
        <v/>
      </c>
      <c r="M245" s="216" t="str">
        <f>IFERROR(VLOOKUP($I245,'Institution Evaluation'!$A$55:$F$346,6,0),IFERROR(VLOOKUP($I245,'Privacy Analyst Evaluation'!$A$46:$F$120,6,0),""))&amp;""</f>
        <v/>
      </c>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c r="FS245"/>
      <c r="FT245"/>
      <c r="FU245"/>
      <c r="FV245"/>
      <c r="FW245"/>
      <c r="FX245"/>
      <c r="FY245"/>
      <c r="FZ245"/>
      <c r="GA245"/>
      <c r="GB245"/>
      <c r="GC245"/>
      <c r="GD245"/>
      <c r="GE245"/>
      <c r="GF245"/>
      <c r="GG245"/>
      <c r="GH245"/>
      <c r="GI245"/>
      <c r="GJ245"/>
      <c r="GK245"/>
      <c r="GL245"/>
      <c r="GM245"/>
      <c r="GN245"/>
      <c r="GO245"/>
      <c r="GP245"/>
      <c r="GQ245"/>
      <c r="GR245"/>
      <c r="GS245"/>
      <c r="GT245"/>
      <c r="GU245"/>
      <c r="GV245"/>
      <c r="GW245"/>
      <c r="GX245"/>
      <c r="GY245"/>
      <c r="GZ245"/>
      <c r="HA245"/>
      <c r="HB245"/>
      <c r="HC245"/>
      <c r="HD245"/>
      <c r="HE245"/>
      <c r="HF245"/>
      <c r="HG245"/>
      <c r="HH245"/>
      <c r="HI245"/>
      <c r="HJ245"/>
      <c r="HK245"/>
      <c r="HL245"/>
      <c r="HM245"/>
      <c r="HN245"/>
      <c r="HO245"/>
      <c r="HP245"/>
      <c r="HQ245"/>
      <c r="HR245"/>
      <c r="HS245"/>
      <c r="HT245"/>
      <c r="HU245"/>
      <c r="HV245"/>
      <c r="HW245"/>
      <c r="HX245"/>
      <c r="HY245"/>
      <c r="HZ245"/>
      <c r="IA245"/>
      <c r="IB245"/>
      <c r="IC245"/>
      <c r="ID245"/>
      <c r="IE245"/>
      <c r="IF245"/>
      <c r="IG245"/>
      <c r="IH245"/>
      <c r="II245"/>
      <c r="IJ245"/>
      <c r="IK245"/>
      <c r="IL245"/>
      <c r="IM245"/>
      <c r="IN245"/>
      <c r="IO245"/>
      <c r="IP245"/>
      <c r="IQ245"/>
      <c r="IR245"/>
      <c r="IS245"/>
      <c r="IT245"/>
      <c r="IU245"/>
      <c r="IV245"/>
      <c r="IW245"/>
      <c r="IX245"/>
      <c r="IY245"/>
      <c r="IZ245"/>
      <c r="JA245"/>
      <c r="JB245"/>
      <c r="JC245"/>
      <c r="JD245"/>
      <c r="JE245"/>
      <c r="JF245"/>
      <c r="JG245"/>
      <c r="JH245"/>
      <c r="JI245"/>
      <c r="JJ245"/>
      <c r="JK245"/>
      <c r="JL245"/>
      <c r="JM245"/>
      <c r="JN245"/>
      <c r="JO245"/>
      <c r="JP245"/>
      <c r="JQ245"/>
      <c r="JR245"/>
      <c r="JS245"/>
      <c r="JT245"/>
      <c r="JU245"/>
      <c r="JV245"/>
      <c r="JW245"/>
      <c r="JX245"/>
      <c r="JY245"/>
      <c r="JZ245"/>
      <c r="KA245"/>
      <c r="KB245"/>
      <c r="KC245"/>
      <c r="KD245"/>
      <c r="KE245"/>
      <c r="KF245"/>
      <c r="KG245"/>
      <c r="KH245"/>
      <c r="KI245"/>
      <c r="KJ245"/>
      <c r="KK245"/>
      <c r="KL245"/>
      <c r="KM245"/>
      <c r="KN245"/>
      <c r="KO245"/>
      <c r="KP245"/>
      <c r="KQ245"/>
      <c r="KR245"/>
      <c r="KS245"/>
      <c r="KT245"/>
      <c r="KU245"/>
      <c r="KV245"/>
      <c r="KW245"/>
      <c r="KX245"/>
      <c r="KY245"/>
      <c r="KZ245"/>
      <c r="LA245"/>
      <c r="LB245"/>
      <c r="LC245"/>
      <c r="LD245"/>
      <c r="LE245"/>
      <c r="LF245"/>
      <c r="LG245"/>
      <c r="LH245"/>
      <c r="LI245"/>
      <c r="LJ245"/>
      <c r="LK245"/>
      <c r="LL245"/>
      <c r="LM245"/>
      <c r="LN245"/>
      <c r="LO245"/>
      <c r="LP245"/>
      <c r="LQ245"/>
      <c r="LR245"/>
      <c r="LS245"/>
      <c r="LT245"/>
      <c r="LU245"/>
      <c r="LV245"/>
      <c r="LW245"/>
      <c r="LX245"/>
      <c r="LY245"/>
      <c r="LZ245"/>
    </row>
    <row r="246" spans="1:338" x14ac:dyDescent="0.2">
      <c r="A246" s="216" t="str">
        <f>IFERROR(IF($A245+1&gt;'(backend scoring)'!$T$335,"",$A245+1),"")</f>
        <v/>
      </c>
      <c r="B246" s="216" t="str">
        <f>_xlfn.XLOOKUP($A246,'(backend scoring)'!$V$2:$V$333,'(backend scoring)'!$A$2:$A$333,"")</f>
        <v/>
      </c>
      <c r="C246" s="216" t="str">
        <f>IFERROR(VLOOKUP($B246,'Institution Evaluation'!$A$55:$F$346,2,0),IFERROR(VLOOKUP($B246,'Privacy Analyst Evaluation'!$A$46:$F$120,2,0),""))&amp;""</f>
        <v/>
      </c>
      <c r="D246" s="216" t="str">
        <f>IFERROR(VLOOKUP($B246,'Institution Evaluation'!$A$55:$F$346,3,0),IFERROR(VLOOKUP($B246,'Privacy Analyst Evaluation'!$A$46:$F$120,3,0),""))&amp;""</f>
        <v/>
      </c>
      <c r="E246" s="216" t="str">
        <f>IFERROR(VLOOKUP($B246,'Institution Evaluation'!$A$55:$F$346,4,0),IFERROR(VLOOKUP($B246,'Privacy Analyst Evaluation'!$A$46:$F$120,4,0),""))&amp;""</f>
        <v/>
      </c>
      <c r="F246" s="216" t="str">
        <f>IFERROR(VLOOKUP($B246,'Institution Evaluation'!$A$55:$F$346,6,0),IFERROR(VLOOKUP($B246,'Privacy Analyst Evaluation'!$A$46:$F$120,6,0),""))&amp;""</f>
        <v/>
      </c>
      <c r="G246" s="217"/>
      <c r="H246" s="216" t="str">
        <f>IFERROR(IF($H245+1&gt;'(backend scoring)'!$Q$335,"",$H245+1),"")</f>
        <v/>
      </c>
      <c r="I246" s="216" t="str">
        <f>_xlfn.XLOOKUP($H246,'(backend scoring)'!$S$2:$S$333,'(backend scoring)'!$A$2:$A$333,"")</f>
        <v/>
      </c>
      <c r="J246" s="216" t="str">
        <f>IFERROR(VLOOKUP($I246,'Institution Evaluation'!$A$55:$F$346,2,0),IFERROR(VLOOKUP($I246,'Privacy Analyst Evaluation'!$A$46:$F$120,2,0),""))</f>
        <v/>
      </c>
      <c r="K246" s="216" t="str">
        <f>IFERROR(VLOOKUP($I246,'Institution Evaluation'!$A$55:$F$346,3,0),IFERROR(VLOOKUP($I246,'Privacy Analyst Evaluation'!$A$46:$F$120,3,0),""))&amp;""</f>
        <v/>
      </c>
      <c r="L246" s="216" t="str">
        <f>IFERROR(VLOOKUP($I246,'Institution Evaluation'!$A$55:$F$346,4,0),IFERROR(VLOOKUP($I246,'Privacy Analyst Evaluation'!$A$46:$F$120,4,0),""))&amp;""</f>
        <v/>
      </c>
      <c r="M246" s="216" t="str">
        <f>IFERROR(VLOOKUP($I246,'Institution Evaluation'!$A$55:$F$346,6,0),IFERROR(VLOOKUP($I246,'Privacy Analyst Evaluation'!$A$46:$F$120,6,0),""))&amp;""</f>
        <v/>
      </c>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c r="DX246"/>
      <c r="DY246"/>
      <c r="DZ246"/>
      <c r="EA246"/>
      <c r="EB246"/>
      <c r="EC246"/>
      <c r="ED246"/>
      <c r="EE246"/>
      <c r="EF246"/>
      <c r="EG246"/>
      <c r="EH246"/>
      <c r="EI246"/>
      <c r="EJ246"/>
      <c r="EK246"/>
      <c r="EL246"/>
      <c r="EM246"/>
      <c r="EN246"/>
      <c r="EO246"/>
      <c r="EP246"/>
      <c r="EQ246"/>
      <c r="ER246"/>
      <c r="ES246"/>
      <c r="ET246"/>
      <c r="EU246"/>
      <c r="EV246"/>
      <c r="EW246"/>
      <c r="EX246"/>
      <c r="EY246"/>
      <c r="EZ246"/>
      <c r="FA246"/>
      <c r="FB246"/>
      <c r="FC246"/>
      <c r="FD246"/>
      <c r="FE246"/>
      <c r="FF246"/>
      <c r="FG246"/>
      <c r="FH246"/>
      <c r="FI246"/>
      <c r="FJ246"/>
      <c r="FK246"/>
      <c r="FL246"/>
      <c r="FM246"/>
      <c r="FN246"/>
      <c r="FO246"/>
      <c r="FP246"/>
      <c r="FQ246"/>
      <c r="FR246"/>
      <c r="FS246"/>
      <c r="FT246"/>
      <c r="FU246"/>
      <c r="FV246"/>
      <c r="FW246"/>
      <c r="FX246"/>
      <c r="FY246"/>
      <c r="FZ246"/>
      <c r="GA246"/>
      <c r="GB246"/>
      <c r="GC246"/>
      <c r="GD246"/>
      <c r="GE246"/>
      <c r="GF246"/>
      <c r="GG246"/>
      <c r="GH246"/>
      <c r="GI246"/>
      <c r="GJ246"/>
      <c r="GK246"/>
      <c r="GL246"/>
      <c r="GM246"/>
      <c r="GN246"/>
      <c r="GO246"/>
      <c r="GP246"/>
      <c r="GQ246"/>
      <c r="GR246"/>
      <c r="GS246"/>
      <c r="GT246"/>
      <c r="GU246"/>
      <c r="GV246"/>
      <c r="GW246"/>
      <c r="GX246"/>
      <c r="GY246"/>
      <c r="GZ246"/>
      <c r="HA246"/>
      <c r="HB246"/>
      <c r="HC246"/>
      <c r="HD246"/>
      <c r="HE246"/>
      <c r="HF246"/>
      <c r="HG246"/>
      <c r="HH246"/>
      <c r="HI246"/>
      <c r="HJ246"/>
      <c r="HK246"/>
      <c r="HL246"/>
      <c r="HM246"/>
      <c r="HN246"/>
      <c r="HO246"/>
      <c r="HP246"/>
      <c r="HQ246"/>
      <c r="HR246"/>
      <c r="HS246"/>
      <c r="HT246"/>
      <c r="HU246"/>
      <c r="HV246"/>
      <c r="HW246"/>
      <c r="HX246"/>
      <c r="HY246"/>
      <c r="HZ246"/>
      <c r="IA246"/>
      <c r="IB246"/>
      <c r="IC246"/>
      <c r="ID246"/>
      <c r="IE246"/>
      <c r="IF246"/>
      <c r="IG246"/>
      <c r="IH246"/>
      <c r="II246"/>
      <c r="IJ246"/>
      <c r="IK246"/>
      <c r="IL246"/>
      <c r="IM246"/>
      <c r="IN246"/>
      <c r="IO246"/>
      <c r="IP246"/>
      <c r="IQ246"/>
      <c r="IR246"/>
      <c r="IS246"/>
      <c r="IT246"/>
      <c r="IU246"/>
      <c r="IV246"/>
      <c r="IW246"/>
      <c r="IX246"/>
      <c r="IY246"/>
      <c r="IZ246"/>
      <c r="JA246"/>
      <c r="JB246"/>
      <c r="JC246"/>
      <c r="JD246"/>
      <c r="JE246"/>
      <c r="JF246"/>
      <c r="JG246"/>
      <c r="JH246"/>
      <c r="JI246"/>
      <c r="JJ246"/>
      <c r="JK246"/>
      <c r="JL246"/>
      <c r="JM246"/>
      <c r="JN246"/>
      <c r="JO246"/>
      <c r="JP246"/>
      <c r="JQ246"/>
      <c r="JR246"/>
      <c r="JS246"/>
      <c r="JT246"/>
      <c r="JU246"/>
      <c r="JV246"/>
      <c r="JW246"/>
      <c r="JX246"/>
      <c r="JY246"/>
      <c r="JZ246"/>
      <c r="KA246"/>
      <c r="KB246"/>
      <c r="KC246"/>
      <c r="KD246"/>
      <c r="KE246"/>
      <c r="KF246"/>
      <c r="KG246"/>
      <c r="KH246"/>
      <c r="KI246"/>
      <c r="KJ246"/>
      <c r="KK246"/>
      <c r="KL246"/>
      <c r="KM246"/>
      <c r="KN246"/>
      <c r="KO246"/>
      <c r="KP246"/>
      <c r="KQ246"/>
      <c r="KR246"/>
      <c r="KS246"/>
      <c r="KT246"/>
      <c r="KU246"/>
      <c r="KV246"/>
      <c r="KW246"/>
      <c r="KX246"/>
      <c r="KY246"/>
      <c r="KZ246"/>
      <c r="LA246"/>
      <c r="LB246"/>
      <c r="LC246"/>
      <c r="LD246"/>
      <c r="LE246"/>
      <c r="LF246"/>
      <c r="LG246"/>
      <c r="LH246"/>
      <c r="LI246"/>
      <c r="LJ246"/>
      <c r="LK246"/>
      <c r="LL246"/>
      <c r="LM246"/>
      <c r="LN246"/>
      <c r="LO246"/>
      <c r="LP246"/>
      <c r="LQ246"/>
      <c r="LR246"/>
      <c r="LS246"/>
      <c r="LT246"/>
      <c r="LU246"/>
      <c r="LV246"/>
      <c r="LW246"/>
      <c r="LX246"/>
      <c r="LY246"/>
      <c r="LZ246"/>
    </row>
    <row r="247" spans="1:338" x14ac:dyDescent="0.2">
      <c r="A247" s="216" t="str">
        <f>IFERROR(IF($A246+1&gt;'(backend scoring)'!$T$335,"",$A246+1),"")</f>
        <v/>
      </c>
      <c r="B247" s="216" t="str">
        <f>_xlfn.XLOOKUP($A247,'(backend scoring)'!$V$2:$V$333,'(backend scoring)'!$A$2:$A$333,"")</f>
        <v/>
      </c>
      <c r="C247" s="216" t="str">
        <f>IFERROR(VLOOKUP($B247,'Institution Evaluation'!$A$55:$F$346,2,0),IFERROR(VLOOKUP($B247,'Privacy Analyst Evaluation'!$A$46:$F$120,2,0),""))&amp;""</f>
        <v/>
      </c>
      <c r="D247" s="216" t="str">
        <f>IFERROR(VLOOKUP($B247,'Institution Evaluation'!$A$55:$F$346,3,0),IFERROR(VLOOKUP($B247,'Privacy Analyst Evaluation'!$A$46:$F$120,3,0),""))&amp;""</f>
        <v/>
      </c>
      <c r="E247" s="216" t="str">
        <f>IFERROR(VLOOKUP($B247,'Institution Evaluation'!$A$55:$F$346,4,0),IFERROR(VLOOKUP($B247,'Privacy Analyst Evaluation'!$A$46:$F$120,4,0),""))&amp;""</f>
        <v/>
      </c>
      <c r="F247" s="216" t="str">
        <f>IFERROR(VLOOKUP($B247,'Institution Evaluation'!$A$55:$F$346,6,0),IFERROR(VLOOKUP($B247,'Privacy Analyst Evaluation'!$A$46:$F$120,6,0),""))&amp;""</f>
        <v/>
      </c>
      <c r="G247" s="217"/>
      <c r="H247" s="216" t="str">
        <f>IFERROR(IF($H246+1&gt;'(backend scoring)'!$Q$335,"",$H246+1),"")</f>
        <v/>
      </c>
      <c r="I247" s="216" t="str">
        <f>_xlfn.XLOOKUP($H247,'(backend scoring)'!$S$2:$S$333,'(backend scoring)'!$A$2:$A$333,"")</f>
        <v/>
      </c>
      <c r="J247" s="216" t="str">
        <f>IFERROR(VLOOKUP($I247,'Institution Evaluation'!$A$55:$F$346,2,0),IFERROR(VLOOKUP($I247,'Privacy Analyst Evaluation'!$A$46:$F$120,2,0),""))</f>
        <v/>
      </c>
      <c r="K247" s="216" t="str">
        <f>IFERROR(VLOOKUP($I247,'Institution Evaluation'!$A$55:$F$346,3,0),IFERROR(VLOOKUP($I247,'Privacy Analyst Evaluation'!$A$46:$F$120,3,0),""))&amp;""</f>
        <v/>
      </c>
      <c r="L247" s="216" t="str">
        <f>IFERROR(VLOOKUP($I247,'Institution Evaluation'!$A$55:$F$346,4,0),IFERROR(VLOOKUP($I247,'Privacy Analyst Evaluation'!$A$46:$F$120,4,0),""))&amp;""</f>
        <v/>
      </c>
      <c r="M247" s="216" t="str">
        <f>IFERROR(VLOOKUP($I247,'Institution Evaluation'!$A$55:$F$346,6,0),IFERROR(VLOOKUP($I247,'Privacy Analyst Evaluation'!$A$46:$F$120,6,0),""))&amp;""</f>
        <v/>
      </c>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c r="EE247"/>
      <c r="EF247"/>
      <c r="EG247"/>
      <c r="EH247"/>
      <c r="EI247"/>
      <c r="EJ247"/>
      <c r="EK247"/>
      <c r="EL247"/>
      <c r="EM247"/>
      <c r="EN247"/>
      <c r="EO247"/>
      <c r="EP247"/>
      <c r="EQ247"/>
      <c r="ER247"/>
      <c r="ES247"/>
      <c r="ET247"/>
      <c r="EU247"/>
      <c r="EV247"/>
      <c r="EW247"/>
      <c r="EX247"/>
      <c r="EY247"/>
      <c r="EZ247"/>
      <c r="FA247"/>
      <c r="FB247"/>
      <c r="FC247"/>
      <c r="FD247"/>
      <c r="FE247"/>
      <c r="FF247"/>
      <c r="FG247"/>
      <c r="FH247"/>
      <c r="FI247"/>
      <c r="FJ247"/>
      <c r="FK247"/>
      <c r="FL247"/>
      <c r="FM247"/>
      <c r="FN247"/>
      <c r="FO247"/>
      <c r="FP247"/>
      <c r="FQ247"/>
      <c r="FR247"/>
      <c r="FS247"/>
      <c r="FT247"/>
      <c r="FU247"/>
      <c r="FV247"/>
      <c r="FW247"/>
      <c r="FX247"/>
      <c r="FY247"/>
      <c r="FZ247"/>
      <c r="GA247"/>
      <c r="GB247"/>
      <c r="GC247"/>
      <c r="GD247"/>
      <c r="GE247"/>
      <c r="GF247"/>
      <c r="GG247"/>
      <c r="GH247"/>
      <c r="GI247"/>
      <c r="GJ247"/>
      <c r="GK247"/>
      <c r="GL247"/>
      <c r="GM247"/>
      <c r="GN247"/>
      <c r="GO247"/>
      <c r="GP247"/>
      <c r="GQ247"/>
      <c r="GR247"/>
      <c r="GS247"/>
      <c r="GT247"/>
      <c r="GU247"/>
      <c r="GV247"/>
      <c r="GW247"/>
      <c r="GX247"/>
      <c r="GY247"/>
      <c r="GZ247"/>
      <c r="HA247"/>
      <c r="HB247"/>
      <c r="HC247"/>
      <c r="HD247"/>
      <c r="HE247"/>
      <c r="HF247"/>
      <c r="HG247"/>
      <c r="HH247"/>
      <c r="HI247"/>
      <c r="HJ247"/>
      <c r="HK247"/>
      <c r="HL247"/>
      <c r="HM247"/>
      <c r="HN247"/>
      <c r="HO247"/>
      <c r="HP247"/>
      <c r="HQ247"/>
      <c r="HR247"/>
      <c r="HS247"/>
      <c r="HT247"/>
      <c r="HU247"/>
      <c r="HV247"/>
      <c r="HW247"/>
      <c r="HX247"/>
      <c r="HY247"/>
      <c r="HZ247"/>
      <c r="IA247"/>
      <c r="IB247"/>
      <c r="IC247"/>
      <c r="ID247"/>
      <c r="IE247"/>
      <c r="IF247"/>
      <c r="IG247"/>
      <c r="IH247"/>
      <c r="II247"/>
      <c r="IJ247"/>
      <c r="IK247"/>
      <c r="IL247"/>
      <c r="IM247"/>
      <c r="IN247"/>
      <c r="IO247"/>
      <c r="IP247"/>
      <c r="IQ247"/>
      <c r="IR247"/>
      <c r="IS247"/>
      <c r="IT247"/>
      <c r="IU247"/>
      <c r="IV247"/>
      <c r="IW247"/>
      <c r="IX247"/>
      <c r="IY247"/>
      <c r="IZ247"/>
      <c r="JA247"/>
      <c r="JB247"/>
      <c r="JC247"/>
      <c r="JD247"/>
      <c r="JE247"/>
      <c r="JF247"/>
      <c r="JG247"/>
      <c r="JH247"/>
      <c r="JI247"/>
      <c r="JJ247"/>
      <c r="JK247"/>
      <c r="JL247"/>
      <c r="JM247"/>
      <c r="JN247"/>
      <c r="JO247"/>
      <c r="JP247"/>
      <c r="JQ247"/>
      <c r="JR247"/>
      <c r="JS247"/>
      <c r="JT247"/>
      <c r="JU247"/>
      <c r="JV247"/>
      <c r="JW247"/>
      <c r="JX247"/>
      <c r="JY247"/>
      <c r="JZ247"/>
      <c r="KA247"/>
      <c r="KB247"/>
      <c r="KC247"/>
      <c r="KD247"/>
      <c r="KE247"/>
      <c r="KF247"/>
      <c r="KG247"/>
      <c r="KH247"/>
      <c r="KI247"/>
      <c r="KJ247"/>
      <c r="KK247"/>
      <c r="KL247"/>
      <c r="KM247"/>
      <c r="KN247"/>
      <c r="KO247"/>
      <c r="KP247"/>
      <c r="KQ247"/>
      <c r="KR247"/>
      <c r="KS247"/>
      <c r="KT247"/>
      <c r="KU247"/>
      <c r="KV247"/>
      <c r="KW247"/>
      <c r="KX247"/>
      <c r="KY247"/>
      <c r="KZ247"/>
      <c r="LA247"/>
      <c r="LB247"/>
      <c r="LC247"/>
      <c r="LD247"/>
      <c r="LE247"/>
      <c r="LF247"/>
      <c r="LG247"/>
      <c r="LH247"/>
      <c r="LI247"/>
      <c r="LJ247"/>
      <c r="LK247"/>
      <c r="LL247"/>
      <c r="LM247"/>
      <c r="LN247"/>
      <c r="LO247"/>
      <c r="LP247"/>
      <c r="LQ247"/>
      <c r="LR247"/>
      <c r="LS247"/>
      <c r="LT247"/>
      <c r="LU247"/>
      <c r="LV247"/>
      <c r="LW247"/>
      <c r="LX247"/>
      <c r="LY247"/>
      <c r="LZ247"/>
    </row>
    <row r="248" spans="1:338" x14ac:dyDescent="0.2">
      <c r="A248" s="216" t="str">
        <f>IFERROR(IF($A247+1&gt;'(backend scoring)'!$T$335,"",$A247+1),"")</f>
        <v/>
      </c>
      <c r="B248" s="216" t="str">
        <f>_xlfn.XLOOKUP($A248,'(backend scoring)'!$V$2:$V$333,'(backend scoring)'!$A$2:$A$333,"")</f>
        <v/>
      </c>
      <c r="C248" s="216" t="str">
        <f>IFERROR(VLOOKUP($B248,'Institution Evaluation'!$A$55:$F$346,2,0),IFERROR(VLOOKUP($B248,'Privacy Analyst Evaluation'!$A$46:$F$120,2,0),""))&amp;""</f>
        <v/>
      </c>
      <c r="D248" s="216" t="str">
        <f>IFERROR(VLOOKUP($B248,'Institution Evaluation'!$A$55:$F$346,3,0),IFERROR(VLOOKUP($B248,'Privacy Analyst Evaluation'!$A$46:$F$120,3,0),""))&amp;""</f>
        <v/>
      </c>
      <c r="E248" s="216" t="str">
        <f>IFERROR(VLOOKUP($B248,'Institution Evaluation'!$A$55:$F$346,4,0),IFERROR(VLOOKUP($B248,'Privacy Analyst Evaluation'!$A$46:$F$120,4,0),""))&amp;""</f>
        <v/>
      </c>
      <c r="F248" s="216" t="str">
        <f>IFERROR(VLOOKUP($B248,'Institution Evaluation'!$A$55:$F$346,6,0),IFERROR(VLOOKUP($B248,'Privacy Analyst Evaluation'!$A$46:$F$120,6,0),""))&amp;""</f>
        <v/>
      </c>
      <c r="G248" s="217"/>
      <c r="H248" s="216" t="str">
        <f>IFERROR(IF($H247+1&gt;'(backend scoring)'!$Q$335,"",$H247+1),"")</f>
        <v/>
      </c>
      <c r="I248" s="216" t="str">
        <f>_xlfn.XLOOKUP($H248,'(backend scoring)'!$S$2:$S$333,'(backend scoring)'!$A$2:$A$333,"")</f>
        <v/>
      </c>
      <c r="J248" s="216" t="str">
        <f>IFERROR(VLOOKUP($I248,'Institution Evaluation'!$A$55:$F$346,2,0),IFERROR(VLOOKUP($I248,'Privacy Analyst Evaluation'!$A$46:$F$120,2,0),""))</f>
        <v/>
      </c>
      <c r="K248" s="216" t="str">
        <f>IFERROR(VLOOKUP($I248,'Institution Evaluation'!$A$55:$F$346,3,0),IFERROR(VLOOKUP($I248,'Privacy Analyst Evaluation'!$A$46:$F$120,3,0),""))&amp;""</f>
        <v/>
      </c>
      <c r="L248" s="216" t="str">
        <f>IFERROR(VLOOKUP($I248,'Institution Evaluation'!$A$55:$F$346,4,0),IFERROR(VLOOKUP($I248,'Privacy Analyst Evaluation'!$A$46:$F$120,4,0),""))&amp;""</f>
        <v/>
      </c>
      <c r="M248" s="216" t="str">
        <f>IFERROR(VLOOKUP($I248,'Institution Evaluation'!$A$55:$F$346,6,0),IFERROR(VLOOKUP($I248,'Privacy Analyst Evaluation'!$A$46:$F$120,6,0),""))&amp;""</f>
        <v/>
      </c>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c r="DX248"/>
      <c r="DY248"/>
      <c r="DZ248"/>
      <c r="EA248"/>
      <c r="EB248"/>
      <c r="EC248"/>
      <c r="ED248"/>
      <c r="EE248"/>
      <c r="EF248"/>
      <c r="EG248"/>
      <c r="EH248"/>
      <c r="EI248"/>
      <c r="EJ248"/>
      <c r="EK248"/>
      <c r="EL248"/>
      <c r="EM248"/>
      <c r="EN248"/>
      <c r="EO248"/>
      <c r="EP248"/>
      <c r="EQ248"/>
      <c r="ER248"/>
      <c r="ES248"/>
      <c r="ET248"/>
      <c r="EU248"/>
      <c r="EV248"/>
      <c r="EW248"/>
      <c r="EX248"/>
      <c r="EY248"/>
      <c r="EZ248"/>
      <c r="FA248"/>
      <c r="FB248"/>
      <c r="FC248"/>
      <c r="FD248"/>
      <c r="FE248"/>
      <c r="FF248"/>
      <c r="FG248"/>
      <c r="FH248"/>
      <c r="FI248"/>
      <c r="FJ248"/>
      <c r="FK248"/>
      <c r="FL248"/>
      <c r="FM248"/>
      <c r="FN248"/>
      <c r="FO248"/>
      <c r="FP248"/>
      <c r="FQ248"/>
      <c r="FR248"/>
      <c r="FS248"/>
      <c r="FT248"/>
      <c r="FU248"/>
      <c r="FV248"/>
      <c r="FW248"/>
      <c r="FX248"/>
      <c r="FY248"/>
      <c r="FZ248"/>
      <c r="GA248"/>
      <c r="GB248"/>
      <c r="GC248"/>
      <c r="GD248"/>
      <c r="GE248"/>
      <c r="GF248"/>
      <c r="GG248"/>
      <c r="GH248"/>
      <c r="GI248"/>
      <c r="GJ248"/>
      <c r="GK248"/>
      <c r="GL248"/>
      <c r="GM248"/>
      <c r="GN248"/>
      <c r="GO248"/>
      <c r="GP248"/>
      <c r="GQ248"/>
      <c r="GR248"/>
      <c r="GS248"/>
      <c r="GT248"/>
      <c r="GU248"/>
      <c r="GV248"/>
      <c r="GW248"/>
      <c r="GX248"/>
      <c r="GY248"/>
      <c r="GZ248"/>
      <c r="HA248"/>
      <c r="HB248"/>
      <c r="HC248"/>
      <c r="HD248"/>
      <c r="HE248"/>
      <c r="HF248"/>
      <c r="HG248"/>
      <c r="HH248"/>
      <c r="HI248"/>
      <c r="HJ248"/>
      <c r="HK248"/>
      <c r="HL248"/>
      <c r="HM248"/>
      <c r="HN248"/>
      <c r="HO248"/>
      <c r="HP248"/>
      <c r="HQ248"/>
      <c r="HR248"/>
      <c r="HS248"/>
      <c r="HT248"/>
      <c r="HU248"/>
      <c r="HV248"/>
      <c r="HW248"/>
      <c r="HX248"/>
      <c r="HY248"/>
      <c r="HZ248"/>
      <c r="IA248"/>
      <c r="IB248"/>
      <c r="IC248"/>
      <c r="ID248"/>
      <c r="IE248"/>
      <c r="IF248"/>
      <c r="IG248"/>
      <c r="IH248"/>
      <c r="II248"/>
      <c r="IJ248"/>
      <c r="IK248"/>
      <c r="IL248"/>
      <c r="IM248"/>
      <c r="IN248"/>
      <c r="IO248"/>
      <c r="IP248"/>
      <c r="IQ248"/>
      <c r="IR248"/>
      <c r="IS248"/>
      <c r="IT248"/>
      <c r="IU248"/>
      <c r="IV248"/>
      <c r="IW248"/>
      <c r="IX248"/>
      <c r="IY248"/>
      <c r="IZ248"/>
      <c r="JA248"/>
      <c r="JB248"/>
      <c r="JC248"/>
      <c r="JD248"/>
      <c r="JE248"/>
      <c r="JF248"/>
      <c r="JG248"/>
      <c r="JH248"/>
      <c r="JI248"/>
      <c r="JJ248"/>
      <c r="JK248"/>
      <c r="JL248"/>
      <c r="JM248"/>
      <c r="JN248"/>
      <c r="JO248"/>
      <c r="JP248"/>
      <c r="JQ248"/>
      <c r="JR248"/>
      <c r="JS248"/>
      <c r="JT248"/>
      <c r="JU248"/>
      <c r="JV248"/>
      <c r="JW248"/>
      <c r="JX248"/>
      <c r="JY248"/>
      <c r="JZ248"/>
      <c r="KA248"/>
      <c r="KB248"/>
      <c r="KC248"/>
      <c r="KD248"/>
      <c r="KE248"/>
      <c r="KF248"/>
      <c r="KG248"/>
      <c r="KH248"/>
      <c r="KI248"/>
      <c r="KJ248"/>
      <c r="KK248"/>
      <c r="KL248"/>
      <c r="KM248"/>
      <c r="KN248"/>
      <c r="KO248"/>
      <c r="KP248"/>
      <c r="KQ248"/>
      <c r="KR248"/>
      <c r="KS248"/>
      <c r="KT248"/>
      <c r="KU248"/>
      <c r="KV248"/>
      <c r="KW248"/>
      <c r="KX248"/>
      <c r="KY248"/>
      <c r="KZ248"/>
      <c r="LA248"/>
      <c r="LB248"/>
      <c r="LC248"/>
      <c r="LD248"/>
      <c r="LE248"/>
      <c r="LF248"/>
      <c r="LG248"/>
      <c r="LH248"/>
      <c r="LI248"/>
      <c r="LJ248"/>
      <c r="LK248"/>
      <c r="LL248"/>
      <c r="LM248"/>
      <c r="LN248"/>
      <c r="LO248"/>
      <c r="LP248"/>
      <c r="LQ248"/>
      <c r="LR248"/>
      <c r="LS248"/>
      <c r="LT248"/>
      <c r="LU248"/>
      <c r="LV248"/>
      <c r="LW248"/>
      <c r="LX248"/>
      <c r="LY248"/>
      <c r="LZ248"/>
    </row>
    <row r="249" spans="1:338" x14ac:dyDescent="0.2">
      <c r="A249" s="216" t="str">
        <f>IFERROR(IF($A248+1&gt;'(backend scoring)'!$T$335,"",$A248+1),"")</f>
        <v/>
      </c>
      <c r="B249" s="216" t="str">
        <f>_xlfn.XLOOKUP($A249,'(backend scoring)'!$V$2:$V$333,'(backend scoring)'!$A$2:$A$333,"")</f>
        <v/>
      </c>
      <c r="C249" s="216" t="str">
        <f>IFERROR(VLOOKUP($B249,'Institution Evaluation'!$A$55:$F$346,2,0),IFERROR(VLOOKUP($B249,'Privacy Analyst Evaluation'!$A$46:$F$120,2,0),""))&amp;""</f>
        <v/>
      </c>
      <c r="D249" s="216" t="str">
        <f>IFERROR(VLOOKUP($B249,'Institution Evaluation'!$A$55:$F$346,3,0),IFERROR(VLOOKUP($B249,'Privacy Analyst Evaluation'!$A$46:$F$120,3,0),""))&amp;""</f>
        <v/>
      </c>
      <c r="E249" s="216" t="str">
        <f>IFERROR(VLOOKUP($B249,'Institution Evaluation'!$A$55:$F$346,4,0),IFERROR(VLOOKUP($B249,'Privacy Analyst Evaluation'!$A$46:$F$120,4,0),""))&amp;""</f>
        <v/>
      </c>
      <c r="F249" s="216" t="str">
        <f>IFERROR(VLOOKUP($B249,'Institution Evaluation'!$A$55:$F$346,6,0),IFERROR(VLOOKUP($B249,'Privacy Analyst Evaluation'!$A$46:$F$120,6,0),""))&amp;""</f>
        <v/>
      </c>
      <c r="G249" s="217"/>
      <c r="H249" s="216" t="str">
        <f>IFERROR(IF($H248+1&gt;'(backend scoring)'!$Q$335,"",$H248+1),"")</f>
        <v/>
      </c>
      <c r="I249" s="216" t="str">
        <f>_xlfn.XLOOKUP($H249,'(backend scoring)'!$S$2:$S$333,'(backend scoring)'!$A$2:$A$333,"")</f>
        <v/>
      </c>
      <c r="J249" s="216" t="str">
        <f>IFERROR(VLOOKUP($I249,'Institution Evaluation'!$A$55:$F$346,2,0),IFERROR(VLOOKUP($I249,'Privacy Analyst Evaluation'!$A$46:$F$120,2,0),""))</f>
        <v/>
      </c>
      <c r="K249" s="216" t="str">
        <f>IFERROR(VLOOKUP($I249,'Institution Evaluation'!$A$55:$F$346,3,0),IFERROR(VLOOKUP($I249,'Privacy Analyst Evaluation'!$A$46:$F$120,3,0),""))&amp;""</f>
        <v/>
      </c>
      <c r="L249" s="216" t="str">
        <f>IFERROR(VLOOKUP($I249,'Institution Evaluation'!$A$55:$F$346,4,0),IFERROR(VLOOKUP($I249,'Privacy Analyst Evaluation'!$A$46:$F$120,4,0),""))&amp;""</f>
        <v/>
      </c>
      <c r="M249" s="216" t="str">
        <f>IFERROR(VLOOKUP($I249,'Institution Evaluation'!$A$55:$F$346,6,0),IFERROR(VLOOKUP($I249,'Privacy Analyst Evaluation'!$A$46:$F$120,6,0),""))&amp;""</f>
        <v/>
      </c>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c r="DX249"/>
      <c r="DY249"/>
      <c r="DZ249"/>
      <c r="EA249"/>
      <c r="EB249"/>
      <c r="EC249"/>
      <c r="ED249"/>
      <c r="EE249"/>
      <c r="EF249"/>
      <c r="EG249"/>
      <c r="EH249"/>
      <c r="EI249"/>
      <c r="EJ249"/>
      <c r="EK249"/>
      <c r="EL249"/>
      <c r="EM249"/>
      <c r="EN249"/>
      <c r="EO249"/>
      <c r="EP249"/>
      <c r="EQ249"/>
      <c r="ER249"/>
      <c r="ES249"/>
      <c r="ET249"/>
      <c r="EU249"/>
      <c r="EV249"/>
      <c r="EW249"/>
      <c r="EX249"/>
      <c r="EY249"/>
      <c r="EZ249"/>
      <c r="FA249"/>
      <c r="FB249"/>
      <c r="FC249"/>
      <c r="FD249"/>
      <c r="FE249"/>
      <c r="FF249"/>
      <c r="FG249"/>
      <c r="FH249"/>
      <c r="FI249"/>
      <c r="FJ249"/>
      <c r="FK249"/>
      <c r="FL249"/>
      <c r="FM249"/>
      <c r="FN249"/>
      <c r="FO249"/>
      <c r="FP249"/>
      <c r="FQ249"/>
      <c r="FR249"/>
      <c r="FS249"/>
      <c r="FT249"/>
      <c r="FU249"/>
      <c r="FV249"/>
      <c r="FW249"/>
      <c r="FX249"/>
      <c r="FY249"/>
      <c r="FZ249"/>
      <c r="GA249"/>
      <c r="GB249"/>
      <c r="GC249"/>
      <c r="GD249"/>
      <c r="GE249"/>
      <c r="GF249"/>
      <c r="GG249"/>
      <c r="GH249"/>
      <c r="GI249"/>
      <c r="GJ249"/>
      <c r="GK249"/>
      <c r="GL249"/>
      <c r="GM249"/>
      <c r="GN249"/>
      <c r="GO249"/>
      <c r="GP249"/>
      <c r="GQ249"/>
      <c r="GR249"/>
      <c r="GS249"/>
      <c r="GT249"/>
      <c r="GU249"/>
      <c r="GV249"/>
      <c r="GW249"/>
      <c r="GX249"/>
      <c r="GY249"/>
      <c r="GZ249"/>
      <c r="HA249"/>
      <c r="HB249"/>
      <c r="HC249"/>
      <c r="HD249"/>
      <c r="HE249"/>
      <c r="HF249"/>
      <c r="HG249"/>
      <c r="HH249"/>
      <c r="HI249"/>
      <c r="HJ249"/>
      <c r="HK249"/>
      <c r="HL249"/>
      <c r="HM249"/>
      <c r="HN249"/>
      <c r="HO249"/>
      <c r="HP249"/>
      <c r="HQ249"/>
      <c r="HR249"/>
      <c r="HS249"/>
      <c r="HT249"/>
      <c r="HU249"/>
      <c r="HV249"/>
      <c r="HW249"/>
      <c r="HX249"/>
      <c r="HY249"/>
      <c r="HZ249"/>
      <c r="IA249"/>
      <c r="IB249"/>
      <c r="IC249"/>
      <c r="ID249"/>
      <c r="IE249"/>
      <c r="IF249"/>
      <c r="IG249"/>
      <c r="IH249"/>
      <c r="II249"/>
      <c r="IJ249"/>
      <c r="IK249"/>
      <c r="IL249"/>
      <c r="IM249"/>
      <c r="IN249"/>
      <c r="IO249"/>
      <c r="IP249"/>
      <c r="IQ249"/>
      <c r="IR249"/>
      <c r="IS249"/>
      <c r="IT249"/>
      <c r="IU249"/>
      <c r="IV249"/>
      <c r="IW249"/>
      <c r="IX249"/>
      <c r="IY249"/>
      <c r="IZ249"/>
      <c r="JA249"/>
      <c r="JB249"/>
      <c r="JC249"/>
      <c r="JD249"/>
      <c r="JE249"/>
      <c r="JF249"/>
      <c r="JG249"/>
      <c r="JH249"/>
      <c r="JI249"/>
      <c r="JJ249"/>
      <c r="JK249"/>
      <c r="JL249"/>
      <c r="JM249"/>
      <c r="JN249"/>
      <c r="JO249"/>
      <c r="JP249"/>
      <c r="JQ249"/>
      <c r="JR249"/>
      <c r="JS249"/>
      <c r="JT249"/>
      <c r="JU249"/>
      <c r="JV249"/>
      <c r="JW249"/>
      <c r="JX249"/>
      <c r="JY249"/>
      <c r="JZ249"/>
      <c r="KA249"/>
      <c r="KB249"/>
      <c r="KC249"/>
      <c r="KD249"/>
      <c r="KE249"/>
      <c r="KF249"/>
      <c r="KG249"/>
      <c r="KH249"/>
      <c r="KI249"/>
      <c r="KJ249"/>
      <c r="KK249"/>
      <c r="KL249"/>
      <c r="KM249"/>
      <c r="KN249"/>
      <c r="KO249"/>
      <c r="KP249"/>
      <c r="KQ249"/>
      <c r="KR249"/>
      <c r="KS249"/>
      <c r="KT249"/>
      <c r="KU249"/>
      <c r="KV249"/>
      <c r="KW249"/>
      <c r="KX249"/>
      <c r="KY249"/>
      <c r="KZ249"/>
      <c r="LA249"/>
      <c r="LB249"/>
      <c r="LC249"/>
      <c r="LD249"/>
      <c r="LE249"/>
      <c r="LF249"/>
      <c r="LG249"/>
      <c r="LH249"/>
      <c r="LI249"/>
      <c r="LJ249"/>
      <c r="LK249"/>
      <c r="LL249"/>
      <c r="LM249"/>
      <c r="LN249"/>
      <c r="LO249"/>
      <c r="LP249"/>
      <c r="LQ249"/>
      <c r="LR249"/>
      <c r="LS249"/>
      <c r="LT249"/>
      <c r="LU249"/>
      <c r="LV249"/>
      <c r="LW249"/>
      <c r="LX249"/>
      <c r="LY249"/>
      <c r="LZ249"/>
    </row>
    <row r="250" spans="1:338" x14ac:dyDescent="0.2">
      <c r="A250" s="216" t="str">
        <f>IFERROR(IF($A249+1&gt;'(backend scoring)'!$T$335,"",$A249+1),"")</f>
        <v/>
      </c>
      <c r="B250" s="216" t="str">
        <f>_xlfn.XLOOKUP($A250,'(backend scoring)'!$V$2:$V$333,'(backend scoring)'!$A$2:$A$333,"")</f>
        <v/>
      </c>
      <c r="C250" s="216" t="str">
        <f>IFERROR(VLOOKUP($B250,'Institution Evaluation'!$A$55:$F$346,2,0),IFERROR(VLOOKUP($B250,'Privacy Analyst Evaluation'!$A$46:$F$120,2,0),""))&amp;""</f>
        <v/>
      </c>
      <c r="D250" s="216" t="str">
        <f>IFERROR(VLOOKUP($B250,'Institution Evaluation'!$A$55:$F$346,3,0),IFERROR(VLOOKUP($B250,'Privacy Analyst Evaluation'!$A$46:$F$120,3,0),""))&amp;""</f>
        <v/>
      </c>
      <c r="E250" s="216" t="str">
        <f>IFERROR(VLOOKUP($B250,'Institution Evaluation'!$A$55:$F$346,4,0),IFERROR(VLOOKUP($B250,'Privacy Analyst Evaluation'!$A$46:$F$120,4,0),""))&amp;""</f>
        <v/>
      </c>
      <c r="F250" s="216" t="str">
        <f>IFERROR(VLOOKUP($B250,'Institution Evaluation'!$A$55:$F$346,6,0),IFERROR(VLOOKUP($B250,'Privacy Analyst Evaluation'!$A$46:$F$120,6,0),""))&amp;""</f>
        <v/>
      </c>
      <c r="G250" s="217"/>
      <c r="H250" s="216" t="str">
        <f>IFERROR(IF($H249+1&gt;'(backend scoring)'!$Q$335,"",$H249+1),"")</f>
        <v/>
      </c>
      <c r="I250" s="216" t="str">
        <f>_xlfn.XLOOKUP($H250,'(backend scoring)'!$S$2:$S$333,'(backend scoring)'!$A$2:$A$333,"")</f>
        <v/>
      </c>
      <c r="J250" s="216" t="str">
        <f>IFERROR(VLOOKUP($I250,'Institution Evaluation'!$A$55:$F$346,2,0),IFERROR(VLOOKUP($I250,'Privacy Analyst Evaluation'!$A$46:$F$120,2,0),""))</f>
        <v/>
      </c>
      <c r="K250" s="216" t="str">
        <f>IFERROR(VLOOKUP($I250,'Institution Evaluation'!$A$55:$F$346,3,0),IFERROR(VLOOKUP($I250,'Privacy Analyst Evaluation'!$A$46:$F$120,3,0),""))&amp;""</f>
        <v/>
      </c>
      <c r="L250" s="216" t="str">
        <f>IFERROR(VLOOKUP($I250,'Institution Evaluation'!$A$55:$F$346,4,0),IFERROR(VLOOKUP($I250,'Privacy Analyst Evaluation'!$A$46:$F$120,4,0),""))&amp;""</f>
        <v/>
      </c>
      <c r="M250" s="216" t="str">
        <f>IFERROR(VLOOKUP($I250,'Institution Evaluation'!$A$55:$F$346,6,0),IFERROR(VLOOKUP($I250,'Privacy Analyst Evaluation'!$A$46:$F$120,6,0),""))&amp;""</f>
        <v/>
      </c>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c r="EF250"/>
      <c r="EG250"/>
      <c r="EH250"/>
      <c r="EI250"/>
      <c r="EJ250"/>
      <c r="EK250"/>
      <c r="EL250"/>
      <c r="EM250"/>
      <c r="EN250"/>
      <c r="EO250"/>
      <c r="EP250"/>
      <c r="EQ250"/>
      <c r="ER250"/>
      <c r="ES250"/>
      <c r="ET250"/>
      <c r="EU250"/>
      <c r="EV250"/>
      <c r="EW250"/>
      <c r="EX250"/>
      <c r="EY250"/>
      <c r="EZ250"/>
      <c r="FA250"/>
      <c r="FB250"/>
      <c r="FC250"/>
      <c r="FD250"/>
      <c r="FE250"/>
      <c r="FF250"/>
      <c r="FG250"/>
      <c r="FH250"/>
      <c r="FI250"/>
      <c r="FJ250"/>
      <c r="FK250"/>
      <c r="FL250"/>
      <c r="FM250"/>
      <c r="FN250"/>
      <c r="FO250"/>
      <c r="FP250"/>
      <c r="FQ250"/>
      <c r="FR250"/>
      <c r="FS250"/>
      <c r="FT250"/>
      <c r="FU250"/>
      <c r="FV250"/>
      <c r="FW250"/>
      <c r="FX250"/>
      <c r="FY250"/>
      <c r="FZ250"/>
      <c r="GA250"/>
      <c r="GB250"/>
      <c r="GC250"/>
      <c r="GD250"/>
      <c r="GE250"/>
      <c r="GF250"/>
      <c r="GG250"/>
      <c r="GH250"/>
      <c r="GI250"/>
      <c r="GJ250"/>
      <c r="GK250"/>
      <c r="GL250"/>
      <c r="GM250"/>
      <c r="GN250"/>
      <c r="GO250"/>
      <c r="GP250"/>
      <c r="GQ250"/>
      <c r="GR250"/>
      <c r="GS250"/>
      <c r="GT250"/>
      <c r="GU250"/>
      <c r="GV250"/>
      <c r="GW250"/>
      <c r="GX250"/>
      <c r="GY250"/>
      <c r="GZ250"/>
      <c r="HA250"/>
      <c r="HB250"/>
      <c r="HC250"/>
      <c r="HD250"/>
      <c r="HE250"/>
      <c r="HF250"/>
      <c r="HG250"/>
      <c r="HH250"/>
      <c r="HI250"/>
      <c r="HJ250"/>
      <c r="HK250"/>
      <c r="HL250"/>
      <c r="HM250"/>
      <c r="HN250"/>
      <c r="HO250"/>
      <c r="HP250"/>
      <c r="HQ250"/>
      <c r="HR250"/>
      <c r="HS250"/>
      <c r="HT250"/>
      <c r="HU250"/>
      <c r="HV250"/>
      <c r="HW250"/>
      <c r="HX250"/>
      <c r="HY250"/>
      <c r="HZ250"/>
      <c r="IA250"/>
      <c r="IB250"/>
      <c r="IC250"/>
      <c r="ID250"/>
      <c r="IE250"/>
      <c r="IF250"/>
      <c r="IG250"/>
      <c r="IH250"/>
      <c r="II250"/>
      <c r="IJ250"/>
      <c r="IK250"/>
      <c r="IL250"/>
      <c r="IM250"/>
      <c r="IN250"/>
      <c r="IO250"/>
      <c r="IP250"/>
      <c r="IQ250"/>
      <c r="IR250"/>
      <c r="IS250"/>
      <c r="IT250"/>
      <c r="IU250"/>
      <c r="IV250"/>
      <c r="IW250"/>
      <c r="IX250"/>
      <c r="IY250"/>
      <c r="IZ250"/>
      <c r="JA250"/>
      <c r="JB250"/>
      <c r="JC250"/>
      <c r="JD250"/>
      <c r="JE250"/>
      <c r="JF250"/>
      <c r="JG250"/>
      <c r="JH250"/>
      <c r="JI250"/>
      <c r="JJ250"/>
      <c r="JK250"/>
      <c r="JL250"/>
      <c r="JM250"/>
      <c r="JN250"/>
      <c r="JO250"/>
      <c r="JP250"/>
      <c r="JQ250"/>
      <c r="JR250"/>
      <c r="JS250"/>
      <c r="JT250"/>
      <c r="JU250"/>
      <c r="JV250"/>
      <c r="JW250"/>
      <c r="JX250"/>
      <c r="JY250"/>
      <c r="JZ250"/>
      <c r="KA250"/>
      <c r="KB250"/>
      <c r="KC250"/>
      <c r="KD250"/>
      <c r="KE250"/>
      <c r="KF250"/>
      <c r="KG250"/>
      <c r="KH250"/>
      <c r="KI250"/>
      <c r="KJ250"/>
      <c r="KK250"/>
      <c r="KL250"/>
      <c r="KM250"/>
      <c r="KN250"/>
      <c r="KO250"/>
      <c r="KP250"/>
      <c r="KQ250"/>
      <c r="KR250"/>
      <c r="KS250"/>
      <c r="KT250"/>
      <c r="KU250"/>
      <c r="KV250"/>
      <c r="KW250"/>
      <c r="KX250"/>
      <c r="KY250"/>
      <c r="KZ250"/>
      <c r="LA250"/>
      <c r="LB250"/>
      <c r="LC250"/>
      <c r="LD250"/>
      <c r="LE250"/>
      <c r="LF250"/>
      <c r="LG250"/>
      <c r="LH250"/>
      <c r="LI250"/>
      <c r="LJ250"/>
      <c r="LK250"/>
      <c r="LL250"/>
      <c r="LM250"/>
      <c r="LN250"/>
      <c r="LO250"/>
      <c r="LP250"/>
      <c r="LQ250"/>
      <c r="LR250"/>
      <c r="LS250"/>
      <c r="LT250"/>
      <c r="LU250"/>
      <c r="LV250"/>
      <c r="LW250"/>
      <c r="LX250"/>
      <c r="LY250"/>
      <c r="LZ250"/>
    </row>
    <row r="251" spans="1:338" x14ac:dyDescent="0.2">
      <c r="A251" s="216" t="str">
        <f>IFERROR(IF($A250+1&gt;'(backend scoring)'!$T$335,"",$A250+1),"")</f>
        <v/>
      </c>
      <c r="B251" s="216" t="str">
        <f>_xlfn.XLOOKUP($A251,'(backend scoring)'!$V$2:$V$333,'(backend scoring)'!$A$2:$A$333,"")</f>
        <v/>
      </c>
      <c r="C251" s="216" t="str">
        <f>IFERROR(VLOOKUP($B251,'Institution Evaluation'!$A$55:$F$346,2,0),IFERROR(VLOOKUP($B251,'Privacy Analyst Evaluation'!$A$46:$F$120,2,0),""))&amp;""</f>
        <v/>
      </c>
      <c r="D251" s="216" t="str">
        <f>IFERROR(VLOOKUP($B251,'Institution Evaluation'!$A$55:$F$346,3,0),IFERROR(VLOOKUP($B251,'Privacy Analyst Evaluation'!$A$46:$F$120,3,0),""))&amp;""</f>
        <v/>
      </c>
      <c r="E251" s="216" t="str">
        <f>IFERROR(VLOOKUP($B251,'Institution Evaluation'!$A$55:$F$346,4,0),IFERROR(VLOOKUP($B251,'Privacy Analyst Evaluation'!$A$46:$F$120,4,0),""))&amp;""</f>
        <v/>
      </c>
      <c r="F251" s="216" t="str">
        <f>IFERROR(VLOOKUP($B251,'Institution Evaluation'!$A$55:$F$346,6,0),IFERROR(VLOOKUP($B251,'Privacy Analyst Evaluation'!$A$46:$F$120,6,0),""))&amp;""</f>
        <v/>
      </c>
      <c r="G251" s="217"/>
      <c r="H251" s="216" t="str">
        <f>IFERROR(IF($H250+1&gt;'(backend scoring)'!$Q$335,"",$H250+1),"")</f>
        <v/>
      </c>
      <c r="I251" s="216" t="str">
        <f>_xlfn.XLOOKUP($H251,'(backend scoring)'!$S$2:$S$333,'(backend scoring)'!$A$2:$A$333,"")</f>
        <v/>
      </c>
      <c r="J251" s="216" t="str">
        <f>IFERROR(VLOOKUP($I251,'Institution Evaluation'!$A$55:$F$346,2,0),IFERROR(VLOOKUP($I251,'Privacy Analyst Evaluation'!$A$46:$F$120,2,0),""))</f>
        <v/>
      </c>
      <c r="K251" s="216" t="str">
        <f>IFERROR(VLOOKUP($I251,'Institution Evaluation'!$A$55:$F$346,3,0),IFERROR(VLOOKUP($I251,'Privacy Analyst Evaluation'!$A$46:$F$120,3,0),""))&amp;""</f>
        <v/>
      </c>
      <c r="L251" s="216" t="str">
        <f>IFERROR(VLOOKUP($I251,'Institution Evaluation'!$A$55:$F$346,4,0),IFERROR(VLOOKUP($I251,'Privacy Analyst Evaluation'!$A$46:$F$120,4,0),""))&amp;""</f>
        <v/>
      </c>
      <c r="M251" s="216" t="str">
        <f>IFERROR(VLOOKUP($I251,'Institution Evaluation'!$A$55:$F$346,6,0),IFERROR(VLOOKUP($I251,'Privacy Analyst Evaluation'!$A$46:$F$120,6,0),""))&amp;""</f>
        <v/>
      </c>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c r="EF251"/>
      <c r="EG251"/>
      <c r="EH251"/>
      <c r="EI251"/>
      <c r="EJ251"/>
      <c r="EK251"/>
      <c r="EL251"/>
      <c r="EM251"/>
      <c r="EN251"/>
      <c r="EO251"/>
      <c r="EP251"/>
      <c r="EQ251"/>
      <c r="ER251"/>
      <c r="ES251"/>
      <c r="ET251"/>
      <c r="EU251"/>
      <c r="EV251"/>
      <c r="EW251"/>
      <c r="EX251"/>
      <c r="EY251"/>
      <c r="EZ251"/>
      <c r="FA251"/>
      <c r="FB251"/>
      <c r="FC251"/>
      <c r="FD251"/>
      <c r="FE251"/>
      <c r="FF251"/>
      <c r="FG251"/>
      <c r="FH251"/>
      <c r="FI251"/>
      <c r="FJ251"/>
      <c r="FK251"/>
      <c r="FL251"/>
      <c r="FM251"/>
      <c r="FN251"/>
      <c r="FO251"/>
      <c r="FP251"/>
      <c r="FQ251"/>
      <c r="FR251"/>
      <c r="FS251"/>
      <c r="FT251"/>
      <c r="FU251"/>
      <c r="FV251"/>
      <c r="FW251"/>
      <c r="FX251"/>
      <c r="FY251"/>
      <c r="FZ251"/>
      <c r="GA251"/>
      <c r="GB251"/>
      <c r="GC251"/>
      <c r="GD251"/>
      <c r="GE251"/>
      <c r="GF251"/>
      <c r="GG251"/>
      <c r="GH251"/>
      <c r="GI251"/>
      <c r="GJ251"/>
      <c r="GK251"/>
      <c r="GL251"/>
      <c r="GM251"/>
      <c r="GN251"/>
      <c r="GO251"/>
      <c r="GP251"/>
      <c r="GQ251"/>
      <c r="GR251"/>
      <c r="GS251"/>
      <c r="GT251"/>
      <c r="GU251"/>
      <c r="GV251"/>
      <c r="GW251"/>
      <c r="GX251"/>
      <c r="GY251"/>
      <c r="GZ251"/>
      <c r="HA251"/>
      <c r="HB251"/>
      <c r="HC251"/>
      <c r="HD251"/>
      <c r="HE251"/>
      <c r="HF251"/>
      <c r="HG251"/>
      <c r="HH251"/>
      <c r="HI251"/>
      <c r="HJ251"/>
      <c r="HK251"/>
      <c r="HL251"/>
      <c r="HM251"/>
      <c r="HN251"/>
      <c r="HO251"/>
      <c r="HP251"/>
      <c r="HQ251"/>
      <c r="HR251"/>
      <c r="HS251"/>
      <c r="HT251"/>
      <c r="HU251"/>
      <c r="HV251"/>
      <c r="HW251"/>
      <c r="HX251"/>
      <c r="HY251"/>
      <c r="HZ251"/>
      <c r="IA251"/>
      <c r="IB251"/>
      <c r="IC251"/>
      <c r="ID251"/>
      <c r="IE251"/>
      <c r="IF251"/>
      <c r="IG251"/>
      <c r="IH251"/>
      <c r="II251"/>
      <c r="IJ251"/>
      <c r="IK251"/>
      <c r="IL251"/>
      <c r="IM251"/>
      <c r="IN251"/>
      <c r="IO251"/>
      <c r="IP251"/>
      <c r="IQ251"/>
      <c r="IR251"/>
      <c r="IS251"/>
      <c r="IT251"/>
      <c r="IU251"/>
      <c r="IV251"/>
      <c r="IW251"/>
      <c r="IX251"/>
      <c r="IY251"/>
      <c r="IZ251"/>
      <c r="JA251"/>
      <c r="JB251"/>
      <c r="JC251"/>
      <c r="JD251"/>
      <c r="JE251"/>
      <c r="JF251"/>
      <c r="JG251"/>
      <c r="JH251"/>
      <c r="JI251"/>
      <c r="JJ251"/>
      <c r="JK251"/>
      <c r="JL251"/>
      <c r="JM251"/>
      <c r="JN251"/>
      <c r="JO251"/>
      <c r="JP251"/>
      <c r="JQ251"/>
      <c r="JR251"/>
      <c r="JS251"/>
      <c r="JT251"/>
      <c r="JU251"/>
      <c r="JV251"/>
      <c r="JW251"/>
      <c r="JX251"/>
      <c r="JY251"/>
      <c r="JZ251"/>
      <c r="KA251"/>
      <c r="KB251"/>
      <c r="KC251"/>
      <c r="KD251"/>
      <c r="KE251"/>
      <c r="KF251"/>
      <c r="KG251"/>
      <c r="KH251"/>
      <c r="KI251"/>
      <c r="KJ251"/>
      <c r="KK251"/>
      <c r="KL251"/>
      <c r="KM251"/>
      <c r="KN251"/>
      <c r="KO251"/>
      <c r="KP251"/>
      <c r="KQ251"/>
      <c r="KR251"/>
      <c r="KS251"/>
      <c r="KT251"/>
      <c r="KU251"/>
      <c r="KV251"/>
      <c r="KW251"/>
      <c r="KX251"/>
      <c r="KY251"/>
      <c r="KZ251"/>
      <c r="LA251"/>
      <c r="LB251"/>
      <c r="LC251"/>
      <c r="LD251"/>
      <c r="LE251"/>
      <c r="LF251"/>
      <c r="LG251"/>
      <c r="LH251"/>
      <c r="LI251"/>
      <c r="LJ251"/>
      <c r="LK251"/>
      <c r="LL251"/>
      <c r="LM251"/>
      <c r="LN251"/>
      <c r="LO251"/>
      <c r="LP251"/>
      <c r="LQ251"/>
      <c r="LR251"/>
      <c r="LS251"/>
      <c r="LT251"/>
      <c r="LU251"/>
      <c r="LV251"/>
      <c r="LW251"/>
      <c r="LX251"/>
      <c r="LY251"/>
      <c r="LZ251"/>
    </row>
    <row r="252" spans="1:338" x14ac:dyDescent="0.2">
      <c r="A252" s="216" t="str">
        <f>IFERROR(IF($A251+1&gt;'(backend scoring)'!$T$335,"",$A251+1),"")</f>
        <v/>
      </c>
      <c r="B252" s="216" t="str">
        <f>_xlfn.XLOOKUP($A252,'(backend scoring)'!$V$2:$V$333,'(backend scoring)'!$A$2:$A$333,"")</f>
        <v/>
      </c>
      <c r="C252" s="216" t="str">
        <f>IFERROR(VLOOKUP($B252,'Institution Evaluation'!$A$55:$F$346,2,0),IFERROR(VLOOKUP($B252,'Privacy Analyst Evaluation'!$A$46:$F$120,2,0),""))&amp;""</f>
        <v/>
      </c>
      <c r="D252" s="216" t="str">
        <f>IFERROR(VLOOKUP($B252,'Institution Evaluation'!$A$55:$F$346,3,0),IFERROR(VLOOKUP($B252,'Privacy Analyst Evaluation'!$A$46:$F$120,3,0),""))&amp;""</f>
        <v/>
      </c>
      <c r="E252" s="216" t="str">
        <f>IFERROR(VLOOKUP($B252,'Institution Evaluation'!$A$55:$F$346,4,0),IFERROR(VLOOKUP($B252,'Privacy Analyst Evaluation'!$A$46:$F$120,4,0),""))&amp;""</f>
        <v/>
      </c>
      <c r="F252" s="216" t="str">
        <f>IFERROR(VLOOKUP($B252,'Institution Evaluation'!$A$55:$F$346,6,0),IFERROR(VLOOKUP($B252,'Privacy Analyst Evaluation'!$A$46:$F$120,6,0),""))&amp;""</f>
        <v/>
      </c>
      <c r="G252" s="217"/>
      <c r="H252" s="216" t="str">
        <f>IFERROR(IF($H251+1&gt;'(backend scoring)'!$Q$335,"",$H251+1),"")</f>
        <v/>
      </c>
      <c r="I252" s="216" t="str">
        <f>_xlfn.XLOOKUP($H252,'(backend scoring)'!$S$2:$S$333,'(backend scoring)'!$A$2:$A$333,"")</f>
        <v/>
      </c>
      <c r="J252" s="216" t="str">
        <f>IFERROR(VLOOKUP($I252,'Institution Evaluation'!$A$55:$F$346,2,0),IFERROR(VLOOKUP($I252,'Privacy Analyst Evaluation'!$A$46:$F$120,2,0),""))</f>
        <v/>
      </c>
      <c r="K252" s="216" t="str">
        <f>IFERROR(VLOOKUP($I252,'Institution Evaluation'!$A$55:$F$346,3,0),IFERROR(VLOOKUP($I252,'Privacy Analyst Evaluation'!$A$46:$F$120,3,0),""))&amp;""</f>
        <v/>
      </c>
      <c r="L252" s="216" t="str">
        <f>IFERROR(VLOOKUP($I252,'Institution Evaluation'!$A$55:$F$346,4,0),IFERROR(VLOOKUP($I252,'Privacy Analyst Evaluation'!$A$46:$F$120,4,0),""))&amp;""</f>
        <v/>
      </c>
      <c r="M252" s="216" t="str">
        <f>IFERROR(VLOOKUP($I252,'Institution Evaluation'!$A$55:$F$346,6,0),IFERROR(VLOOKUP($I252,'Privacy Analyst Evaluation'!$A$46:$F$120,6,0),""))&amp;""</f>
        <v/>
      </c>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c r="DX252"/>
      <c r="DY252"/>
      <c r="DZ252"/>
      <c r="EA252"/>
      <c r="EB252"/>
      <c r="EC252"/>
      <c r="ED252"/>
      <c r="EE252"/>
      <c r="EF252"/>
      <c r="EG252"/>
      <c r="EH252"/>
      <c r="EI252"/>
      <c r="EJ252"/>
      <c r="EK252"/>
      <c r="EL252"/>
      <c r="EM252"/>
      <c r="EN252"/>
      <c r="EO252"/>
      <c r="EP252"/>
      <c r="EQ252"/>
      <c r="ER252"/>
      <c r="ES252"/>
      <c r="ET252"/>
      <c r="EU252"/>
      <c r="EV252"/>
      <c r="EW252"/>
      <c r="EX252"/>
      <c r="EY252"/>
      <c r="EZ252"/>
      <c r="FA252"/>
      <c r="FB252"/>
      <c r="FC252"/>
      <c r="FD252"/>
      <c r="FE252"/>
      <c r="FF252"/>
      <c r="FG252"/>
      <c r="FH252"/>
      <c r="FI252"/>
      <c r="FJ252"/>
      <c r="FK252"/>
      <c r="FL252"/>
      <c r="FM252"/>
      <c r="FN252"/>
      <c r="FO252"/>
      <c r="FP252"/>
      <c r="FQ252"/>
      <c r="FR252"/>
      <c r="FS252"/>
      <c r="FT252"/>
      <c r="FU252"/>
      <c r="FV252"/>
      <c r="FW252"/>
      <c r="FX252"/>
      <c r="FY252"/>
      <c r="FZ252"/>
      <c r="GA252"/>
      <c r="GB252"/>
      <c r="GC252"/>
      <c r="GD252"/>
      <c r="GE252"/>
      <c r="GF252"/>
      <c r="GG252"/>
      <c r="GH252"/>
      <c r="GI252"/>
      <c r="GJ252"/>
      <c r="GK252"/>
      <c r="GL252"/>
      <c r="GM252"/>
      <c r="GN252"/>
      <c r="GO252"/>
      <c r="GP252"/>
      <c r="GQ252"/>
      <c r="GR252"/>
      <c r="GS252"/>
      <c r="GT252"/>
      <c r="GU252"/>
      <c r="GV252"/>
      <c r="GW252"/>
      <c r="GX252"/>
      <c r="GY252"/>
      <c r="GZ252"/>
      <c r="HA252"/>
      <c r="HB252"/>
      <c r="HC252"/>
      <c r="HD252"/>
      <c r="HE252"/>
      <c r="HF252"/>
      <c r="HG252"/>
      <c r="HH252"/>
      <c r="HI252"/>
      <c r="HJ252"/>
      <c r="HK252"/>
      <c r="HL252"/>
      <c r="HM252"/>
      <c r="HN252"/>
      <c r="HO252"/>
      <c r="HP252"/>
      <c r="HQ252"/>
      <c r="HR252"/>
      <c r="HS252"/>
      <c r="HT252"/>
      <c r="HU252"/>
      <c r="HV252"/>
      <c r="HW252"/>
      <c r="HX252"/>
      <c r="HY252"/>
      <c r="HZ252"/>
      <c r="IA252"/>
      <c r="IB252"/>
      <c r="IC252"/>
      <c r="ID252"/>
      <c r="IE252"/>
      <c r="IF252"/>
      <c r="IG252"/>
      <c r="IH252"/>
      <c r="II252"/>
      <c r="IJ252"/>
      <c r="IK252"/>
      <c r="IL252"/>
      <c r="IM252"/>
      <c r="IN252"/>
      <c r="IO252"/>
      <c r="IP252"/>
      <c r="IQ252"/>
      <c r="IR252"/>
      <c r="IS252"/>
      <c r="IT252"/>
      <c r="IU252"/>
      <c r="IV252"/>
      <c r="IW252"/>
      <c r="IX252"/>
      <c r="IY252"/>
      <c r="IZ252"/>
      <c r="JA252"/>
      <c r="JB252"/>
      <c r="JC252"/>
      <c r="JD252"/>
      <c r="JE252"/>
      <c r="JF252"/>
      <c r="JG252"/>
      <c r="JH252"/>
      <c r="JI252"/>
      <c r="JJ252"/>
      <c r="JK252"/>
      <c r="JL252"/>
      <c r="JM252"/>
      <c r="JN252"/>
      <c r="JO252"/>
      <c r="JP252"/>
      <c r="JQ252"/>
      <c r="JR252"/>
      <c r="JS252"/>
      <c r="JT252"/>
      <c r="JU252"/>
      <c r="JV252"/>
      <c r="JW252"/>
      <c r="JX252"/>
      <c r="JY252"/>
      <c r="JZ252"/>
      <c r="KA252"/>
      <c r="KB252"/>
      <c r="KC252"/>
      <c r="KD252"/>
      <c r="KE252"/>
      <c r="KF252"/>
      <c r="KG252"/>
      <c r="KH252"/>
      <c r="KI252"/>
      <c r="KJ252"/>
      <c r="KK252"/>
      <c r="KL252"/>
      <c r="KM252"/>
      <c r="KN252"/>
      <c r="KO252"/>
      <c r="KP252"/>
      <c r="KQ252"/>
      <c r="KR252"/>
      <c r="KS252"/>
      <c r="KT252"/>
      <c r="KU252"/>
      <c r="KV252"/>
      <c r="KW252"/>
      <c r="KX252"/>
      <c r="KY252"/>
      <c r="KZ252"/>
      <c r="LA252"/>
      <c r="LB252"/>
      <c r="LC252"/>
      <c r="LD252"/>
      <c r="LE252"/>
      <c r="LF252"/>
      <c r="LG252"/>
      <c r="LH252"/>
      <c r="LI252"/>
      <c r="LJ252"/>
      <c r="LK252"/>
      <c r="LL252"/>
      <c r="LM252"/>
      <c r="LN252"/>
      <c r="LO252"/>
      <c r="LP252"/>
      <c r="LQ252"/>
      <c r="LR252"/>
      <c r="LS252"/>
      <c r="LT252"/>
      <c r="LU252"/>
      <c r="LV252"/>
      <c r="LW252"/>
      <c r="LX252"/>
      <c r="LY252"/>
      <c r="LZ252"/>
    </row>
    <row r="253" spans="1:338" x14ac:dyDescent="0.2">
      <c r="A253" s="216" t="str">
        <f>IFERROR(IF($A252+1&gt;'(backend scoring)'!$T$335,"",$A252+1),"")</f>
        <v/>
      </c>
      <c r="B253" s="216" t="str">
        <f>_xlfn.XLOOKUP($A253,'(backend scoring)'!$V$2:$V$333,'(backend scoring)'!$A$2:$A$333,"")</f>
        <v/>
      </c>
      <c r="C253" s="216" t="str">
        <f>IFERROR(VLOOKUP($B253,'Institution Evaluation'!$A$55:$F$346,2,0),IFERROR(VLOOKUP($B253,'Privacy Analyst Evaluation'!$A$46:$F$120,2,0),""))&amp;""</f>
        <v/>
      </c>
      <c r="D253" s="216" t="str">
        <f>IFERROR(VLOOKUP($B253,'Institution Evaluation'!$A$55:$F$346,3,0),IFERROR(VLOOKUP($B253,'Privacy Analyst Evaluation'!$A$46:$F$120,3,0),""))&amp;""</f>
        <v/>
      </c>
      <c r="E253" s="216" t="str">
        <f>IFERROR(VLOOKUP($B253,'Institution Evaluation'!$A$55:$F$346,4,0),IFERROR(VLOOKUP($B253,'Privacy Analyst Evaluation'!$A$46:$F$120,4,0),""))&amp;""</f>
        <v/>
      </c>
      <c r="F253" s="216" t="str">
        <f>IFERROR(VLOOKUP($B253,'Institution Evaluation'!$A$55:$F$346,6,0),IFERROR(VLOOKUP($B253,'Privacy Analyst Evaluation'!$A$46:$F$120,6,0),""))&amp;""</f>
        <v/>
      </c>
      <c r="G253" s="217"/>
      <c r="H253" s="216" t="str">
        <f>IFERROR(IF($H252+1&gt;'(backend scoring)'!$Q$335,"",$H252+1),"")</f>
        <v/>
      </c>
      <c r="I253" s="216" t="str">
        <f>_xlfn.XLOOKUP($H253,'(backend scoring)'!$S$2:$S$333,'(backend scoring)'!$A$2:$A$333,"")</f>
        <v/>
      </c>
      <c r="J253" s="216" t="str">
        <f>IFERROR(VLOOKUP($I253,'Institution Evaluation'!$A$55:$F$346,2,0),IFERROR(VLOOKUP($I253,'Privacy Analyst Evaluation'!$A$46:$F$120,2,0),""))</f>
        <v/>
      </c>
      <c r="K253" s="216" t="str">
        <f>IFERROR(VLOOKUP($I253,'Institution Evaluation'!$A$55:$F$346,3,0),IFERROR(VLOOKUP($I253,'Privacy Analyst Evaluation'!$A$46:$F$120,3,0),""))&amp;""</f>
        <v/>
      </c>
      <c r="L253" s="216" t="str">
        <f>IFERROR(VLOOKUP($I253,'Institution Evaluation'!$A$55:$F$346,4,0),IFERROR(VLOOKUP($I253,'Privacy Analyst Evaluation'!$A$46:$F$120,4,0),""))&amp;""</f>
        <v/>
      </c>
      <c r="M253" s="216" t="str">
        <f>IFERROR(VLOOKUP($I253,'Institution Evaluation'!$A$55:$F$346,6,0),IFERROR(VLOOKUP($I253,'Privacy Analyst Evaluation'!$A$46:$F$120,6,0),""))&amp;""</f>
        <v/>
      </c>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c r="EE253"/>
      <c r="EF253"/>
      <c r="EG253"/>
      <c r="EH253"/>
      <c r="EI253"/>
      <c r="EJ253"/>
      <c r="EK253"/>
      <c r="EL253"/>
      <c r="EM253"/>
      <c r="EN253"/>
      <c r="EO253"/>
      <c r="EP253"/>
      <c r="EQ253"/>
      <c r="ER253"/>
      <c r="ES253"/>
      <c r="ET253"/>
      <c r="EU253"/>
      <c r="EV253"/>
      <c r="EW253"/>
      <c r="EX253"/>
      <c r="EY253"/>
      <c r="EZ253"/>
      <c r="FA253"/>
      <c r="FB253"/>
      <c r="FC253"/>
      <c r="FD253"/>
      <c r="FE253"/>
      <c r="FF253"/>
      <c r="FG253"/>
      <c r="FH253"/>
      <c r="FI253"/>
      <c r="FJ253"/>
      <c r="FK253"/>
      <c r="FL253"/>
      <c r="FM253"/>
      <c r="FN253"/>
      <c r="FO253"/>
      <c r="FP253"/>
      <c r="FQ253"/>
      <c r="FR253"/>
      <c r="FS253"/>
      <c r="FT253"/>
      <c r="FU253"/>
      <c r="FV253"/>
      <c r="FW253"/>
      <c r="FX253"/>
      <c r="FY253"/>
      <c r="FZ253"/>
      <c r="GA253"/>
      <c r="GB253"/>
      <c r="GC253"/>
      <c r="GD253"/>
      <c r="GE253"/>
      <c r="GF253"/>
      <c r="GG253"/>
      <c r="GH253"/>
      <c r="GI253"/>
      <c r="GJ253"/>
      <c r="GK253"/>
      <c r="GL253"/>
      <c r="GM253"/>
      <c r="GN253"/>
      <c r="GO253"/>
      <c r="GP253"/>
      <c r="GQ253"/>
      <c r="GR253"/>
      <c r="GS253"/>
      <c r="GT253"/>
      <c r="GU253"/>
      <c r="GV253"/>
      <c r="GW253"/>
      <c r="GX253"/>
      <c r="GY253"/>
      <c r="GZ253"/>
      <c r="HA253"/>
      <c r="HB253"/>
      <c r="HC253"/>
      <c r="HD253"/>
      <c r="HE253"/>
      <c r="HF253"/>
      <c r="HG253"/>
      <c r="HH253"/>
      <c r="HI253"/>
      <c r="HJ253"/>
      <c r="HK253"/>
      <c r="HL253"/>
      <c r="HM253"/>
      <c r="HN253"/>
      <c r="HO253"/>
      <c r="HP253"/>
      <c r="HQ253"/>
      <c r="HR253"/>
      <c r="HS253"/>
      <c r="HT253"/>
      <c r="HU253"/>
      <c r="HV253"/>
      <c r="HW253"/>
      <c r="HX253"/>
      <c r="HY253"/>
      <c r="HZ253"/>
      <c r="IA253"/>
      <c r="IB253"/>
      <c r="IC253"/>
      <c r="ID253"/>
      <c r="IE253"/>
      <c r="IF253"/>
      <c r="IG253"/>
      <c r="IH253"/>
      <c r="II253"/>
      <c r="IJ253"/>
      <c r="IK253"/>
      <c r="IL253"/>
      <c r="IM253"/>
      <c r="IN253"/>
      <c r="IO253"/>
      <c r="IP253"/>
      <c r="IQ253"/>
      <c r="IR253"/>
      <c r="IS253"/>
      <c r="IT253"/>
      <c r="IU253"/>
      <c r="IV253"/>
      <c r="IW253"/>
      <c r="IX253"/>
      <c r="IY253"/>
      <c r="IZ253"/>
      <c r="JA253"/>
      <c r="JB253"/>
      <c r="JC253"/>
      <c r="JD253"/>
      <c r="JE253"/>
      <c r="JF253"/>
      <c r="JG253"/>
      <c r="JH253"/>
      <c r="JI253"/>
      <c r="JJ253"/>
      <c r="JK253"/>
      <c r="JL253"/>
      <c r="JM253"/>
      <c r="JN253"/>
      <c r="JO253"/>
      <c r="JP253"/>
      <c r="JQ253"/>
      <c r="JR253"/>
      <c r="JS253"/>
      <c r="JT253"/>
      <c r="JU253"/>
      <c r="JV253"/>
      <c r="JW253"/>
      <c r="JX253"/>
      <c r="JY253"/>
      <c r="JZ253"/>
      <c r="KA253"/>
      <c r="KB253"/>
      <c r="KC253"/>
      <c r="KD253"/>
      <c r="KE253"/>
      <c r="KF253"/>
      <c r="KG253"/>
      <c r="KH253"/>
      <c r="KI253"/>
      <c r="KJ253"/>
      <c r="KK253"/>
      <c r="KL253"/>
      <c r="KM253"/>
      <c r="KN253"/>
      <c r="KO253"/>
      <c r="KP253"/>
      <c r="KQ253"/>
      <c r="KR253"/>
      <c r="KS253"/>
      <c r="KT253"/>
      <c r="KU253"/>
      <c r="KV253"/>
      <c r="KW253"/>
      <c r="KX253"/>
      <c r="KY253"/>
      <c r="KZ253"/>
      <c r="LA253"/>
      <c r="LB253"/>
      <c r="LC253"/>
      <c r="LD253"/>
      <c r="LE253"/>
      <c r="LF253"/>
      <c r="LG253"/>
      <c r="LH253"/>
      <c r="LI253"/>
      <c r="LJ253"/>
      <c r="LK253"/>
      <c r="LL253"/>
      <c r="LM253"/>
      <c r="LN253"/>
      <c r="LO253"/>
      <c r="LP253"/>
      <c r="LQ253"/>
      <c r="LR253"/>
      <c r="LS253"/>
      <c r="LT253"/>
      <c r="LU253"/>
      <c r="LV253"/>
      <c r="LW253"/>
      <c r="LX253"/>
      <c r="LY253"/>
      <c r="LZ253"/>
    </row>
    <row r="254" spans="1:338" x14ac:dyDescent="0.2">
      <c r="A254" s="216" t="str">
        <f>IFERROR(IF($A253+1&gt;'(backend scoring)'!$T$335,"",$A253+1),"")</f>
        <v/>
      </c>
      <c r="B254" s="216" t="str">
        <f>_xlfn.XLOOKUP($A254,'(backend scoring)'!$V$2:$V$333,'(backend scoring)'!$A$2:$A$333,"")</f>
        <v/>
      </c>
      <c r="C254" s="216" t="str">
        <f>IFERROR(VLOOKUP($B254,'Institution Evaluation'!$A$55:$F$346,2,0),IFERROR(VLOOKUP($B254,'Privacy Analyst Evaluation'!$A$46:$F$120,2,0),""))&amp;""</f>
        <v/>
      </c>
      <c r="D254" s="216" t="str">
        <f>IFERROR(VLOOKUP($B254,'Institution Evaluation'!$A$55:$F$346,3,0),IFERROR(VLOOKUP($B254,'Privacy Analyst Evaluation'!$A$46:$F$120,3,0),""))&amp;""</f>
        <v/>
      </c>
      <c r="E254" s="216" t="str">
        <f>IFERROR(VLOOKUP($B254,'Institution Evaluation'!$A$55:$F$346,4,0),IFERROR(VLOOKUP($B254,'Privacy Analyst Evaluation'!$A$46:$F$120,4,0),""))&amp;""</f>
        <v/>
      </c>
      <c r="F254" s="216" t="str">
        <f>IFERROR(VLOOKUP($B254,'Institution Evaluation'!$A$55:$F$346,6,0),IFERROR(VLOOKUP($B254,'Privacy Analyst Evaluation'!$A$46:$F$120,6,0),""))&amp;""</f>
        <v/>
      </c>
      <c r="G254" s="217"/>
      <c r="H254" s="216" t="str">
        <f>IFERROR(IF($H253+1&gt;'(backend scoring)'!$Q$335,"",$H253+1),"")</f>
        <v/>
      </c>
      <c r="I254" s="216" t="str">
        <f>_xlfn.XLOOKUP($H254,'(backend scoring)'!$S$2:$S$333,'(backend scoring)'!$A$2:$A$333,"")</f>
        <v/>
      </c>
      <c r="J254" s="216" t="str">
        <f>IFERROR(VLOOKUP($I254,'Institution Evaluation'!$A$55:$F$346,2,0),IFERROR(VLOOKUP($I254,'Privacy Analyst Evaluation'!$A$46:$F$120,2,0),""))</f>
        <v/>
      </c>
      <c r="K254" s="216" t="str">
        <f>IFERROR(VLOOKUP($I254,'Institution Evaluation'!$A$55:$F$346,3,0),IFERROR(VLOOKUP($I254,'Privacy Analyst Evaluation'!$A$46:$F$120,3,0),""))&amp;""</f>
        <v/>
      </c>
      <c r="L254" s="216" t="str">
        <f>IFERROR(VLOOKUP($I254,'Institution Evaluation'!$A$55:$F$346,4,0),IFERROR(VLOOKUP($I254,'Privacy Analyst Evaluation'!$A$46:$F$120,4,0),""))&amp;""</f>
        <v/>
      </c>
      <c r="M254" s="216" t="str">
        <f>IFERROR(VLOOKUP($I254,'Institution Evaluation'!$A$55:$F$346,6,0),IFERROR(VLOOKUP($I254,'Privacy Analyst Evaluation'!$A$46:$F$120,6,0),""))&amp;""</f>
        <v/>
      </c>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c r="EZ254"/>
      <c r="FA254"/>
      <c r="FB254"/>
      <c r="FC254"/>
      <c r="FD254"/>
      <c r="FE254"/>
      <c r="FF254"/>
      <c r="FG254"/>
      <c r="FH254"/>
      <c r="FI254"/>
      <c r="FJ254"/>
      <c r="FK254"/>
      <c r="FL254"/>
      <c r="FM254"/>
      <c r="FN254"/>
      <c r="FO254"/>
      <c r="FP254"/>
      <c r="FQ254"/>
      <c r="FR254"/>
      <c r="FS254"/>
      <c r="FT254"/>
      <c r="FU254"/>
      <c r="FV254"/>
      <c r="FW254"/>
      <c r="FX254"/>
      <c r="FY254"/>
      <c r="FZ254"/>
      <c r="GA254"/>
      <c r="GB254"/>
      <c r="GC254"/>
      <c r="GD254"/>
      <c r="GE254"/>
      <c r="GF254"/>
      <c r="GG254"/>
      <c r="GH254"/>
      <c r="GI254"/>
      <c r="GJ254"/>
      <c r="GK254"/>
      <c r="GL254"/>
      <c r="GM254"/>
      <c r="GN254"/>
      <c r="GO254"/>
      <c r="GP254"/>
      <c r="GQ254"/>
      <c r="GR254"/>
      <c r="GS254"/>
      <c r="GT254"/>
      <c r="GU254"/>
      <c r="GV254"/>
      <c r="GW254"/>
      <c r="GX254"/>
      <c r="GY254"/>
      <c r="GZ254"/>
      <c r="HA254"/>
      <c r="HB254"/>
      <c r="HC254"/>
      <c r="HD254"/>
      <c r="HE254"/>
      <c r="HF254"/>
      <c r="HG254"/>
      <c r="HH254"/>
      <c r="HI254"/>
      <c r="HJ254"/>
      <c r="HK254"/>
      <c r="HL254"/>
      <c r="HM254"/>
      <c r="HN254"/>
      <c r="HO254"/>
      <c r="HP254"/>
      <c r="HQ254"/>
      <c r="HR254"/>
      <c r="HS254"/>
      <c r="HT254"/>
      <c r="HU254"/>
      <c r="HV254"/>
      <c r="HW254"/>
      <c r="HX254"/>
      <c r="HY254"/>
      <c r="HZ254"/>
      <c r="IA254"/>
      <c r="IB254"/>
      <c r="IC254"/>
      <c r="ID254"/>
      <c r="IE254"/>
      <c r="IF254"/>
      <c r="IG254"/>
      <c r="IH254"/>
      <c r="II254"/>
      <c r="IJ254"/>
      <c r="IK254"/>
      <c r="IL254"/>
      <c r="IM254"/>
      <c r="IN254"/>
      <c r="IO254"/>
      <c r="IP254"/>
      <c r="IQ254"/>
      <c r="IR254"/>
      <c r="IS254"/>
      <c r="IT254"/>
      <c r="IU254"/>
      <c r="IV254"/>
      <c r="IW254"/>
      <c r="IX254"/>
      <c r="IY254"/>
      <c r="IZ254"/>
      <c r="JA254"/>
      <c r="JB254"/>
      <c r="JC254"/>
      <c r="JD254"/>
      <c r="JE254"/>
      <c r="JF254"/>
      <c r="JG254"/>
      <c r="JH254"/>
      <c r="JI254"/>
      <c r="JJ254"/>
      <c r="JK254"/>
      <c r="JL254"/>
      <c r="JM254"/>
      <c r="JN254"/>
      <c r="JO254"/>
      <c r="JP254"/>
      <c r="JQ254"/>
      <c r="JR254"/>
      <c r="JS254"/>
      <c r="JT254"/>
      <c r="JU254"/>
      <c r="JV254"/>
      <c r="JW254"/>
      <c r="JX254"/>
      <c r="JY254"/>
      <c r="JZ254"/>
      <c r="KA254"/>
      <c r="KB254"/>
      <c r="KC254"/>
      <c r="KD254"/>
      <c r="KE254"/>
      <c r="KF254"/>
      <c r="KG254"/>
      <c r="KH254"/>
      <c r="KI254"/>
      <c r="KJ254"/>
      <c r="KK254"/>
      <c r="KL254"/>
      <c r="KM254"/>
      <c r="KN254"/>
      <c r="KO254"/>
      <c r="KP254"/>
      <c r="KQ254"/>
      <c r="KR254"/>
      <c r="KS254"/>
      <c r="KT254"/>
      <c r="KU254"/>
      <c r="KV254"/>
      <c r="KW254"/>
      <c r="KX254"/>
      <c r="KY254"/>
      <c r="KZ254"/>
      <c r="LA254"/>
      <c r="LB254"/>
      <c r="LC254"/>
      <c r="LD254"/>
      <c r="LE254"/>
      <c r="LF254"/>
      <c r="LG254"/>
      <c r="LH254"/>
      <c r="LI254"/>
      <c r="LJ254"/>
      <c r="LK254"/>
      <c r="LL254"/>
      <c r="LM254"/>
      <c r="LN254"/>
      <c r="LO254"/>
      <c r="LP254"/>
      <c r="LQ254"/>
      <c r="LR254"/>
      <c r="LS254"/>
      <c r="LT254"/>
      <c r="LU254"/>
      <c r="LV254"/>
      <c r="LW254"/>
      <c r="LX254"/>
      <c r="LY254"/>
      <c r="LZ254"/>
    </row>
    <row r="255" spans="1:338" x14ac:dyDescent="0.2">
      <c r="A255" s="216" t="str">
        <f>IFERROR(IF($A254+1&gt;'(backend scoring)'!$T$335,"",$A254+1),"")</f>
        <v/>
      </c>
      <c r="B255" s="216" t="str">
        <f>_xlfn.XLOOKUP($A255,'(backend scoring)'!$V$2:$V$333,'(backend scoring)'!$A$2:$A$333,"")</f>
        <v/>
      </c>
      <c r="C255" s="216" t="str">
        <f>IFERROR(VLOOKUP($B255,'Institution Evaluation'!$A$55:$F$346,2,0),IFERROR(VLOOKUP($B255,'Privacy Analyst Evaluation'!$A$46:$F$120,2,0),""))&amp;""</f>
        <v/>
      </c>
      <c r="D255" s="216" t="str">
        <f>IFERROR(VLOOKUP($B255,'Institution Evaluation'!$A$55:$F$346,3,0),IFERROR(VLOOKUP($B255,'Privacy Analyst Evaluation'!$A$46:$F$120,3,0),""))&amp;""</f>
        <v/>
      </c>
      <c r="E255" s="216" t="str">
        <f>IFERROR(VLOOKUP($B255,'Institution Evaluation'!$A$55:$F$346,4,0),IFERROR(VLOOKUP($B255,'Privacy Analyst Evaluation'!$A$46:$F$120,4,0),""))&amp;""</f>
        <v/>
      </c>
      <c r="F255" s="216" t="str">
        <f>IFERROR(VLOOKUP($B255,'Institution Evaluation'!$A$55:$F$346,6,0),IFERROR(VLOOKUP($B255,'Privacy Analyst Evaluation'!$A$46:$F$120,6,0),""))&amp;""</f>
        <v/>
      </c>
      <c r="G255" s="217"/>
      <c r="H255" s="216" t="str">
        <f>IFERROR(IF($H254+1&gt;'(backend scoring)'!$Q$335,"",$H254+1),"")</f>
        <v/>
      </c>
      <c r="I255" s="216" t="str">
        <f>_xlfn.XLOOKUP($H255,'(backend scoring)'!$S$2:$S$333,'(backend scoring)'!$A$2:$A$333,"")</f>
        <v/>
      </c>
      <c r="J255" s="216" t="str">
        <f>IFERROR(VLOOKUP($I255,'Institution Evaluation'!$A$55:$F$346,2,0),IFERROR(VLOOKUP($I255,'Privacy Analyst Evaluation'!$A$46:$F$120,2,0),""))</f>
        <v/>
      </c>
      <c r="K255" s="216" t="str">
        <f>IFERROR(VLOOKUP($I255,'Institution Evaluation'!$A$55:$F$346,3,0),IFERROR(VLOOKUP($I255,'Privacy Analyst Evaluation'!$A$46:$F$120,3,0),""))&amp;""</f>
        <v/>
      </c>
      <c r="L255" s="216" t="str">
        <f>IFERROR(VLOOKUP($I255,'Institution Evaluation'!$A$55:$F$346,4,0),IFERROR(VLOOKUP($I255,'Privacy Analyst Evaluation'!$A$46:$F$120,4,0),""))&amp;""</f>
        <v/>
      </c>
      <c r="M255" s="216" t="str">
        <f>IFERROR(VLOOKUP($I255,'Institution Evaluation'!$A$55:$F$346,6,0),IFERROR(VLOOKUP($I255,'Privacy Analyst Evaluation'!$A$46:$F$120,6,0),""))&amp;""</f>
        <v/>
      </c>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c r="FS255"/>
      <c r="FT255"/>
      <c r="FU255"/>
      <c r="FV255"/>
      <c r="FW255"/>
      <c r="FX255"/>
      <c r="FY255"/>
      <c r="FZ255"/>
      <c r="GA255"/>
      <c r="GB255"/>
      <c r="GC255"/>
      <c r="GD255"/>
      <c r="GE255"/>
      <c r="GF255"/>
      <c r="GG255"/>
      <c r="GH255"/>
      <c r="GI255"/>
      <c r="GJ255"/>
      <c r="GK255"/>
      <c r="GL255"/>
      <c r="GM255"/>
      <c r="GN255"/>
      <c r="GO255"/>
      <c r="GP255"/>
      <c r="GQ255"/>
      <c r="GR255"/>
      <c r="GS255"/>
      <c r="GT255"/>
      <c r="GU255"/>
      <c r="GV255"/>
      <c r="GW255"/>
      <c r="GX255"/>
      <c r="GY255"/>
      <c r="GZ255"/>
      <c r="HA255"/>
      <c r="HB255"/>
      <c r="HC255"/>
      <c r="HD255"/>
      <c r="HE255"/>
      <c r="HF255"/>
      <c r="HG255"/>
      <c r="HH255"/>
      <c r="HI255"/>
      <c r="HJ255"/>
      <c r="HK255"/>
      <c r="HL255"/>
      <c r="HM255"/>
      <c r="HN255"/>
      <c r="HO255"/>
      <c r="HP255"/>
      <c r="HQ255"/>
      <c r="HR255"/>
      <c r="HS255"/>
      <c r="HT255"/>
      <c r="HU255"/>
      <c r="HV255"/>
      <c r="HW255"/>
      <c r="HX255"/>
      <c r="HY255"/>
      <c r="HZ255"/>
      <c r="IA255"/>
      <c r="IB255"/>
      <c r="IC255"/>
      <c r="ID255"/>
      <c r="IE255"/>
      <c r="IF255"/>
      <c r="IG255"/>
      <c r="IH255"/>
      <c r="II255"/>
      <c r="IJ255"/>
      <c r="IK255"/>
      <c r="IL255"/>
      <c r="IM255"/>
      <c r="IN255"/>
      <c r="IO255"/>
      <c r="IP255"/>
      <c r="IQ255"/>
      <c r="IR255"/>
      <c r="IS255"/>
      <c r="IT255"/>
      <c r="IU255"/>
      <c r="IV255"/>
      <c r="IW255"/>
      <c r="IX255"/>
      <c r="IY255"/>
      <c r="IZ255"/>
      <c r="JA255"/>
      <c r="JB255"/>
      <c r="JC255"/>
      <c r="JD255"/>
      <c r="JE255"/>
      <c r="JF255"/>
      <c r="JG255"/>
      <c r="JH255"/>
      <c r="JI255"/>
      <c r="JJ255"/>
      <c r="JK255"/>
      <c r="JL255"/>
      <c r="JM255"/>
      <c r="JN255"/>
      <c r="JO255"/>
      <c r="JP255"/>
      <c r="JQ255"/>
      <c r="JR255"/>
      <c r="JS255"/>
      <c r="JT255"/>
      <c r="JU255"/>
      <c r="JV255"/>
      <c r="JW255"/>
      <c r="JX255"/>
      <c r="JY255"/>
      <c r="JZ255"/>
      <c r="KA255"/>
      <c r="KB255"/>
      <c r="KC255"/>
      <c r="KD255"/>
      <c r="KE255"/>
      <c r="KF255"/>
      <c r="KG255"/>
      <c r="KH255"/>
      <c r="KI255"/>
      <c r="KJ255"/>
      <c r="KK255"/>
      <c r="KL255"/>
      <c r="KM255"/>
      <c r="KN255"/>
      <c r="KO255"/>
      <c r="KP255"/>
      <c r="KQ255"/>
      <c r="KR255"/>
      <c r="KS255"/>
      <c r="KT255"/>
      <c r="KU255"/>
      <c r="KV255"/>
      <c r="KW255"/>
      <c r="KX255"/>
      <c r="KY255"/>
      <c r="KZ255"/>
      <c r="LA255"/>
      <c r="LB255"/>
      <c r="LC255"/>
      <c r="LD255"/>
      <c r="LE255"/>
      <c r="LF255"/>
      <c r="LG255"/>
      <c r="LH255"/>
      <c r="LI255"/>
      <c r="LJ255"/>
      <c r="LK255"/>
      <c r="LL255"/>
      <c r="LM255"/>
      <c r="LN255"/>
      <c r="LO255"/>
      <c r="LP255"/>
      <c r="LQ255"/>
      <c r="LR255"/>
      <c r="LS255"/>
      <c r="LT255"/>
      <c r="LU255"/>
      <c r="LV255"/>
      <c r="LW255"/>
      <c r="LX255"/>
      <c r="LY255"/>
      <c r="LZ255"/>
    </row>
    <row r="256" spans="1:338" x14ac:dyDescent="0.2">
      <c r="A256" s="216" t="str">
        <f>IFERROR(IF($A255+1&gt;'(backend scoring)'!$T$335,"",$A255+1),"")</f>
        <v/>
      </c>
      <c r="B256" s="216" t="str">
        <f>_xlfn.XLOOKUP($A256,'(backend scoring)'!$V$2:$V$333,'(backend scoring)'!$A$2:$A$333,"")</f>
        <v/>
      </c>
      <c r="C256" s="216" t="str">
        <f>IFERROR(VLOOKUP($B256,'Institution Evaluation'!$A$55:$F$346,2,0),IFERROR(VLOOKUP($B256,'Privacy Analyst Evaluation'!$A$46:$F$120,2,0),""))&amp;""</f>
        <v/>
      </c>
      <c r="D256" s="216" t="str">
        <f>IFERROR(VLOOKUP($B256,'Institution Evaluation'!$A$55:$F$346,3,0),IFERROR(VLOOKUP($B256,'Privacy Analyst Evaluation'!$A$46:$F$120,3,0),""))&amp;""</f>
        <v/>
      </c>
      <c r="E256" s="216" t="str">
        <f>IFERROR(VLOOKUP($B256,'Institution Evaluation'!$A$55:$F$346,4,0),IFERROR(VLOOKUP($B256,'Privacy Analyst Evaluation'!$A$46:$F$120,4,0),""))&amp;""</f>
        <v/>
      </c>
      <c r="F256" s="216" t="str">
        <f>IFERROR(VLOOKUP($B256,'Institution Evaluation'!$A$55:$F$346,6,0),IFERROR(VLOOKUP($B256,'Privacy Analyst Evaluation'!$A$46:$F$120,6,0),""))&amp;""</f>
        <v/>
      </c>
      <c r="G256" s="217"/>
      <c r="H256" s="216" t="str">
        <f>IFERROR(IF($H255+1&gt;'(backend scoring)'!$Q$335,"",$H255+1),"")</f>
        <v/>
      </c>
      <c r="I256" s="216" t="str">
        <f>_xlfn.XLOOKUP($H256,'(backend scoring)'!$S$2:$S$333,'(backend scoring)'!$A$2:$A$333,"")</f>
        <v/>
      </c>
      <c r="J256" s="216" t="str">
        <f>IFERROR(VLOOKUP($I256,'Institution Evaluation'!$A$55:$F$346,2,0),IFERROR(VLOOKUP($I256,'Privacy Analyst Evaluation'!$A$46:$F$120,2,0),""))</f>
        <v/>
      </c>
      <c r="K256" s="216" t="str">
        <f>IFERROR(VLOOKUP($I256,'Institution Evaluation'!$A$55:$F$346,3,0),IFERROR(VLOOKUP($I256,'Privacy Analyst Evaluation'!$A$46:$F$120,3,0),""))&amp;""</f>
        <v/>
      </c>
      <c r="L256" s="216" t="str">
        <f>IFERROR(VLOOKUP($I256,'Institution Evaluation'!$A$55:$F$346,4,0),IFERROR(VLOOKUP($I256,'Privacy Analyst Evaluation'!$A$46:$F$120,4,0),""))&amp;""</f>
        <v/>
      </c>
      <c r="M256" s="216" t="str">
        <f>IFERROR(VLOOKUP($I256,'Institution Evaluation'!$A$55:$F$346,6,0),IFERROR(VLOOKUP($I256,'Privacy Analyst Evaluation'!$A$46:$F$120,6,0),""))&amp;""</f>
        <v/>
      </c>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c r="FS256"/>
      <c r="FT256"/>
      <c r="FU256"/>
      <c r="FV256"/>
      <c r="FW256"/>
      <c r="FX256"/>
      <c r="FY256"/>
      <c r="FZ256"/>
      <c r="GA256"/>
      <c r="GB256"/>
      <c r="GC256"/>
      <c r="GD256"/>
      <c r="GE256"/>
      <c r="GF256"/>
      <c r="GG256"/>
      <c r="GH256"/>
      <c r="GI256"/>
      <c r="GJ256"/>
      <c r="GK256"/>
      <c r="GL256"/>
      <c r="GM256"/>
      <c r="GN256"/>
      <c r="GO256"/>
      <c r="GP256"/>
      <c r="GQ256"/>
      <c r="GR256"/>
      <c r="GS256"/>
      <c r="GT256"/>
      <c r="GU256"/>
      <c r="GV256"/>
      <c r="GW256"/>
      <c r="GX256"/>
      <c r="GY256"/>
      <c r="GZ256"/>
      <c r="HA256"/>
      <c r="HB256"/>
      <c r="HC256"/>
      <c r="HD256"/>
      <c r="HE256"/>
      <c r="HF256"/>
      <c r="HG256"/>
      <c r="HH256"/>
      <c r="HI256"/>
      <c r="HJ256"/>
      <c r="HK256"/>
      <c r="HL256"/>
      <c r="HM256"/>
      <c r="HN256"/>
      <c r="HO256"/>
      <c r="HP256"/>
      <c r="HQ256"/>
      <c r="HR256"/>
      <c r="HS256"/>
      <c r="HT256"/>
      <c r="HU256"/>
      <c r="HV256"/>
      <c r="HW256"/>
      <c r="HX256"/>
      <c r="HY256"/>
      <c r="HZ256"/>
      <c r="IA256"/>
      <c r="IB256"/>
      <c r="IC256"/>
      <c r="ID256"/>
      <c r="IE256"/>
      <c r="IF256"/>
      <c r="IG256"/>
      <c r="IH256"/>
      <c r="II256"/>
      <c r="IJ256"/>
      <c r="IK256"/>
      <c r="IL256"/>
      <c r="IM256"/>
      <c r="IN256"/>
      <c r="IO256"/>
      <c r="IP256"/>
      <c r="IQ256"/>
      <c r="IR256"/>
      <c r="IS256"/>
      <c r="IT256"/>
      <c r="IU256"/>
      <c r="IV256"/>
      <c r="IW256"/>
      <c r="IX256"/>
      <c r="IY256"/>
      <c r="IZ256"/>
      <c r="JA256"/>
      <c r="JB256"/>
      <c r="JC256"/>
      <c r="JD256"/>
      <c r="JE256"/>
      <c r="JF256"/>
      <c r="JG256"/>
      <c r="JH256"/>
      <c r="JI256"/>
      <c r="JJ256"/>
      <c r="JK256"/>
      <c r="JL256"/>
      <c r="JM256"/>
      <c r="JN256"/>
      <c r="JO256"/>
      <c r="JP256"/>
      <c r="JQ256"/>
      <c r="JR256"/>
      <c r="JS256"/>
      <c r="JT256"/>
      <c r="JU256"/>
      <c r="JV256"/>
      <c r="JW256"/>
      <c r="JX256"/>
      <c r="JY256"/>
      <c r="JZ256"/>
      <c r="KA256"/>
      <c r="KB256"/>
      <c r="KC256"/>
      <c r="KD256"/>
      <c r="KE256"/>
      <c r="KF256"/>
      <c r="KG256"/>
      <c r="KH256"/>
      <c r="KI256"/>
      <c r="KJ256"/>
      <c r="KK256"/>
      <c r="KL256"/>
      <c r="KM256"/>
      <c r="KN256"/>
      <c r="KO256"/>
      <c r="KP256"/>
      <c r="KQ256"/>
      <c r="KR256"/>
      <c r="KS256"/>
      <c r="KT256"/>
      <c r="KU256"/>
      <c r="KV256"/>
      <c r="KW256"/>
      <c r="KX256"/>
      <c r="KY256"/>
      <c r="KZ256"/>
      <c r="LA256"/>
      <c r="LB256"/>
      <c r="LC256"/>
      <c r="LD256"/>
      <c r="LE256"/>
      <c r="LF256"/>
      <c r="LG256"/>
      <c r="LH256"/>
      <c r="LI256"/>
      <c r="LJ256"/>
      <c r="LK256"/>
      <c r="LL256"/>
      <c r="LM256"/>
      <c r="LN256"/>
      <c r="LO256"/>
      <c r="LP256"/>
      <c r="LQ256"/>
      <c r="LR256"/>
      <c r="LS256"/>
      <c r="LT256"/>
      <c r="LU256"/>
      <c r="LV256"/>
      <c r="LW256"/>
      <c r="LX256"/>
      <c r="LY256"/>
      <c r="LZ256"/>
    </row>
    <row r="257" spans="1:338" x14ac:dyDescent="0.2">
      <c r="A257" s="216" t="str">
        <f>IFERROR(IF($A256+1&gt;'(backend scoring)'!$T$335,"",$A256+1),"")</f>
        <v/>
      </c>
      <c r="B257" s="216" t="str">
        <f>_xlfn.XLOOKUP($A257,'(backend scoring)'!$V$2:$V$333,'(backend scoring)'!$A$2:$A$333,"")</f>
        <v/>
      </c>
      <c r="C257" s="216" t="str">
        <f>IFERROR(VLOOKUP($B257,'Institution Evaluation'!$A$55:$F$346,2,0),IFERROR(VLOOKUP($B257,'Privacy Analyst Evaluation'!$A$46:$F$120,2,0),""))&amp;""</f>
        <v/>
      </c>
      <c r="D257" s="216" t="str">
        <f>IFERROR(VLOOKUP($B257,'Institution Evaluation'!$A$55:$F$346,3,0),IFERROR(VLOOKUP($B257,'Privacy Analyst Evaluation'!$A$46:$F$120,3,0),""))&amp;""</f>
        <v/>
      </c>
      <c r="E257" s="216" t="str">
        <f>IFERROR(VLOOKUP($B257,'Institution Evaluation'!$A$55:$F$346,4,0),IFERROR(VLOOKUP($B257,'Privacy Analyst Evaluation'!$A$46:$F$120,4,0),""))&amp;""</f>
        <v/>
      </c>
      <c r="F257" s="216" t="str">
        <f>IFERROR(VLOOKUP($B257,'Institution Evaluation'!$A$55:$F$346,6,0),IFERROR(VLOOKUP($B257,'Privacy Analyst Evaluation'!$A$46:$F$120,6,0),""))&amp;""</f>
        <v/>
      </c>
      <c r="G257" s="217"/>
      <c r="H257" s="216" t="str">
        <f>IFERROR(IF($H256+1&gt;'(backend scoring)'!$Q$335,"",$H256+1),"")</f>
        <v/>
      </c>
      <c r="I257" s="216" t="str">
        <f>_xlfn.XLOOKUP($H257,'(backend scoring)'!$S$2:$S$333,'(backend scoring)'!$A$2:$A$333,"")</f>
        <v/>
      </c>
      <c r="J257" s="216" t="str">
        <f>IFERROR(VLOOKUP($I257,'Institution Evaluation'!$A$55:$F$346,2,0),IFERROR(VLOOKUP($I257,'Privacy Analyst Evaluation'!$A$46:$F$120,2,0),""))</f>
        <v/>
      </c>
      <c r="K257" s="216" t="str">
        <f>IFERROR(VLOOKUP($I257,'Institution Evaluation'!$A$55:$F$346,3,0),IFERROR(VLOOKUP($I257,'Privacy Analyst Evaluation'!$A$46:$F$120,3,0),""))&amp;""</f>
        <v/>
      </c>
      <c r="L257" s="216" t="str">
        <f>IFERROR(VLOOKUP($I257,'Institution Evaluation'!$A$55:$F$346,4,0),IFERROR(VLOOKUP($I257,'Privacy Analyst Evaluation'!$A$46:$F$120,4,0),""))&amp;""</f>
        <v/>
      </c>
      <c r="M257" s="216" t="str">
        <f>IFERROR(VLOOKUP($I257,'Institution Evaluation'!$A$55:$F$346,6,0),IFERROR(VLOOKUP($I257,'Privacy Analyst Evaluation'!$A$46:$F$120,6,0),""))&amp;""</f>
        <v/>
      </c>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c r="FS257"/>
      <c r="FT257"/>
      <c r="FU257"/>
      <c r="FV257"/>
      <c r="FW257"/>
      <c r="FX257"/>
      <c r="FY257"/>
      <c r="FZ257"/>
      <c r="GA257"/>
      <c r="GB257"/>
      <c r="GC257"/>
      <c r="GD257"/>
      <c r="GE257"/>
      <c r="GF257"/>
      <c r="GG257"/>
      <c r="GH257"/>
      <c r="GI257"/>
      <c r="GJ257"/>
      <c r="GK257"/>
      <c r="GL257"/>
      <c r="GM257"/>
      <c r="GN257"/>
      <c r="GO257"/>
      <c r="GP257"/>
      <c r="GQ257"/>
      <c r="GR257"/>
      <c r="GS257"/>
      <c r="GT257"/>
      <c r="GU257"/>
      <c r="GV257"/>
      <c r="GW257"/>
      <c r="GX257"/>
      <c r="GY257"/>
      <c r="GZ257"/>
      <c r="HA257"/>
      <c r="HB257"/>
      <c r="HC257"/>
      <c r="HD257"/>
      <c r="HE257"/>
      <c r="HF257"/>
      <c r="HG257"/>
      <c r="HH257"/>
      <c r="HI257"/>
      <c r="HJ257"/>
      <c r="HK257"/>
      <c r="HL257"/>
      <c r="HM257"/>
      <c r="HN257"/>
      <c r="HO257"/>
      <c r="HP257"/>
      <c r="HQ257"/>
      <c r="HR257"/>
      <c r="HS257"/>
      <c r="HT257"/>
      <c r="HU257"/>
      <c r="HV257"/>
      <c r="HW257"/>
      <c r="HX257"/>
      <c r="HY257"/>
      <c r="HZ257"/>
      <c r="IA257"/>
      <c r="IB257"/>
      <c r="IC257"/>
      <c r="ID257"/>
      <c r="IE257"/>
      <c r="IF257"/>
      <c r="IG257"/>
      <c r="IH257"/>
      <c r="II257"/>
      <c r="IJ257"/>
      <c r="IK257"/>
      <c r="IL257"/>
      <c r="IM257"/>
      <c r="IN257"/>
      <c r="IO257"/>
      <c r="IP257"/>
      <c r="IQ257"/>
      <c r="IR257"/>
      <c r="IS257"/>
      <c r="IT257"/>
      <c r="IU257"/>
      <c r="IV257"/>
      <c r="IW257"/>
      <c r="IX257"/>
      <c r="IY257"/>
      <c r="IZ257"/>
      <c r="JA257"/>
      <c r="JB257"/>
      <c r="JC257"/>
      <c r="JD257"/>
      <c r="JE257"/>
      <c r="JF257"/>
      <c r="JG257"/>
      <c r="JH257"/>
      <c r="JI257"/>
      <c r="JJ257"/>
      <c r="JK257"/>
      <c r="JL257"/>
      <c r="JM257"/>
      <c r="JN257"/>
      <c r="JO257"/>
      <c r="JP257"/>
      <c r="JQ257"/>
      <c r="JR257"/>
      <c r="JS257"/>
      <c r="JT257"/>
      <c r="JU257"/>
      <c r="JV257"/>
      <c r="JW257"/>
      <c r="JX257"/>
      <c r="JY257"/>
      <c r="JZ257"/>
      <c r="KA257"/>
      <c r="KB257"/>
      <c r="KC257"/>
      <c r="KD257"/>
      <c r="KE257"/>
      <c r="KF257"/>
      <c r="KG257"/>
      <c r="KH257"/>
      <c r="KI257"/>
      <c r="KJ257"/>
      <c r="KK257"/>
      <c r="KL257"/>
      <c r="KM257"/>
      <c r="KN257"/>
      <c r="KO257"/>
      <c r="KP257"/>
      <c r="KQ257"/>
      <c r="KR257"/>
      <c r="KS257"/>
      <c r="KT257"/>
      <c r="KU257"/>
      <c r="KV257"/>
      <c r="KW257"/>
      <c r="KX257"/>
      <c r="KY257"/>
      <c r="KZ257"/>
      <c r="LA257"/>
      <c r="LB257"/>
      <c r="LC257"/>
      <c r="LD257"/>
      <c r="LE257"/>
      <c r="LF257"/>
      <c r="LG257"/>
      <c r="LH257"/>
      <c r="LI257"/>
      <c r="LJ257"/>
      <c r="LK257"/>
      <c r="LL257"/>
      <c r="LM257"/>
      <c r="LN257"/>
      <c r="LO257"/>
      <c r="LP257"/>
      <c r="LQ257"/>
      <c r="LR257"/>
      <c r="LS257"/>
      <c r="LT257"/>
      <c r="LU257"/>
      <c r="LV257"/>
      <c r="LW257"/>
      <c r="LX257"/>
      <c r="LY257"/>
      <c r="LZ257"/>
    </row>
    <row r="258" spans="1:338" x14ac:dyDescent="0.2">
      <c r="A258" s="216" t="str">
        <f>IFERROR(IF($A257+1&gt;'(backend scoring)'!$T$335,"",$A257+1),"")</f>
        <v/>
      </c>
      <c r="B258" s="216" t="str">
        <f>_xlfn.XLOOKUP($A258,'(backend scoring)'!$V$2:$V$333,'(backend scoring)'!$A$2:$A$333,"")</f>
        <v/>
      </c>
      <c r="C258" s="216" t="str">
        <f>IFERROR(VLOOKUP($B258,'Institution Evaluation'!$A$55:$F$346,2,0),IFERROR(VLOOKUP($B258,'Privacy Analyst Evaluation'!$A$46:$F$120,2,0),""))&amp;""</f>
        <v/>
      </c>
      <c r="D258" s="216" t="str">
        <f>IFERROR(VLOOKUP($B258,'Institution Evaluation'!$A$55:$F$346,3,0),IFERROR(VLOOKUP($B258,'Privacy Analyst Evaluation'!$A$46:$F$120,3,0),""))&amp;""</f>
        <v/>
      </c>
      <c r="E258" s="216" t="str">
        <f>IFERROR(VLOOKUP($B258,'Institution Evaluation'!$A$55:$F$346,4,0),IFERROR(VLOOKUP($B258,'Privacy Analyst Evaluation'!$A$46:$F$120,4,0),""))&amp;""</f>
        <v/>
      </c>
      <c r="F258" s="216" t="str">
        <f>IFERROR(VLOOKUP($B258,'Institution Evaluation'!$A$55:$F$346,6,0),IFERROR(VLOOKUP($B258,'Privacy Analyst Evaluation'!$A$46:$F$120,6,0),""))&amp;""</f>
        <v/>
      </c>
      <c r="G258" s="217"/>
      <c r="H258" s="216" t="str">
        <f>IFERROR(IF($H257+1&gt;'(backend scoring)'!$Q$335,"",$H257+1),"")</f>
        <v/>
      </c>
      <c r="I258" s="216" t="str">
        <f>_xlfn.XLOOKUP($H258,'(backend scoring)'!$S$2:$S$333,'(backend scoring)'!$A$2:$A$333,"")</f>
        <v/>
      </c>
      <c r="J258" s="216" t="str">
        <f>IFERROR(VLOOKUP($I258,'Institution Evaluation'!$A$55:$F$346,2,0),IFERROR(VLOOKUP($I258,'Privacy Analyst Evaluation'!$A$46:$F$120,2,0),""))</f>
        <v/>
      </c>
      <c r="K258" s="216" t="str">
        <f>IFERROR(VLOOKUP($I258,'Institution Evaluation'!$A$55:$F$346,3,0),IFERROR(VLOOKUP($I258,'Privacy Analyst Evaluation'!$A$46:$F$120,3,0),""))&amp;""</f>
        <v/>
      </c>
      <c r="L258" s="216" t="str">
        <f>IFERROR(VLOOKUP($I258,'Institution Evaluation'!$A$55:$F$346,4,0),IFERROR(VLOOKUP($I258,'Privacy Analyst Evaluation'!$A$46:$F$120,4,0),""))&amp;""</f>
        <v/>
      </c>
      <c r="M258" s="216" t="str">
        <f>IFERROR(VLOOKUP($I258,'Institution Evaluation'!$A$55:$F$346,6,0),IFERROR(VLOOKUP($I258,'Privacy Analyst Evaluation'!$A$46:$F$120,6,0),""))&amp;""</f>
        <v/>
      </c>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c r="FS258"/>
      <c r="FT258"/>
      <c r="FU258"/>
      <c r="FV258"/>
      <c r="FW258"/>
      <c r="FX258"/>
      <c r="FY258"/>
      <c r="FZ258"/>
      <c r="GA258"/>
      <c r="GB258"/>
      <c r="GC258"/>
      <c r="GD258"/>
      <c r="GE258"/>
      <c r="GF258"/>
      <c r="GG258"/>
      <c r="GH258"/>
      <c r="GI258"/>
      <c r="GJ258"/>
      <c r="GK258"/>
      <c r="GL258"/>
      <c r="GM258"/>
      <c r="GN258"/>
      <c r="GO258"/>
      <c r="GP258"/>
      <c r="GQ258"/>
      <c r="GR258"/>
      <c r="GS258"/>
      <c r="GT258"/>
      <c r="GU258"/>
      <c r="GV258"/>
      <c r="GW258"/>
      <c r="GX258"/>
      <c r="GY258"/>
      <c r="GZ258"/>
      <c r="HA258"/>
      <c r="HB258"/>
      <c r="HC258"/>
      <c r="HD258"/>
      <c r="HE258"/>
      <c r="HF258"/>
      <c r="HG258"/>
      <c r="HH258"/>
      <c r="HI258"/>
      <c r="HJ258"/>
      <c r="HK258"/>
      <c r="HL258"/>
      <c r="HM258"/>
      <c r="HN258"/>
      <c r="HO258"/>
      <c r="HP258"/>
      <c r="HQ258"/>
      <c r="HR258"/>
      <c r="HS258"/>
      <c r="HT258"/>
      <c r="HU258"/>
      <c r="HV258"/>
      <c r="HW258"/>
      <c r="HX258"/>
      <c r="HY258"/>
      <c r="HZ258"/>
      <c r="IA258"/>
      <c r="IB258"/>
      <c r="IC258"/>
      <c r="ID258"/>
      <c r="IE258"/>
      <c r="IF258"/>
      <c r="IG258"/>
      <c r="IH258"/>
      <c r="II258"/>
      <c r="IJ258"/>
      <c r="IK258"/>
      <c r="IL258"/>
      <c r="IM258"/>
      <c r="IN258"/>
      <c r="IO258"/>
      <c r="IP258"/>
      <c r="IQ258"/>
      <c r="IR258"/>
      <c r="IS258"/>
      <c r="IT258"/>
      <c r="IU258"/>
      <c r="IV258"/>
      <c r="IW258"/>
      <c r="IX258"/>
      <c r="IY258"/>
      <c r="IZ258"/>
      <c r="JA258"/>
      <c r="JB258"/>
      <c r="JC258"/>
      <c r="JD258"/>
      <c r="JE258"/>
      <c r="JF258"/>
      <c r="JG258"/>
      <c r="JH258"/>
      <c r="JI258"/>
      <c r="JJ258"/>
      <c r="JK258"/>
      <c r="JL258"/>
      <c r="JM258"/>
      <c r="JN258"/>
      <c r="JO258"/>
      <c r="JP258"/>
      <c r="JQ258"/>
      <c r="JR258"/>
      <c r="JS258"/>
      <c r="JT258"/>
      <c r="JU258"/>
      <c r="JV258"/>
      <c r="JW258"/>
      <c r="JX258"/>
      <c r="JY258"/>
      <c r="JZ258"/>
      <c r="KA258"/>
      <c r="KB258"/>
      <c r="KC258"/>
      <c r="KD258"/>
      <c r="KE258"/>
      <c r="KF258"/>
      <c r="KG258"/>
      <c r="KH258"/>
      <c r="KI258"/>
      <c r="KJ258"/>
      <c r="KK258"/>
      <c r="KL258"/>
      <c r="KM258"/>
      <c r="KN258"/>
      <c r="KO258"/>
      <c r="KP258"/>
      <c r="KQ258"/>
      <c r="KR258"/>
      <c r="KS258"/>
      <c r="KT258"/>
      <c r="KU258"/>
      <c r="KV258"/>
      <c r="KW258"/>
      <c r="KX258"/>
      <c r="KY258"/>
      <c r="KZ258"/>
      <c r="LA258"/>
      <c r="LB258"/>
      <c r="LC258"/>
      <c r="LD258"/>
      <c r="LE258"/>
      <c r="LF258"/>
      <c r="LG258"/>
      <c r="LH258"/>
      <c r="LI258"/>
      <c r="LJ258"/>
      <c r="LK258"/>
      <c r="LL258"/>
      <c r="LM258"/>
      <c r="LN258"/>
      <c r="LO258"/>
      <c r="LP258"/>
      <c r="LQ258"/>
      <c r="LR258"/>
      <c r="LS258"/>
      <c r="LT258"/>
      <c r="LU258"/>
      <c r="LV258"/>
      <c r="LW258"/>
      <c r="LX258"/>
      <c r="LY258"/>
      <c r="LZ258"/>
    </row>
    <row r="259" spans="1:338" x14ac:dyDescent="0.2">
      <c r="A259" s="216" t="str">
        <f>IFERROR(IF($A258+1&gt;'(backend scoring)'!$T$335,"",$A258+1),"")</f>
        <v/>
      </c>
      <c r="B259" s="216" t="str">
        <f>_xlfn.XLOOKUP($A259,'(backend scoring)'!$V$2:$V$333,'(backend scoring)'!$A$2:$A$333,"")</f>
        <v/>
      </c>
      <c r="C259" s="216" t="str">
        <f>IFERROR(VLOOKUP($B259,'Institution Evaluation'!$A$55:$F$346,2,0),IFERROR(VLOOKUP($B259,'Privacy Analyst Evaluation'!$A$46:$F$120,2,0),""))&amp;""</f>
        <v/>
      </c>
      <c r="D259" s="216" t="str">
        <f>IFERROR(VLOOKUP($B259,'Institution Evaluation'!$A$55:$F$346,3,0),IFERROR(VLOOKUP($B259,'Privacy Analyst Evaluation'!$A$46:$F$120,3,0),""))&amp;""</f>
        <v/>
      </c>
      <c r="E259" s="216" t="str">
        <f>IFERROR(VLOOKUP($B259,'Institution Evaluation'!$A$55:$F$346,4,0),IFERROR(VLOOKUP($B259,'Privacy Analyst Evaluation'!$A$46:$F$120,4,0),""))&amp;""</f>
        <v/>
      </c>
      <c r="F259" s="216" t="str">
        <f>IFERROR(VLOOKUP($B259,'Institution Evaluation'!$A$55:$F$346,6,0),IFERROR(VLOOKUP($B259,'Privacy Analyst Evaluation'!$A$46:$F$120,6,0),""))&amp;""</f>
        <v/>
      </c>
      <c r="G259" s="217"/>
      <c r="H259" s="216" t="str">
        <f>IFERROR(IF($H258+1&gt;'(backend scoring)'!$Q$335,"",$H258+1),"")</f>
        <v/>
      </c>
      <c r="I259" s="216" t="str">
        <f>_xlfn.XLOOKUP($H259,'(backend scoring)'!$S$2:$S$333,'(backend scoring)'!$A$2:$A$333,"")</f>
        <v/>
      </c>
      <c r="J259" s="216" t="str">
        <f>IFERROR(VLOOKUP($I259,'Institution Evaluation'!$A$55:$F$346,2,0),IFERROR(VLOOKUP($I259,'Privacy Analyst Evaluation'!$A$46:$F$120,2,0),""))</f>
        <v/>
      </c>
      <c r="K259" s="216" t="str">
        <f>IFERROR(VLOOKUP($I259,'Institution Evaluation'!$A$55:$F$346,3,0),IFERROR(VLOOKUP($I259,'Privacy Analyst Evaluation'!$A$46:$F$120,3,0),""))&amp;""</f>
        <v/>
      </c>
      <c r="L259" s="216" t="str">
        <f>IFERROR(VLOOKUP($I259,'Institution Evaluation'!$A$55:$F$346,4,0),IFERROR(VLOOKUP($I259,'Privacy Analyst Evaluation'!$A$46:$F$120,4,0),""))&amp;""</f>
        <v/>
      </c>
      <c r="M259" s="216" t="str">
        <f>IFERROR(VLOOKUP($I259,'Institution Evaluation'!$A$55:$F$346,6,0),IFERROR(VLOOKUP($I259,'Privacy Analyst Evaluation'!$A$46:$F$120,6,0),""))&amp;""</f>
        <v/>
      </c>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c r="FS259"/>
      <c r="FT259"/>
      <c r="FU259"/>
      <c r="FV259"/>
      <c r="FW259"/>
      <c r="FX259"/>
      <c r="FY259"/>
      <c r="FZ259"/>
      <c r="GA259"/>
      <c r="GB259"/>
      <c r="GC259"/>
      <c r="GD259"/>
      <c r="GE259"/>
      <c r="GF259"/>
      <c r="GG259"/>
      <c r="GH259"/>
      <c r="GI259"/>
      <c r="GJ259"/>
      <c r="GK259"/>
      <c r="GL259"/>
      <c r="GM259"/>
      <c r="GN259"/>
      <c r="GO259"/>
      <c r="GP259"/>
      <c r="GQ259"/>
      <c r="GR259"/>
      <c r="GS259"/>
      <c r="GT259"/>
      <c r="GU259"/>
      <c r="GV259"/>
      <c r="GW259"/>
      <c r="GX259"/>
      <c r="GY259"/>
      <c r="GZ259"/>
      <c r="HA259"/>
      <c r="HB259"/>
      <c r="HC259"/>
      <c r="HD259"/>
      <c r="HE259"/>
      <c r="HF259"/>
      <c r="HG259"/>
      <c r="HH259"/>
      <c r="HI259"/>
      <c r="HJ259"/>
      <c r="HK259"/>
      <c r="HL259"/>
      <c r="HM259"/>
      <c r="HN259"/>
      <c r="HO259"/>
      <c r="HP259"/>
      <c r="HQ259"/>
      <c r="HR259"/>
      <c r="HS259"/>
      <c r="HT259"/>
      <c r="HU259"/>
      <c r="HV259"/>
      <c r="HW259"/>
      <c r="HX259"/>
      <c r="HY259"/>
      <c r="HZ259"/>
      <c r="IA259"/>
      <c r="IB259"/>
      <c r="IC259"/>
      <c r="ID259"/>
      <c r="IE259"/>
      <c r="IF259"/>
      <c r="IG259"/>
      <c r="IH259"/>
      <c r="II259"/>
      <c r="IJ259"/>
      <c r="IK259"/>
      <c r="IL259"/>
      <c r="IM259"/>
      <c r="IN259"/>
      <c r="IO259"/>
      <c r="IP259"/>
      <c r="IQ259"/>
      <c r="IR259"/>
      <c r="IS259"/>
      <c r="IT259"/>
      <c r="IU259"/>
      <c r="IV259"/>
      <c r="IW259"/>
      <c r="IX259"/>
      <c r="IY259"/>
      <c r="IZ259"/>
      <c r="JA259"/>
      <c r="JB259"/>
      <c r="JC259"/>
      <c r="JD259"/>
      <c r="JE259"/>
      <c r="JF259"/>
      <c r="JG259"/>
      <c r="JH259"/>
      <c r="JI259"/>
      <c r="JJ259"/>
      <c r="JK259"/>
      <c r="JL259"/>
      <c r="JM259"/>
      <c r="JN259"/>
      <c r="JO259"/>
      <c r="JP259"/>
      <c r="JQ259"/>
      <c r="JR259"/>
      <c r="JS259"/>
      <c r="JT259"/>
      <c r="JU259"/>
      <c r="JV259"/>
      <c r="JW259"/>
      <c r="JX259"/>
      <c r="JY259"/>
      <c r="JZ259"/>
      <c r="KA259"/>
      <c r="KB259"/>
      <c r="KC259"/>
      <c r="KD259"/>
      <c r="KE259"/>
      <c r="KF259"/>
      <c r="KG259"/>
      <c r="KH259"/>
      <c r="KI259"/>
      <c r="KJ259"/>
      <c r="KK259"/>
      <c r="KL259"/>
      <c r="KM259"/>
      <c r="KN259"/>
      <c r="KO259"/>
      <c r="KP259"/>
      <c r="KQ259"/>
      <c r="KR259"/>
      <c r="KS259"/>
      <c r="KT259"/>
      <c r="KU259"/>
      <c r="KV259"/>
      <c r="KW259"/>
      <c r="KX259"/>
      <c r="KY259"/>
      <c r="KZ259"/>
      <c r="LA259"/>
      <c r="LB259"/>
      <c r="LC259"/>
      <c r="LD259"/>
      <c r="LE259"/>
      <c r="LF259"/>
      <c r="LG259"/>
      <c r="LH259"/>
      <c r="LI259"/>
      <c r="LJ259"/>
      <c r="LK259"/>
      <c r="LL259"/>
      <c r="LM259"/>
      <c r="LN259"/>
      <c r="LO259"/>
      <c r="LP259"/>
      <c r="LQ259"/>
      <c r="LR259"/>
      <c r="LS259"/>
      <c r="LT259"/>
      <c r="LU259"/>
      <c r="LV259"/>
      <c r="LW259"/>
      <c r="LX259"/>
      <c r="LY259"/>
      <c r="LZ259"/>
    </row>
    <row r="260" spans="1:338" x14ac:dyDescent="0.2">
      <c r="A260" s="216" t="str">
        <f>IFERROR(IF($A259+1&gt;'(backend scoring)'!$T$335,"",$A259+1),"")</f>
        <v/>
      </c>
      <c r="B260" s="216" t="str">
        <f>_xlfn.XLOOKUP($A260,'(backend scoring)'!$V$2:$V$333,'(backend scoring)'!$A$2:$A$333,"")</f>
        <v/>
      </c>
      <c r="C260" s="216" t="str">
        <f>IFERROR(VLOOKUP($B260,'Institution Evaluation'!$A$55:$F$346,2,0),IFERROR(VLOOKUP($B260,'Privacy Analyst Evaluation'!$A$46:$F$120,2,0),""))&amp;""</f>
        <v/>
      </c>
      <c r="D260" s="216" t="str">
        <f>IFERROR(VLOOKUP($B260,'Institution Evaluation'!$A$55:$F$346,3,0),IFERROR(VLOOKUP($B260,'Privacy Analyst Evaluation'!$A$46:$F$120,3,0),""))&amp;""</f>
        <v/>
      </c>
      <c r="E260" s="216" t="str">
        <f>IFERROR(VLOOKUP($B260,'Institution Evaluation'!$A$55:$F$346,4,0),IFERROR(VLOOKUP($B260,'Privacy Analyst Evaluation'!$A$46:$F$120,4,0),""))&amp;""</f>
        <v/>
      </c>
      <c r="F260" s="216" t="str">
        <f>IFERROR(VLOOKUP($B260,'Institution Evaluation'!$A$55:$F$346,6,0),IFERROR(VLOOKUP($B260,'Privacy Analyst Evaluation'!$A$46:$F$120,6,0),""))&amp;""</f>
        <v/>
      </c>
      <c r="G260" s="217"/>
      <c r="H260" s="216" t="str">
        <f>IFERROR(IF($H259+1&gt;'(backend scoring)'!$Q$335,"",$H259+1),"")</f>
        <v/>
      </c>
      <c r="I260" s="216" t="str">
        <f>_xlfn.XLOOKUP($H260,'(backend scoring)'!$S$2:$S$333,'(backend scoring)'!$A$2:$A$333,"")</f>
        <v/>
      </c>
      <c r="J260" s="216" t="str">
        <f>IFERROR(VLOOKUP($I260,'Institution Evaluation'!$A$55:$F$346,2,0),IFERROR(VLOOKUP($I260,'Privacy Analyst Evaluation'!$A$46:$F$120,2,0),""))</f>
        <v/>
      </c>
      <c r="K260" s="216" t="str">
        <f>IFERROR(VLOOKUP($I260,'Institution Evaluation'!$A$55:$F$346,3,0),IFERROR(VLOOKUP($I260,'Privacy Analyst Evaluation'!$A$46:$F$120,3,0),""))&amp;""</f>
        <v/>
      </c>
      <c r="L260" s="216" t="str">
        <f>IFERROR(VLOOKUP($I260,'Institution Evaluation'!$A$55:$F$346,4,0),IFERROR(VLOOKUP($I260,'Privacy Analyst Evaluation'!$A$46:$F$120,4,0),""))&amp;""</f>
        <v/>
      </c>
      <c r="M260" s="216" t="str">
        <f>IFERROR(VLOOKUP($I260,'Institution Evaluation'!$A$55:$F$346,6,0),IFERROR(VLOOKUP($I260,'Privacy Analyst Evaluation'!$A$46:$F$120,6,0),""))&amp;""</f>
        <v/>
      </c>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c r="FS260"/>
      <c r="FT260"/>
      <c r="FU260"/>
      <c r="FV260"/>
      <c r="FW260"/>
      <c r="FX260"/>
      <c r="FY260"/>
      <c r="FZ260"/>
      <c r="GA260"/>
      <c r="GB260"/>
      <c r="GC260"/>
      <c r="GD260"/>
      <c r="GE260"/>
      <c r="GF260"/>
      <c r="GG260"/>
      <c r="GH260"/>
      <c r="GI260"/>
      <c r="GJ260"/>
      <c r="GK260"/>
      <c r="GL260"/>
      <c r="GM260"/>
      <c r="GN260"/>
      <c r="GO260"/>
      <c r="GP260"/>
      <c r="GQ260"/>
      <c r="GR260"/>
      <c r="GS260"/>
      <c r="GT260"/>
      <c r="GU260"/>
      <c r="GV260"/>
      <c r="GW260"/>
      <c r="GX260"/>
      <c r="GY260"/>
      <c r="GZ260"/>
      <c r="HA260"/>
      <c r="HB260"/>
      <c r="HC260"/>
      <c r="HD260"/>
      <c r="HE260"/>
      <c r="HF260"/>
      <c r="HG260"/>
      <c r="HH260"/>
      <c r="HI260"/>
      <c r="HJ260"/>
      <c r="HK260"/>
      <c r="HL260"/>
      <c r="HM260"/>
      <c r="HN260"/>
      <c r="HO260"/>
      <c r="HP260"/>
      <c r="HQ260"/>
      <c r="HR260"/>
      <c r="HS260"/>
      <c r="HT260"/>
      <c r="HU260"/>
      <c r="HV260"/>
      <c r="HW260"/>
      <c r="HX260"/>
      <c r="HY260"/>
      <c r="HZ260"/>
      <c r="IA260"/>
      <c r="IB260"/>
      <c r="IC260"/>
      <c r="ID260"/>
      <c r="IE260"/>
      <c r="IF260"/>
      <c r="IG260"/>
      <c r="IH260"/>
      <c r="II260"/>
      <c r="IJ260"/>
      <c r="IK260"/>
      <c r="IL260"/>
      <c r="IM260"/>
      <c r="IN260"/>
      <c r="IO260"/>
      <c r="IP260"/>
      <c r="IQ260"/>
      <c r="IR260"/>
      <c r="IS260"/>
      <c r="IT260"/>
      <c r="IU260"/>
      <c r="IV260"/>
      <c r="IW260"/>
      <c r="IX260"/>
      <c r="IY260"/>
      <c r="IZ260"/>
      <c r="JA260"/>
      <c r="JB260"/>
      <c r="JC260"/>
      <c r="JD260"/>
      <c r="JE260"/>
      <c r="JF260"/>
      <c r="JG260"/>
      <c r="JH260"/>
      <c r="JI260"/>
      <c r="JJ260"/>
      <c r="JK260"/>
      <c r="JL260"/>
      <c r="JM260"/>
      <c r="JN260"/>
      <c r="JO260"/>
      <c r="JP260"/>
      <c r="JQ260"/>
      <c r="JR260"/>
      <c r="JS260"/>
      <c r="JT260"/>
      <c r="JU260"/>
      <c r="JV260"/>
      <c r="JW260"/>
      <c r="JX260"/>
      <c r="JY260"/>
      <c r="JZ260"/>
      <c r="KA260"/>
      <c r="KB260"/>
      <c r="KC260"/>
      <c r="KD260"/>
      <c r="KE260"/>
      <c r="KF260"/>
      <c r="KG260"/>
      <c r="KH260"/>
      <c r="KI260"/>
      <c r="KJ260"/>
      <c r="KK260"/>
      <c r="KL260"/>
      <c r="KM260"/>
      <c r="KN260"/>
      <c r="KO260"/>
      <c r="KP260"/>
      <c r="KQ260"/>
      <c r="KR260"/>
      <c r="KS260"/>
      <c r="KT260"/>
      <c r="KU260"/>
      <c r="KV260"/>
      <c r="KW260"/>
      <c r="KX260"/>
      <c r="KY260"/>
      <c r="KZ260"/>
      <c r="LA260"/>
      <c r="LB260"/>
      <c r="LC260"/>
      <c r="LD260"/>
      <c r="LE260"/>
      <c r="LF260"/>
      <c r="LG260"/>
      <c r="LH260"/>
      <c r="LI260"/>
      <c r="LJ260"/>
      <c r="LK260"/>
      <c r="LL260"/>
      <c r="LM260"/>
      <c r="LN260"/>
      <c r="LO260"/>
      <c r="LP260"/>
      <c r="LQ260"/>
      <c r="LR260"/>
      <c r="LS260"/>
      <c r="LT260"/>
      <c r="LU260"/>
      <c r="LV260"/>
      <c r="LW260"/>
      <c r="LX260"/>
      <c r="LY260"/>
      <c r="LZ260"/>
    </row>
    <row r="261" spans="1:338" x14ac:dyDescent="0.2">
      <c r="A261" s="216" t="str">
        <f>IFERROR(IF($A260+1&gt;'(backend scoring)'!$T$335,"",$A260+1),"")</f>
        <v/>
      </c>
      <c r="B261" s="216" t="str">
        <f>_xlfn.XLOOKUP($A261,'(backend scoring)'!$V$2:$V$333,'(backend scoring)'!$A$2:$A$333,"")</f>
        <v/>
      </c>
      <c r="C261" s="216" t="str">
        <f>IFERROR(VLOOKUP($B261,'Institution Evaluation'!$A$55:$F$346,2,0),IFERROR(VLOOKUP($B261,'Privacy Analyst Evaluation'!$A$46:$F$120,2,0),""))&amp;""</f>
        <v/>
      </c>
      <c r="D261" s="216" t="str">
        <f>IFERROR(VLOOKUP($B261,'Institution Evaluation'!$A$55:$F$346,3,0),IFERROR(VLOOKUP($B261,'Privacy Analyst Evaluation'!$A$46:$F$120,3,0),""))&amp;""</f>
        <v/>
      </c>
      <c r="E261" s="216" t="str">
        <f>IFERROR(VLOOKUP($B261,'Institution Evaluation'!$A$55:$F$346,4,0),IFERROR(VLOOKUP($B261,'Privacy Analyst Evaluation'!$A$46:$F$120,4,0),""))&amp;""</f>
        <v/>
      </c>
      <c r="F261" s="216" t="str">
        <f>IFERROR(VLOOKUP($B261,'Institution Evaluation'!$A$55:$F$346,6,0),IFERROR(VLOOKUP($B261,'Privacy Analyst Evaluation'!$A$46:$F$120,6,0),""))&amp;""</f>
        <v/>
      </c>
      <c r="G261" s="217"/>
      <c r="H261" s="216" t="str">
        <f>IFERROR(IF($H260+1&gt;'(backend scoring)'!$Q$335,"",$H260+1),"")</f>
        <v/>
      </c>
      <c r="I261" s="216" t="str">
        <f>_xlfn.XLOOKUP($H261,'(backend scoring)'!$S$2:$S$333,'(backend scoring)'!$A$2:$A$333,"")</f>
        <v/>
      </c>
      <c r="J261" s="216" t="str">
        <f>IFERROR(VLOOKUP($I261,'Institution Evaluation'!$A$55:$F$346,2,0),IFERROR(VLOOKUP($I261,'Privacy Analyst Evaluation'!$A$46:$F$120,2,0),""))</f>
        <v/>
      </c>
      <c r="K261" s="216" t="str">
        <f>IFERROR(VLOOKUP($I261,'Institution Evaluation'!$A$55:$F$346,3,0),IFERROR(VLOOKUP($I261,'Privacy Analyst Evaluation'!$A$46:$F$120,3,0),""))&amp;""</f>
        <v/>
      </c>
      <c r="L261" s="216" t="str">
        <f>IFERROR(VLOOKUP($I261,'Institution Evaluation'!$A$55:$F$346,4,0),IFERROR(VLOOKUP($I261,'Privacy Analyst Evaluation'!$A$46:$F$120,4,0),""))&amp;""</f>
        <v/>
      </c>
      <c r="M261" s="216" t="str">
        <f>IFERROR(VLOOKUP($I261,'Institution Evaluation'!$A$55:$F$346,6,0),IFERROR(VLOOKUP($I261,'Privacy Analyst Evaluation'!$A$46:$F$120,6,0),""))&amp;""</f>
        <v/>
      </c>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c r="GO261"/>
      <c r="GP261"/>
      <c r="GQ261"/>
      <c r="GR261"/>
      <c r="GS261"/>
      <c r="GT261"/>
      <c r="GU261"/>
      <c r="GV261"/>
      <c r="GW261"/>
      <c r="GX261"/>
      <c r="GY261"/>
      <c r="GZ261"/>
      <c r="HA261"/>
      <c r="HB261"/>
      <c r="HC261"/>
      <c r="HD261"/>
      <c r="HE261"/>
      <c r="HF261"/>
      <c r="HG261"/>
      <c r="HH261"/>
      <c r="HI261"/>
      <c r="HJ261"/>
      <c r="HK261"/>
      <c r="HL261"/>
      <c r="HM261"/>
      <c r="HN261"/>
      <c r="HO261"/>
      <c r="HP261"/>
      <c r="HQ261"/>
      <c r="HR261"/>
      <c r="HS261"/>
      <c r="HT261"/>
      <c r="HU261"/>
      <c r="HV261"/>
      <c r="HW261"/>
      <c r="HX261"/>
      <c r="HY261"/>
      <c r="HZ261"/>
      <c r="IA261"/>
      <c r="IB261"/>
      <c r="IC261"/>
      <c r="ID261"/>
      <c r="IE261"/>
      <c r="IF261"/>
      <c r="IG261"/>
      <c r="IH261"/>
      <c r="II261"/>
      <c r="IJ261"/>
      <c r="IK261"/>
      <c r="IL261"/>
      <c r="IM261"/>
      <c r="IN261"/>
      <c r="IO261"/>
      <c r="IP261"/>
      <c r="IQ261"/>
      <c r="IR261"/>
      <c r="IS261"/>
      <c r="IT261"/>
      <c r="IU261"/>
      <c r="IV261"/>
      <c r="IW261"/>
      <c r="IX261"/>
      <c r="IY261"/>
      <c r="IZ261"/>
      <c r="JA261"/>
      <c r="JB261"/>
      <c r="JC261"/>
      <c r="JD261"/>
      <c r="JE261"/>
      <c r="JF261"/>
      <c r="JG261"/>
      <c r="JH261"/>
      <c r="JI261"/>
      <c r="JJ261"/>
      <c r="JK261"/>
      <c r="JL261"/>
      <c r="JM261"/>
      <c r="JN261"/>
      <c r="JO261"/>
      <c r="JP261"/>
      <c r="JQ261"/>
      <c r="JR261"/>
      <c r="JS261"/>
      <c r="JT261"/>
      <c r="JU261"/>
      <c r="JV261"/>
      <c r="JW261"/>
      <c r="JX261"/>
      <c r="JY261"/>
      <c r="JZ261"/>
      <c r="KA261"/>
      <c r="KB261"/>
      <c r="KC261"/>
      <c r="KD261"/>
      <c r="KE261"/>
      <c r="KF261"/>
      <c r="KG261"/>
      <c r="KH261"/>
      <c r="KI261"/>
      <c r="KJ261"/>
      <c r="KK261"/>
      <c r="KL261"/>
      <c r="KM261"/>
      <c r="KN261"/>
      <c r="KO261"/>
      <c r="KP261"/>
      <c r="KQ261"/>
      <c r="KR261"/>
      <c r="KS261"/>
      <c r="KT261"/>
      <c r="KU261"/>
      <c r="KV261"/>
      <c r="KW261"/>
      <c r="KX261"/>
      <c r="KY261"/>
      <c r="KZ261"/>
      <c r="LA261"/>
      <c r="LB261"/>
      <c r="LC261"/>
      <c r="LD261"/>
      <c r="LE261"/>
      <c r="LF261"/>
      <c r="LG261"/>
      <c r="LH261"/>
      <c r="LI261"/>
      <c r="LJ261"/>
      <c r="LK261"/>
      <c r="LL261"/>
      <c r="LM261"/>
      <c r="LN261"/>
      <c r="LO261"/>
      <c r="LP261"/>
      <c r="LQ261"/>
      <c r="LR261"/>
      <c r="LS261"/>
      <c r="LT261"/>
      <c r="LU261"/>
      <c r="LV261"/>
      <c r="LW261"/>
      <c r="LX261"/>
      <c r="LY261"/>
      <c r="LZ261"/>
    </row>
    <row r="262" spans="1:338" x14ac:dyDescent="0.2">
      <c r="A262" s="216" t="str">
        <f>IFERROR(IF($A261+1&gt;'(backend scoring)'!$T$335,"",$A261+1),"")</f>
        <v/>
      </c>
      <c r="B262" s="216" t="str">
        <f>_xlfn.XLOOKUP($A262,'(backend scoring)'!$V$2:$V$333,'(backend scoring)'!$A$2:$A$333,"")</f>
        <v/>
      </c>
      <c r="C262" s="216" t="str">
        <f>IFERROR(VLOOKUP($B262,'Institution Evaluation'!$A$55:$F$346,2,0),IFERROR(VLOOKUP($B262,'Privacy Analyst Evaluation'!$A$46:$F$120,2,0),""))&amp;""</f>
        <v/>
      </c>
      <c r="D262" s="216" t="str">
        <f>IFERROR(VLOOKUP($B262,'Institution Evaluation'!$A$55:$F$346,3,0),IFERROR(VLOOKUP($B262,'Privacy Analyst Evaluation'!$A$46:$F$120,3,0),""))&amp;""</f>
        <v/>
      </c>
      <c r="E262" s="216" t="str">
        <f>IFERROR(VLOOKUP($B262,'Institution Evaluation'!$A$55:$F$346,4,0),IFERROR(VLOOKUP($B262,'Privacy Analyst Evaluation'!$A$46:$F$120,4,0),""))&amp;""</f>
        <v/>
      </c>
      <c r="F262" s="216" t="str">
        <f>IFERROR(VLOOKUP($B262,'Institution Evaluation'!$A$55:$F$346,6,0),IFERROR(VLOOKUP($B262,'Privacy Analyst Evaluation'!$A$46:$F$120,6,0),""))&amp;""</f>
        <v/>
      </c>
      <c r="G262" s="217"/>
      <c r="H262" s="216" t="str">
        <f>IFERROR(IF($H261+1&gt;'(backend scoring)'!$Q$335,"",$H261+1),"")</f>
        <v/>
      </c>
      <c r="I262" s="216" t="str">
        <f>_xlfn.XLOOKUP($H262,'(backend scoring)'!$S$2:$S$333,'(backend scoring)'!$A$2:$A$333,"")</f>
        <v/>
      </c>
      <c r="J262" s="216" t="str">
        <f>IFERROR(VLOOKUP($I262,'Institution Evaluation'!$A$55:$F$346,2,0),IFERROR(VLOOKUP($I262,'Privacy Analyst Evaluation'!$A$46:$F$120,2,0),""))</f>
        <v/>
      </c>
      <c r="K262" s="216" t="str">
        <f>IFERROR(VLOOKUP($I262,'Institution Evaluation'!$A$55:$F$346,3,0),IFERROR(VLOOKUP($I262,'Privacy Analyst Evaluation'!$A$46:$F$120,3,0),""))&amp;""</f>
        <v/>
      </c>
      <c r="L262" s="216" t="str">
        <f>IFERROR(VLOOKUP($I262,'Institution Evaluation'!$A$55:$F$346,4,0),IFERROR(VLOOKUP($I262,'Privacy Analyst Evaluation'!$A$46:$F$120,4,0),""))&amp;""</f>
        <v/>
      </c>
      <c r="M262" s="216" t="str">
        <f>IFERROR(VLOOKUP($I262,'Institution Evaluation'!$A$55:$F$346,6,0),IFERROR(VLOOKUP($I262,'Privacy Analyst Evaluation'!$A$46:$F$120,6,0),""))&amp;""</f>
        <v/>
      </c>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c r="FP262"/>
      <c r="FQ262"/>
      <c r="FR262"/>
      <c r="FS262"/>
      <c r="FT262"/>
      <c r="FU262"/>
      <c r="FV262"/>
      <c r="FW262"/>
      <c r="FX262"/>
      <c r="FY262"/>
      <c r="FZ262"/>
      <c r="GA262"/>
      <c r="GB262"/>
      <c r="GC262"/>
      <c r="GD262"/>
      <c r="GE262"/>
      <c r="GF262"/>
      <c r="GG262"/>
      <c r="GH262"/>
      <c r="GI262"/>
      <c r="GJ262"/>
      <c r="GK262"/>
      <c r="GL262"/>
      <c r="GM262"/>
      <c r="GN262"/>
      <c r="GO262"/>
      <c r="GP262"/>
      <c r="GQ262"/>
      <c r="GR262"/>
      <c r="GS262"/>
      <c r="GT262"/>
      <c r="GU262"/>
      <c r="GV262"/>
      <c r="GW262"/>
      <c r="GX262"/>
      <c r="GY262"/>
      <c r="GZ262"/>
      <c r="HA262"/>
      <c r="HB262"/>
      <c r="HC262"/>
      <c r="HD262"/>
      <c r="HE262"/>
      <c r="HF262"/>
      <c r="HG262"/>
      <c r="HH262"/>
      <c r="HI262"/>
      <c r="HJ262"/>
      <c r="HK262"/>
      <c r="HL262"/>
      <c r="HM262"/>
      <c r="HN262"/>
      <c r="HO262"/>
      <c r="HP262"/>
      <c r="HQ262"/>
      <c r="HR262"/>
      <c r="HS262"/>
      <c r="HT262"/>
      <c r="HU262"/>
      <c r="HV262"/>
      <c r="HW262"/>
      <c r="HX262"/>
      <c r="HY262"/>
      <c r="HZ262"/>
      <c r="IA262"/>
      <c r="IB262"/>
      <c r="IC262"/>
      <c r="ID262"/>
      <c r="IE262"/>
      <c r="IF262"/>
      <c r="IG262"/>
      <c r="IH262"/>
      <c r="II262"/>
      <c r="IJ262"/>
      <c r="IK262"/>
      <c r="IL262"/>
      <c r="IM262"/>
      <c r="IN262"/>
      <c r="IO262"/>
      <c r="IP262"/>
      <c r="IQ262"/>
      <c r="IR262"/>
      <c r="IS262"/>
      <c r="IT262"/>
      <c r="IU262"/>
      <c r="IV262"/>
      <c r="IW262"/>
      <c r="IX262"/>
      <c r="IY262"/>
      <c r="IZ262"/>
      <c r="JA262"/>
      <c r="JB262"/>
      <c r="JC262"/>
      <c r="JD262"/>
      <c r="JE262"/>
      <c r="JF262"/>
      <c r="JG262"/>
      <c r="JH262"/>
      <c r="JI262"/>
      <c r="JJ262"/>
      <c r="JK262"/>
      <c r="JL262"/>
      <c r="JM262"/>
      <c r="JN262"/>
      <c r="JO262"/>
      <c r="JP262"/>
      <c r="JQ262"/>
      <c r="JR262"/>
      <c r="JS262"/>
      <c r="JT262"/>
      <c r="JU262"/>
      <c r="JV262"/>
      <c r="JW262"/>
      <c r="JX262"/>
      <c r="JY262"/>
      <c r="JZ262"/>
      <c r="KA262"/>
      <c r="KB262"/>
      <c r="KC262"/>
      <c r="KD262"/>
      <c r="KE262"/>
      <c r="KF262"/>
      <c r="KG262"/>
      <c r="KH262"/>
      <c r="KI262"/>
      <c r="KJ262"/>
      <c r="KK262"/>
      <c r="KL262"/>
      <c r="KM262"/>
      <c r="KN262"/>
      <c r="KO262"/>
      <c r="KP262"/>
      <c r="KQ262"/>
      <c r="KR262"/>
      <c r="KS262"/>
      <c r="KT262"/>
      <c r="KU262"/>
      <c r="KV262"/>
      <c r="KW262"/>
      <c r="KX262"/>
      <c r="KY262"/>
      <c r="KZ262"/>
      <c r="LA262"/>
      <c r="LB262"/>
      <c r="LC262"/>
      <c r="LD262"/>
      <c r="LE262"/>
      <c r="LF262"/>
      <c r="LG262"/>
      <c r="LH262"/>
      <c r="LI262"/>
      <c r="LJ262"/>
      <c r="LK262"/>
      <c r="LL262"/>
      <c r="LM262"/>
      <c r="LN262"/>
      <c r="LO262"/>
      <c r="LP262"/>
      <c r="LQ262"/>
      <c r="LR262"/>
      <c r="LS262"/>
      <c r="LT262"/>
      <c r="LU262"/>
      <c r="LV262"/>
      <c r="LW262"/>
      <c r="LX262"/>
      <c r="LY262"/>
      <c r="LZ262"/>
    </row>
    <row r="263" spans="1:338" x14ac:dyDescent="0.2">
      <c r="A263" s="216" t="str">
        <f>IFERROR(IF($A262+1&gt;'(backend scoring)'!$T$335,"",$A262+1),"")</f>
        <v/>
      </c>
      <c r="B263" s="216" t="str">
        <f>_xlfn.XLOOKUP($A263,'(backend scoring)'!$V$2:$V$333,'(backend scoring)'!$A$2:$A$333,"")</f>
        <v/>
      </c>
      <c r="C263" s="216" t="str">
        <f>IFERROR(VLOOKUP($B263,'Institution Evaluation'!$A$55:$F$346,2,0),IFERROR(VLOOKUP($B263,'Privacy Analyst Evaluation'!$A$46:$F$120,2,0),""))&amp;""</f>
        <v/>
      </c>
      <c r="D263" s="216" t="str">
        <f>IFERROR(VLOOKUP($B263,'Institution Evaluation'!$A$55:$F$346,3,0),IFERROR(VLOOKUP($B263,'Privacy Analyst Evaluation'!$A$46:$F$120,3,0),""))&amp;""</f>
        <v/>
      </c>
      <c r="E263" s="216" t="str">
        <f>IFERROR(VLOOKUP($B263,'Institution Evaluation'!$A$55:$F$346,4,0),IFERROR(VLOOKUP($B263,'Privacy Analyst Evaluation'!$A$46:$F$120,4,0),""))&amp;""</f>
        <v/>
      </c>
      <c r="F263" s="216" t="str">
        <f>IFERROR(VLOOKUP($B263,'Institution Evaluation'!$A$55:$F$346,6,0),IFERROR(VLOOKUP($B263,'Privacy Analyst Evaluation'!$A$46:$F$120,6,0),""))&amp;""</f>
        <v/>
      </c>
      <c r="G263" s="217"/>
      <c r="H263" s="216" t="str">
        <f>IFERROR(IF($H262+1&gt;'(backend scoring)'!$Q$335,"",$H262+1),"")</f>
        <v/>
      </c>
      <c r="I263" s="216" t="str">
        <f>_xlfn.XLOOKUP($H263,'(backend scoring)'!$S$2:$S$333,'(backend scoring)'!$A$2:$A$333,"")</f>
        <v/>
      </c>
      <c r="J263" s="216" t="str">
        <f>IFERROR(VLOOKUP($I263,'Institution Evaluation'!$A$55:$F$346,2,0),IFERROR(VLOOKUP($I263,'Privacy Analyst Evaluation'!$A$46:$F$120,2,0),""))</f>
        <v/>
      </c>
      <c r="K263" s="216" t="str">
        <f>IFERROR(VLOOKUP($I263,'Institution Evaluation'!$A$55:$F$346,3,0),IFERROR(VLOOKUP($I263,'Privacy Analyst Evaluation'!$A$46:$F$120,3,0),""))&amp;""</f>
        <v/>
      </c>
      <c r="L263" s="216" t="str">
        <f>IFERROR(VLOOKUP($I263,'Institution Evaluation'!$A$55:$F$346,4,0),IFERROR(VLOOKUP($I263,'Privacy Analyst Evaluation'!$A$46:$F$120,4,0),""))&amp;""</f>
        <v/>
      </c>
      <c r="M263" s="216" t="str">
        <f>IFERROR(VLOOKUP($I263,'Institution Evaluation'!$A$55:$F$346,6,0),IFERROR(VLOOKUP($I263,'Privacy Analyst Evaluation'!$A$46:$F$120,6,0),""))&amp;""</f>
        <v/>
      </c>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c r="EZ263"/>
      <c r="FA263"/>
      <c r="FB263"/>
      <c r="FC263"/>
      <c r="FD263"/>
      <c r="FE263"/>
      <c r="FF263"/>
      <c r="FG263"/>
      <c r="FH263"/>
      <c r="FI263"/>
      <c r="FJ263"/>
      <c r="FK263"/>
      <c r="FL263"/>
      <c r="FM263"/>
      <c r="FN263"/>
      <c r="FO263"/>
      <c r="FP263"/>
      <c r="FQ263"/>
      <c r="FR263"/>
      <c r="FS263"/>
      <c r="FT263"/>
      <c r="FU263"/>
      <c r="FV263"/>
      <c r="FW263"/>
      <c r="FX263"/>
      <c r="FY263"/>
      <c r="FZ263"/>
      <c r="GA263"/>
      <c r="GB263"/>
      <c r="GC263"/>
      <c r="GD263"/>
      <c r="GE263"/>
      <c r="GF263"/>
      <c r="GG263"/>
      <c r="GH263"/>
      <c r="GI263"/>
      <c r="GJ263"/>
      <c r="GK263"/>
      <c r="GL263"/>
      <c r="GM263"/>
      <c r="GN263"/>
      <c r="GO263"/>
      <c r="GP263"/>
      <c r="GQ263"/>
      <c r="GR263"/>
      <c r="GS263"/>
      <c r="GT263"/>
      <c r="GU263"/>
      <c r="GV263"/>
      <c r="GW263"/>
      <c r="GX263"/>
      <c r="GY263"/>
      <c r="GZ263"/>
      <c r="HA263"/>
      <c r="HB263"/>
      <c r="HC263"/>
      <c r="HD263"/>
      <c r="HE263"/>
      <c r="HF263"/>
      <c r="HG263"/>
      <c r="HH263"/>
      <c r="HI263"/>
      <c r="HJ263"/>
      <c r="HK263"/>
      <c r="HL263"/>
      <c r="HM263"/>
      <c r="HN263"/>
      <c r="HO263"/>
      <c r="HP263"/>
      <c r="HQ263"/>
      <c r="HR263"/>
      <c r="HS263"/>
      <c r="HT263"/>
      <c r="HU263"/>
      <c r="HV263"/>
      <c r="HW263"/>
      <c r="HX263"/>
      <c r="HY263"/>
      <c r="HZ263"/>
      <c r="IA263"/>
      <c r="IB263"/>
      <c r="IC263"/>
      <c r="ID263"/>
      <c r="IE263"/>
      <c r="IF263"/>
      <c r="IG263"/>
      <c r="IH263"/>
      <c r="II263"/>
      <c r="IJ263"/>
      <c r="IK263"/>
      <c r="IL263"/>
      <c r="IM263"/>
      <c r="IN263"/>
      <c r="IO263"/>
      <c r="IP263"/>
      <c r="IQ263"/>
      <c r="IR263"/>
      <c r="IS263"/>
      <c r="IT263"/>
      <c r="IU263"/>
      <c r="IV263"/>
      <c r="IW263"/>
      <c r="IX263"/>
      <c r="IY263"/>
      <c r="IZ263"/>
      <c r="JA263"/>
      <c r="JB263"/>
      <c r="JC263"/>
      <c r="JD263"/>
      <c r="JE263"/>
      <c r="JF263"/>
      <c r="JG263"/>
      <c r="JH263"/>
      <c r="JI263"/>
      <c r="JJ263"/>
      <c r="JK263"/>
      <c r="JL263"/>
      <c r="JM263"/>
      <c r="JN263"/>
      <c r="JO263"/>
      <c r="JP263"/>
      <c r="JQ263"/>
      <c r="JR263"/>
      <c r="JS263"/>
      <c r="JT263"/>
      <c r="JU263"/>
      <c r="JV263"/>
      <c r="JW263"/>
      <c r="JX263"/>
      <c r="JY263"/>
      <c r="JZ263"/>
      <c r="KA263"/>
      <c r="KB263"/>
      <c r="KC263"/>
      <c r="KD263"/>
      <c r="KE263"/>
      <c r="KF263"/>
      <c r="KG263"/>
      <c r="KH263"/>
      <c r="KI263"/>
      <c r="KJ263"/>
      <c r="KK263"/>
      <c r="KL263"/>
      <c r="KM263"/>
      <c r="KN263"/>
      <c r="KO263"/>
      <c r="KP263"/>
      <c r="KQ263"/>
      <c r="KR263"/>
      <c r="KS263"/>
      <c r="KT263"/>
      <c r="KU263"/>
      <c r="KV263"/>
      <c r="KW263"/>
      <c r="KX263"/>
      <c r="KY263"/>
      <c r="KZ263"/>
      <c r="LA263"/>
      <c r="LB263"/>
      <c r="LC263"/>
      <c r="LD263"/>
      <c r="LE263"/>
      <c r="LF263"/>
      <c r="LG263"/>
      <c r="LH263"/>
      <c r="LI263"/>
      <c r="LJ263"/>
      <c r="LK263"/>
      <c r="LL263"/>
      <c r="LM263"/>
      <c r="LN263"/>
      <c r="LO263"/>
      <c r="LP263"/>
      <c r="LQ263"/>
      <c r="LR263"/>
      <c r="LS263"/>
      <c r="LT263"/>
      <c r="LU263"/>
      <c r="LV263"/>
      <c r="LW263"/>
      <c r="LX263"/>
      <c r="LY263"/>
      <c r="LZ263"/>
    </row>
    <row r="264" spans="1:338" x14ac:dyDescent="0.2">
      <c r="A264" s="216" t="str">
        <f>IFERROR(IF($A263+1&gt;'(backend scoring)'!$T$335,"",$A263+1),"")</f>
        <v/>
      </c>
      <c r="B264" s="216" t="str">
        <f>_xlfn.XLOOKUP($A264,'(backend scoring)'!$V$2:$V$333,'(backend scoring)'!$A$2:$A$333,"")</f>
        <v/>
      </c>
      <c r="C264" s="216" t="str">
        <f>IFERROR(VLOOKUP($B264,'Institution Evaluation'!$A$55:$F$346,2,0),IFERROR(VLOOKUP($B264,'Privacy Analyst Evaluation'!$A$46:$F$120,2,0),""))&amp;""</f>
        <v/>
      </c>
      <c r="D264" s="216" t="str">
        <f>IFERROR(VLOOKUP($B264,'Institution Evaluation'!$A$55:$F$346,3,0),IFERROR(VLOOKUP($B264,'Privacy Analyst Evaluation'!$A$46:$F$120,3,0),""))&amp;""</f>
        <v/>
      </c>
      <c r="E264" s="216" t="str">
        <f>IFERROR(VLOOKUP($B264,'Institution Evaluation'!$A$55:$F$346,4,0),IFERROR(VLOOKUP($B264,'Privacy Analyst Evaluation'!$A$46:$F$120,4,0),""))&amp;""</f>
        <v/>
      </c>
      <c r="F264" s="216" t="str">
        <f>IFERROR(VLOOKUP($B264,'Institution Evaluation'!$A$55:$F$346,6,0),IFERROR(VLOOKUP($B264,'Privacy Analyst Evaluation'!$A$46:$F$120,6,0),""))&amp;""</f>
        <v/>
      </c>
      <c r="G264" s="217"/>
      <c r="H264" s="216" t="str">
        <f>IFERROR(IF($H263+1&gt;'(backend scoring)'!$Q$335,"",$H263+1),"")</f>
        <v/>
      </c>
      <c r="I264" s="216" t="str">
        <f>_xlfn.XLOOKUP($H264,'(backend scoring)'!$S$2:$S$333,'(backend scoring)'!$A$2:$A$333,"")</f>
        <v/>
      </c>
      <c r="J264" s="216" t="str">
        <f>IFERROR(VLOOKUP($I264,'Institution Evaluation'!$A$55:$F$346,2,0),IFERROR(VLOOKUP($I264,'Privacy Analyst Evaluation'!$A$46:$F$120,2,0),""))</f>
        <v/>
      </c>
      <c r="K264" s="216" t="str">
        <f>IFERROR(VLOOKUP($I264,'Institution Evaluation'!$A$55:$F$346,3,0),IFERROR(VLOOKUP($I264,'Privacy Analyst Evaluation'!$A$46:$F$120,3,0),""))&amp;""</f>
        <v/>
      </c>
      <c r="L264" s="216" t="str">
        <f>IFERROR(VLOOKUP($I264,'Institution Evaluation'!$A$55:$F$346,4,0),IFERROR(VLOOKUP($I264,'Privacy Analyst Evaluation'!$A$46:$F$120,4,0),""))&amp;""</f>
        <v/>
      </c>
      <c r="M264" s="216" t="str">
        <f>IFERROR(VLOOKUP($I264,'Institution Evaluation'!$A$55:$F$346,6,0),IFERROR(VLOOKUP($I264,'Privacy Analyst Evaluation'!$A$46:$F$120,6,0),""))&amp;""</f>
        <v/>
      </c>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c r="EF264"/>
      <c r="EG264"/>
      <c r="EH264"/>
      <c r="EI264"/>
      <c r="EJ264"/>
      <c r="EK264"/>
      <c r="EL264"/>
      <c r="EM264"/>
      <c r="EN264"/>
      <c r="EO264"/>
      <c r="EP264"/>
      <c r="EQ264"/>
      <c r="ER264"/>
      <c r="ES264"/>
      <c r="ET264"/>
      <c r="EU264"/>
      <c r="EV264"/>
      <c r="EW264"/>
      <c r="EX264"/>
      <c r="EY264"/>
      <c r="EZ264"/>
      <c r="FA264"/>
      <c r="FB264"/>
      <c r="FC264"/>
      <c r="FD264"/>
      <c r="FE264"/>
      <c r="FF264"/>
      <c r="FG264"/>
      <c r="FH264"/>
      <c r="FI264"/>
      <c r="FJ264"/>
      <c r="FK264"/>
      <c r="FL264"/>
      <c r="FM264"/>
      <c r="FN264"/>
      <c r="FO264"/>
      <c r="FP264"/>
      <c r="FQ264"/>
      <c r="FR264"/>
      <c r="FS264"/>
      <c r="FT264"/>
      <c r="FU264"/>
      <c r="FV264"/>
      <c r="FW264"/>
      <c r="FX264"/>
      <c r="FY264"/>
      <c r="FZ264"/>
      <c r="GA264"/>
      <c r="GB264"/>
      <c r="GC264"/>
      <c r="GD264"/>
      <c r="GE264"/>
      <c r="GF264"/>
      <c r="GG264"/>
      <c r="GH264"/>
      <c r="GI264"/>
      <c r="GJ264"/>
      <c r="GK264"/>
      <c r="GL264"/>
      <c r="GM264"/>
      <c r="GN264"/>
      <c r="GO264"/>
      <c r="GP264"/>
      <c r="GQ264"/>
      <c r="GR264"/>
      <c r="GS264"/>
      <c r="GT264"/>
      <c r="GU264"/>
      <c r="GV264"/>
      <c r="GW264"/>
      <c r="GX264"/>
      <c r="GY264"/>
      <c r="GZ264"/>
      <c r="HA264"/>
      <c r="HB264"/>
      <c r="HC264"/>
      <c r="HD264"/>
      <c r="HE264"/>
      <c r="HF264"/>
      <c r="HG264"/>
      <c r="HH264"/>
      <c r="HI264"/>
      <c r="HJ264"/>
      <c r="HK264"/>
      <c r="HL264"/>
      <c r="HM264"/>
      <c r="HN264"/>
      <c r="HO264"/>
      <c r="HP264"/>
      <c r="HQ264"/>
      <c r="HR264"/>
      <c r="HS264"/>
      <c r="HT264"/>
      <c r="HU264"/>
      <c r="HV264"/>
      <c r="HW264"/>
      <c r="HX264"/>
      <c r="HY264"/>
      <c r="HZ264"/>
      <c r="IA264"/>
      <c r="IB264"/>
      <c r="IC264"/>
      <c r="ID264"/>
      <c r="IE264"/>
      <c r="IF264"/>
      <c r="IG264"/>
      <c r="IH264"/>
      <c r="II264"/>
      <c r="IJ264"/>
      <c r="IK264"/>
      <c r="IL264"/>
      <c r="IM264"/>
      <c r="IN264"/>
      <c r="IO264"/>
      <c r="IP264"/>
      <c r="IQ264"/>
      <c r="IR264"/>
      <c r="IS264"/>
      <c r="IT264"/>
      <c r="IU264"/>
      <c r="IV264"/>
      <c r="IW264"/>
      <c r="IX264"/>
      <c r="IY264"/>
      <c r="IZ264"/>
      <c r="JA264"/>
      <c r="JB264"/>
      <c r="JC264"/>
      <c r="JD264"/>
      <c r="JE264"/>
      <c r="JF264"/>
      <c r="JG264"/>
      <c r="JH264"/>
      <c r="JI264"/>
      <c r="JJ264"/>
      <c r="JK264"/>
      <c r="JL264"/>
      <c r="JM264"/>
      <c r="JN264"/>
      <c r="JO264"/>
      <c r="JP264"/>
      <c r="JQ264"/>
      <c r="JR264"/>
      <c r="JS264"/>
      <c r="JT264"/>
      <c r="JU264"/>
      <c r="JV264"/>
      <c r="JW264"/>
      <c r="JX264"/>
      <c r="JY264"/>
      <c r="JZ264"/>
      <c r="KA264"/>
      <c r="KB264"/>
      <c r="KC264"/>
      <c r="KD264"/>
      <c r="KE264"/>
      <c r="KF264"/>
      <c r="KG264"/>
      <c r="KH264"/>
      <c r="KI264"/>
      <c r="KJ264"/>
      <c r="KK264"/>
      <c r="KL264"/>
      <c r="KM264"/>
      <c r="KN264"/>
      <c r="KO264"/>
      <c r="KP264"/>
      <c r="KQ264"/>
      <c r="KR264"/>
      <c r="KS264"/>
      <c r="KT264"/>
      <c r="KU264"/>
      <c r="KV264"/>
      <c r="KW264"/>
      <c r="KX264"/>
      <c r="KY264"/>
      <c r="KZ264"/>
      <c r="LA264"/>
      <c r="LB264"/>
      <c r="LC264"/>
      <c r="LD264"/>
      <c r="LE264"/>
      <c r="LF264"/>
      <c r="LG264"/>
      <c r="LH264"/>
      <c r="LI264"/>
      <c r="LJ264"/>
      <c r="LK264"/>
      <c r="LL264"/>
      <c r="LM264"/>
      <c r="LN264"/>
      <c r="LO264"/>
      <c r="LP264"/>
      <c r="LQ264"/>
      <c r="LR264"/>
      <c r="LS264"/>
      <c r="LT264"/>
      <c r="LU264"/>
      <c r="LV264"/>
      <c r="LW264"/>
      <c r="LX264"/>
      <c r="LY264"/>
      <c r="LZ264"/>
    </row>
    <row r="265" spans="1:338" x14ac:dyDescent="0.2">
      <c r="A265" s="216" t="str">
        <f>IFERROR(IF($A264+1&gt;'(backend scoring)'!$T$335,"",$A264+1),"")</f>
        <v/>
      </c>
      <c r="B265" s="216" t="str">
        <f>_xlfn.XLOOKUP($A265,'(backend scoring)'!$V$2:$V$333,'(backend scoring)'!$A$2:$A$333,"")</f>
        <v/>
      </c>
      <c r="C265" s="216" t="str">
        <f>IFERROR(VLOOKUP($B265,'Institution Evaluation'!$A$55:$F$346,2,0),IFERROR(VLOOKUP($B265,'Privacy Analyst Evaluation'!$A$46:$F$120,2,0),""))&amp;""</f>
        <v/>
      </c>
      <c r="D265" s="216" t="str">
        <f>IFERROR(VLOOKUP($B265,'Institution Evaluation'!$A$55:$F$346,3,0),IFERROR(VLOOKUP($B265,'Privacy Analyst Evaluation'!$A$46:$F$120,3,0),""))&amp;""</f>
        <v/>
      </c>
      <c r="E265" s="216" t="str">
        <f>IFERROR(VLOOKUP($B265,'Institution Evaluation'!$A$55:$F$346,4,0),IFERROR(VLOOKUP($B265,'Privacy Analyst Evaluation'!$A$46:$F$120,4,0),""))&amp;""</f>
        <v/>
      </c>
      <c r="F265" s="216" t="str">
        <f>IFERROR(VLOOKUP($B265,'Institution Evaluation'!$A$55:$F$346,6,0),IFERROR(VLOOKUP($B265,'Privacy Analyst Evaluation'!$A$46:$F$120,6,0),""))&amp;""</f>
        <v/>
      </c>
      <c r="G265" s="217"/>
      <c r="H265" s="216" t="str">
        <f>IFERROR(IF($H264+1&gt;'(backend scoring)'!$Q$335,"",$H264+1),"")</f>
        <v/>
      </c>
      <c r="I265" s="216" t="str">
        <f>_xlfn.XLOOKUP($H265,'(backend scoring)'!$S$2:$S$333,'(backend scoring)'!$A$2:$A$333,"")</f>
        <v/>
      </c>
      <c r="J265" s="216" t="str">
        <f>IFERROR(VLOOKUP($I265,'Institution Evaluation'!$A$55:$F$346,2,0),IFERROR(VLOOKUP($I265,'Privacy Analyst Evaluation'!$A$46:$F$120,2,0),""))</f>
        <v/>
      </c>
      <c r="K265" s="216" t="str">
        <f>IFERROR(VLOOKUP($I265,'Institution Evaluation'!$A$55:$F$346,3,0),IFERROR(VLOOKUP($I265,'Privacy Analyst Evaluation'!$A$46:$F$120,3,0),""))&amp;""</f>
        <v/>
      </c>
      <c r="L265" s="216" t="str">
        <f>IFERROR(VLOOKUP($I265,'Institution Evaluation'!$A$55:$F$346,4,0),IFERROR(VLOOKUP($I265,'Privacy Analyst Evaluation'!$A$46:$F$120,4,0),""))&amp;""</f>
        <v/>
      </c>
      <c r="M265" s="216" t="str">
        <f>IFERROR(VLOOKUP($I265,'Institution Evaluation'!$A$55:$F$346,6,0),IFERROR(VLOOKUP($I265,'Privacy Analyst Evaluation'!$A$46:$F$120,6,0),""))&amp;""</f>
        <v/>
      </c>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c r="EF265"/>
      <c r="EG265"/>
      <c r="EH265"/>
      <c r="EI265"/>
      <c r="EJ265"/>
      <c r="EK265"/>
      <c r="EL265"/>
      <c r="EM265"/>
      <c r="EN265"/>
      <c r="EO265"/>
      <c r="EP265"/>
      <c r="EQ265"/>
      <c r="ER265"/>
      <c r="ES265"/>
      <c r="ET265"/>
      <c r="EU265"/>
      <c r="EV265"/>
      <c r="EW265"/>
      <c r="EX265"/>
      <c r="EY265"/>
      <c r="EZ265"/>
      <c r="FA265"/>
      <c r="FB265"/>
      <c r="FC265"/>
      <c r="FD265"/>
      <c r="FE265"/>
      <c r="FF265"/>
      <c r="FG265"/>
      <c r="FH265"/>
      <c r="FI265"/>
      <c r="FJ265"/>
      <c r="FK265"/>
      <c r="FL265"/>
      <c r="FM265"/>
      <c r="FN265"/>
      <c r="FO265"/>
      <c r="FP265"/>
      <c r="FQ265"/>
      <c r="FR265"/>
      <c r="FS265"/>
      <c r="FT265"/>
      <c r="FU265"/>
      <c r="FV265"/>
      <c r="FW265"/>
      <c r="FX265"/>
      <c r="FY265"/>
      <c r="FZ265"/>
      <c r="GA265"/>
      <c r="GB265"/>
      <c r="GC265"/>
      <c r="GD265"/>
      <c r="GE265"/>
      <c r="GF265"/>
      <c r="GG265"/>
      <c r="GH265"/>
      <c r="GI265"/>
      <c r="GJ265"/>
      <c r="GK265"/>
      <c r="GL265"/>
      <c r="GM265"/>
      <c r="GN265"/>
      <c r="GO265"/>
      <c r="GP265"/>
      <c r="GQ265"/>
      <c r="GR265"/>
      <c r="GS265"/>
      <c r="GT265"/>
      <c r="GU265"/>
      <c r="GV265"/>
      <c r="GW265"/>
      <c r="GX265"/>
      <c r="GY265"/>
      <c r="GZ265"/>
      <c r="HA265"/>
      <c r="HB265"/>
      <c r="HC265"/>
      <c r="HD265"/>
      <c r="HE265"/>
      <c r="HF265"/>
      <c r="HG265"/>
      <c r="HH265"/>
      <c r="HI265"/>
      <c r="HJ265"/>
      <c r="HK265"/>
      <c r="HL265"/>
      <c r="HM265"/>
      <c r="HN265"/>
      <c r="HO265"/>
      <c r="HP265"/>
      <c r="HQ265"/>
      <c r="HR265"/>
      <c r="HS265"/>
      <c r="HT265"/>
      <c r="HU265"/>
      <c r="HV265"/>
      <c r="HW265"/>
      <c r="HX265"/>
      <c r="HY265"/>
      <c r="HZ265"/>
      <c r="IA265"/>
      <c r="IB265"/>
      <c r="IC265"/>
      <c r="ID265"/>
      <c r="IE265"/>
      <c r="IF265"/>
      <c r="IG265"/>
      <c r="IH265"/>
      <c r="II265"/>
      <c r="IJ265"/>
      <c r="IK265"/>
      <c r="IL265"/>
      <c r="IM265"/>
      <c r="IN265"/>
      <c r="IO265"/>
      <c r="IP265"/>
      <c r="IQ265"/>
      <c r="IR265"/>
      <c r="IS265"/>
      <c r="IT265"/>
      <c r="IU265"/>
      <c r="IV265"/>
      <c r="IW265"/>
      <c r="IX265"/>
      <c r="IY265"/>
      <c r="IZ265"/>
      <c r="JA265"/>
      <c r="JB265"/>
      <c r="JC265"/>
      <c r="JD265"/>
      <c r="JE265"/>
      <c r="JF265"/>
      <c r="JG265"/>
      <c r="JH265"/>
      <c r="JI265"/>
      <c r="JJ265"/>
      <c r="JK265"/>
      <c r="JL265"/>
      <c r="JM265"/>
      <c r="JN265"/>
      <c r="JO265"/>
      <c r="JP265"/>
      <c r="JQ265"/>
      <c r="JR265"/>
      <c r="JS265"/>
      <c r="JT265"/>
      <c r="JU265"/>
      <c r="JV265"/>
      <c r="JW265"/>
      <c r="JX265"/>
      <c r="JY265"/>
      <c r="JZ265"/>
      <c r="KA265"/>
      <c r="KB265"/>
      <c r="KC265"/>
      <c r="KD265"/>
      <c r="KE265"/>
      <c r="KF265"/>
      <c r="KG265"/>
      <c r="KH265"/>
      <c r="KI265"/>
      <c r="KJ265"/>
      <c r="KK265"/>
      <c r="KL265"/>
      <c r="KM265"/>
      <c r="KN265"/>
      <c r="KO265"/>
      <c r="KP265"/>
      <c r="KQ265"/>
      <c r="KR265"/>
      <c r="KS265"/>
      <c r="KT265"/>
      <c r="KU265"/>
      <c r="KV265"/>
      <c r="KW265"/>
      <c r="KX265"/>
      <c r="KY265"/>
      <c r="KZ265"/>
      <c r="LA265"/>
      <c r="LB265"/>
      <c r="LC265"/>
      <c r="LD265"/>
      <c r="LE265"/>
      <c r="LF265"/>
      <c r="LG265"/>
      <c r="LH265"/>
      <c r="LI265"/>
      <c r="LJ265"/>
      <c r="LK265"/>
      <c r="LL265"/>
      <c r="LM265"/>
      <c r="LN265"/>
      <c r="LO265"/>
      <c r="LP265"/>
      <c r="LQ265"/>
      <c r="LR265"/>
      <c r="LS265"/>
      <c r="LT265"/>
      <c r="LU265"/>
      <c r="LV265"/>
      <c r="LW265"/>
      <c r="LX265"/>
      <c r="LY265"/>
      <c r="LZ265"/>
    </row>
    <row r="266" spans="1:338" x14ac:dyDescent="0.2">
      <c r="A266" s="216" t="str">
        <f>IFERROR(IF($A265+1&gt;'(backend scoring)'!$T$335,"",$A265+1),"")</f>
        <v/>
      </c>
      <c r="B266" s="216" t="str">
        <f>_xlfn.XLOOKUP($A266,'(backend scoring)'!$V$2:$V$333,'(backend scoring)'!$A$2:$A$333,"")</f>
        <v/>
      </c>
      <c r="C266" s="216" t="str">
        <f>IFERROR(VLOOKUP($B266,'Institution Evaluation'!$A$55:$F$346,2,0),IFERROR(VLOOKUP($B266,'Privacy Analyst Evaluation'!$A$46:$F$120,2,0),""))&amp;""</f>
        <v/>
      </c>
      <c r="D266" s="216" t="str">
        <f>IFERROR(VLOOKUP($B266,'Institution Evaluation'!$A$55:$F$346,3,0),IFERROR(VLOOKUP($B266,'Privacy Analyst Evaluation'!$A$46:$F$120,3,0),""))&amp;""</f>
        <v/>
      </c>
      <c r="E266" s="216" t="str">
        <f>IFERROR(VLOOKUP($B266,'Institution Evaluation'!$A$55:$F$346,4,0),IFERROR(VLOOKUP($B266,'Privacy Analyst Evaluation'!$A$46:$F$120,4,0),""))&amp;""</f>
        <v/>
      </c>
      <c r="F266" s="216" t="str">
        <f>IFERROR(VLOOKUP($B266,'Institution Evaluation'!$A$55:$F$346,6,0),IFERROR(VLOOKUP($B266,'Privacy Analyst Evaluation'!$A$46:$F$120,6,0),""))&amp;""</f>
        <v/>
      </c>
      <c r="G266" s="217"/>
      <c r="H266" s="216" t="str">
        <f>IFERROR(IF($H265+1&gt;'(backend scoring)'!$Q$335,"",$H265+1),"")</f>
        <v/>
      </c>
      <c r="I266" s="216" t="str">
        <f>_xlfn.XLOOKUP($H266,'(backend scoring)'!$S$2:$S$333,'(backend scoring)'!$A$2:$A$333,"")</f>
        <v/>
      </c>
      <c r="J266" s="216" t="str">
        <f>IFERROR(VLOOKUP($I266,'Institution Evaluation'!$A$55:$F$346,2,0),IFERROR(VLOOKUP($I266,'Privacy Analyst Evaluation'!$A$46:$F$120,2,0),""))</f>
        <v/>
      </c>
      <c r="K266" s="216" t="str">
        <f>IFERROR(VLOOKUP($I266,'Institution Evaluation'!$A$55:$F$346,3,0),IFERROR(VLOOKUP($I266,'Privacy Analyst Evaluation'!$A$46:$F$120,3,0),""))&amp;""</f>
        <v/>
      </c>
      <c r="L266" s="216" t="str">
        <f>IFERROR(VLOOKUP($I266,'Institution Evaluation'!$A$55:$F$346,4,0),IFERROR(VLOOKUP($I266,'Privacy Analyst Evaluation'!$A$46:$F$120,4,0),""))&amp;""</f>
        <v/>
      </c>
      <c r="M266" s="216" t="str">
        <f>IFERROR(VLOOKUP($I266,'Institution Evaluation'!$A$55:$F$346,6,0),IFERROR(VLOOKUP($I266,'Privacy Analyst Evaluation'!$A$46:$F$120,6,0),""))&amp;""</f>
        <v/>
      </c>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c r="EE266"/>
      <c r="EF266"/>
      <c r="EG266"/>
      <c r="EH266"/>
      <c r="EI266"/>
      <c r="EJ266"/>
      <c r="EK266"/>
      <c r="EL266"/>
      <c r="EM266"/>
      <c r="EN266"/>
      <c r="EO266"/>
      <c r="EP266"/>
      <c r="EQ266"/>
      <c r="ER266"/>
      <c r="ES266"/>
      <c r="ET266"/>
      <c r="EU266"/>
      <c r="EV266"/>
      <c r="EW266"/>
      <c r="EX266"/>
      <c r="EY266"/>
      <c r="EZ266"/>
      <c r="FA266"/>
      <c r="FB266"/>
      <c r="FC266"/>
      <c r="FD266"/>
      <c r="FE266"/>
      <c r="FF266"/>
      <c r="FG266"/>
      <c r="FH266"/>
      <c r="FI266"/>
      <c r="FJ266"/>
      <c r="FK266"/>
      <c r="FL266"/>
      <c r="FM266"/>
      <c r="FN266"/>
      <c r="FO266"/>
      <c r="FP266"/>
      <c r="FQ266"/>
      <c r="FR266"/>
      <c r="FS266"/>
      <c r="FT266"/>
      <c r="FU266"/>
      <c r="FV266"/>
      <c r="FW266"/>
      <c r="FX266"/>
      <c r="FY266"/>
      <c r="FZ266"/>
      <c r="GA266"/>
      <c r="GB266"/>
      <c r="GC266"/>
      <c r="GD266"/>
      <c r="GE266"/>
      <c r="GF266"/>
      <c r="GG266"/>
      <c r="GH266"/>
      <c r="GI266"/>
      <c r="GJ266"/>
      <c r="GK266"/>
      <c r="GL266"/>
      <c r="GM266"/>
      <c r="GN266"/>
      <c r="GO266"/>
      <c r="GP266"/>
      <c r="GQ266"/>
      <c r="GR266"/>
      <c r="GS266"/>
      <c r="GT266"/>
      <c r="GU266"/>
      <c r="GV266"/>
      <c r="GW266"/>
      <c r="GX266"/>
      <c r="GY266"/>
      <c r="GZ266"/>
      <c r="HA266"/>
      <c r="HB266"/>
      <c r="HC266"/>
      <c r="HD266"/>
      <c r="HE266"/>
      <c r="HF266"/>
      <c r="HG266"/>
      <c r="HH266"/>
      <c r="HI266"/>
      <c r="HJ266"/>
      <c r="HK266"/>
      <c r="HL266"/>
      <c r="HM266"/>
      <c r="HN266"/>
      <c r="HO266"/>
      <c r="HP266"/>
      <c r="HQ266"/>
      <c r="HR266"/>
      <c r="HS266"/>
      <c r="HT266"/>
      <c r="HU266"/>
      <c r="HV266"/>
      <c r="HW266"/>
      <c r="HX266"/>
      <c r="HY266"/>
      <c r="HZ266"/>
      <c r="IA266"/>
      <c r="IB266"/>
      <c r="IC266"/>
      <c r="ID266"/>
      <c r="IE266"/>
      <c r="IF266"/>
      <c r="IG266"/>
      <c r="IH266"/>
      <c r="II266"/>
      <c r="IJ266"/>
      <c r="IK266"/>
      <c r="IL266"/>
      <c r="IM266"/>
      <c r="IN266"/>
      <c r="IO266"/>
      <c r="IP266"/>
      <c r="IQ266"/>
      <c r="IR266"/>
      <c r="IS266"/>
      <c r="IT266"/>
      <c r="IU266"/>
      <c r="IV266"/>
      <c r="IW266"/>
      <c r="IX266"/>
      <c r="IY266"/>
      <c r="IZ266"/>
      <c r="JA266"/>
      <c r="JB266"/>
      <c r="JC266"/>
      <c r="JD266"/>
      <c r="JE266"/>
      <c r="JF266"/>
      <c r="JG266"/>
      <c r="JH266"/>
      <c r="JI266"/>
      <c r="JJ266"/>
      <c r="JK266"/>
      <c r="JL266"/>
      <c r="JM266"/>
      <c r="JN266"/>
      <c r="JO266"/>
      <c r="JP266"/>
      <c r="JQ266"/>
      <c r="JR266"/>
      <c r="JS266"/>
      <c r="JT266"/>
      <c r="JU266"/>
      <c r="JV266"/>
      <c r="JW266"/>
      <c r="JX266"/>
      <c r="JY266"/>
      <c r="JZ266"/>
      <c r="KA266"/>
      <c r="KB266"/>
      <c r="KC266"/>
      <c r="KD266"/>
      <c r="KE266"/>
      <c r="KF266"/>
      <c r="KG266"/>
      <c r="KH266"/>
      <c r="KI266"/>
      <c r="KJ266"/>
      <c r="KK266"/>
      <c r="KL266"/>
      <c r="KM266"/>
      <c r="KN266"/>
      <c r="KO266"/>
      <c r="KP266"/>
      <c r="KQ266"/>
      <c r="KR266"/>
      <c r="KS266"/>
      <c r="KT266"/>
      <c r="KU266"/>
      <c r="KV266"/>
      <c r="KW266"/>
      <c r="KX266"/>
      <c r="KY266"/>
      <c r="KZ266"/>
      <c r="LA266"/>
      <c r="LB266"/>
      <c r="LC266"/>
      <c r="LD266"/>
      <c r="LE266"/>
      <c r="LF266"/>
      <c r="LG266"/>
      <c r="LH266"/>
      <c r="LI266"/>
      <c r="LJ266"/>
      <c r="LK266"/>
      <c r="LL266"/>
      <c r="LM266"/>
      <c r="LN266"/>
      <c r="LO266"/>
      <c r="LP266"/>
      <c r="LQ266"/>
      <c r="LR266"/>
      <c r="LS266"/>
      <c r="LT266"/>
      <c r="LU266"/>
      <c r="LV266"/>
      <c r="LW266"/>
      <c r="LX266"/>
      <c r="LY266"/>
      <c r="LZ266"/>
    </row>
    <row r="267" spans="1:338" x14ac:dyDescent="0.2">
      <c r="A267" s="216" t="str">
        <f>IFERROR(IF($A266+1&gt;'(backend scoring)'!$T$335,"",$A266+1),"")</f>
        <v/>
      </c>
      <c r="B267" s="216" t="str">
        <f>_xlfn.XLOOKUP($A267,'(backend scoring)'!$V$2:$V$333,'(backend scoring)'!$A$2:$A$333,"")</f>
        <v/>
      </c>
      <c r="C267" s="216" t="str">
        <f>IFERROR(VLOOKUP($B267,'Institution Evaluation'!$A$55:$F$346,2,0),IFERROR(VLOOKUP($B267,'Privacy Analyst Evaluation'!$A$46:$F$120,2,0),""))&amp;""</f>
        <v/>
      </c>
      <c r="D267" s="216" t="str">
        <f>IFERROR(VLOOKUP($B267,'Institution Evaluation'!$A$55:$F$346,3,0),IFERROR(VLOOKUP($B267,'Privacy Analyst Evaluation'!$A$46:$F$120,3,0),""))&amp;""</f>
        <v/>
      </c>
      <c r="E267" s="216" t="str">
        <f>IFERROR(VLOOKUP($B267,'Institution Evaluation'!$A$55:$F$346,4,0),IFERROR(VLOOKUP($B267,'Privacy Analyst Evaluation'!$A$46:$F$120,4,0),""))&amp;""</f>
        <v/>
      </c>
      <c r="F267" s="216" t="str">
        <f>IFERROR(VLOOKUP($B267,'Institution Evaluation'!$A$55:$F$346,6,0),IFERROR(VLOOKUP($B267,'Privacy Analyst Evaluation'!$A$46:$F$120,6,0),""))&amp;""</f>
        <v/>
      </c>
      <c r="G267" s="217"/>
      <c r="H267" s="216" t="str">
        <f>IFERROR(IF($H266+1&gt;'(backend scoring)'!$Q$335,"",$H266+1),"")</f>
        <v/>
      </c>
      <c r="I267" s="216" t="str">
        <f>_xlfn.XLOOKUP($H267,'(backend scoring)'!$S$2:$S$333,'(backend scoring)'!$A$2:$A$333,"")</f>
        <v/>
      </c>
      <c r="J267" s="216" t="str">
        <f>IFERROR(VLOOKUP($I267,'Institution Evaluation'!$A$55:$F$346,2,0),IFERROR(VLOOKUP($I267,'Privacy Analyst Evaluation'!$A$46:$F$120,2,0),""))</f>
        <v/>
      </c>
      <c r="K267" s="216" t="str">
        <f>IFERROR(VLOOKUP($I267,'Institution Evaluation'!$A$55:$F$346,3,0),IFERROR(VLOOKUP($I267,'Privacy Analyst Evaluation'!$A$46:$F$120,3,0),""))&amp;""</f>
        <v/>
      </c>
      <c r="L267" s="216" t="str">
        <f>IFERROR(VLOOKUP($I267,'Institution Evaluation'!$A$55:$F$346,4,0),IFERROR(VLOOKUP($I267,'Privacy Analyst Evaluation'!$A$46:$F$120,4,0),""))&amp;""</f>
        <v/>
      </c>
      <c r="M267" s="216" t="str">
        <f>IFERROR(VLOOKUP($I267,'Institution Evaluation'!$A$55:$F$346,6,0),IFERROR(VLOOKUP($I267,'Privacy Analyst Evaluation'!$A$46:$F$120,6,0),""))&amp;""</f>
        <v/>
      </c>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c r="EZ267"/>
      <c r="FA267"/>
      <c r="FB267"/>
      <c r="FC267"/>
      <c r="FD267"/>
      <c r="FE267"/>
      <c r="FF267"/>
      <c r="FG267"/>
      <c r="FH267"/>
      <c r="FI267"/>
      <c r="FJ267"/>
      <c r="FK267"/>
      <c r="FL267"/>
      <c r="FM267"/>
      <c r="FN267"/>
      <c r="FO267"/>
      <c r="FP267"/>
      <c r="FQ267"/>
      <c r="FR267"/>
      <c r="FS267"/>
      <c r="FT267"/>
      <c r="FU267"/>
      <c r="FV267"/>
      <c r="FW267"/>
      <c r="FX267"/>
      <c r="FY267"/>
      <c r="FZ267"/>
      <c r="GA267"/>
      <c r="GB267"/>
      <c r="GC267"/>
      <c r="GD267"/>
      <c r="GE267"/>
      <c r="GF267"/>
      <c r="GG267"/>
      <c r="GH267"/>
      <c r="GI267"/>
      <c r="GJ267"/>
      <c r="GK267"/>
      <c r="GL267"/>
      <c r="GM267"/>
      <c r="GN267"/>
      <c r="GO267"/>
      <c r="GP267"/>
      <c r="GQ267"/>
      <c r="GR267"/>
      <c r="GS267"/>
      <c r="GT267"/>
      <c r="GU267"/>
      <c r="GV267"/>
      <c r="GW267"/>
      <c r="GX267"/>
      <c r="GY267"/>
      <c r="GZ267"/>
      <c r="HA267"/>
      <c r="HB267"/>
      <c r="HC267"/>
      <c r="HD267"/>
      <c r="HE267"/>
      <c r="HF267"/>
      <c r="HG267"/>
      <c r="HH267"/>
      <c r="HI267"/>
      <c r="HJ267"/>
      <c r="HK267"/>
      <c r="HL267"/>
      <c r="HM267"/>
      <c r="HN267"/>
      <c r="HO267"/>
      <c r="HP267"/>
      <c r="HQ267"/>
      <c r="HR267"/>
      <c r="HS267"/>
      <c r="HT267"/>
      <c r="HU267"/>
      <c r="HV267"/>
      <c r="HW267"/>
      <c r="HX267"/>
      <c r="HY267"/>
      <c r="HZ267"/>
      <c r="IA267"/>
      <c r="IB267"/>
      <c r="IC267"/>
      <c r="ID267"/>
      <c r="IE267"/>
      <c r="IF267"/>
      <c r="IG267"/>
      <c r="IH267"/>
      <c r="II267"/>
      <c r="IJ267"/>
      <c r="IK267"/>
      <c r="IL267"/>
      <c r="IM267"/>
      <c r="IN267"/>
      <c r="IO267"/>
      <c r="IP267"/>
      <c r="IQ267"/>
      <c r="IR267"/>
      <c r="IS267"/>
      <c r="IT267"/>
      <c r="IU267"/>
      <c r="IV267"/>
      <c r="IW267"/>
      <c r="IX267"/>
      <c r="IY267"/>
      <c r="IZ267"/>
      <c r="JA267"/>
      <c r="JB267"/>
      <c r="JC267"/>
      <c r="JD267"/>
      <c r="JE267"/>
      <c r="JF267"/>
      <c r="JG267"/>
      <c r="JH267"/>
      <c r="JI267"/>
      <c r="JJ267"/>
      <c r="JK267"/>
      <c r="JL267"/>
      <c r="JM267"/>
      <c r="JN267"/>
      <c r="JO267"/>
      <c r="JP267"/>
      <c r="JQ267"/>
      <c r="JR267"/>
      <c r="JS267"/>
      <c r="JT267"/>
      <c r="JU267"/>
      <c r="JV267"/>
      <c r="JW267"/>
      <c r="JX267"/>
      <c r="JY267"/>
      <c r="JZ267"/>
      <c r="KA267"/>
      <c r="KB267"/>
      <c r="KC267"/>
      <c r="KD267"/>
      <c r="KE267"/>
      <c r="KF267"/>
      <c r="KG267"/>
      <c r="KH267"/>
      <c r="KI267"/>
      <c r="KJ267"/>
      <c r="KK267"/>
      <c r="KL267"/>
      <c r="KM267"/>
      <c r="KN267"/>
      <c r="KO267"/>
      <c r="KP267"/>
      <c r="KQ267"/>
      <c r="KR267"/>
      <c r="KS267"/>
      <c r="KT267"/>
      <c r="KU267"/>
      <c r="KV267"/>
      <c r="KW267"/>
      <c r="KX267"/>
      <c r="KY267"/>
      <c r="KZ267"/>
      <c r="LA267"/>
      <c r="LB267"/>
      <c r="LC267"/>
      <c r="LD267"/>
      <c r="LE267"/>
      <c r="LF267"/>
      <c r="LG267"/>
      <c r="LH267"/>
      <c r="LI267"/>
      <c r="LJ267"/>
      <c r="LK267"/>
      <c r="LL267"/>
      <c r="LM267"/>
      <c r="LN267"/>
      <c r="LO267"/>
      <c r="LP267"/>
      <c r="LQ267"/>
      <c r="LR267"/>
      <c r="LS267"/>
      <c r="LT267"/>
      <c r="LU267"/>
      <c r="LV267"/>
      <c r="LW267"/>
      <c r="LX267"/>
      <c r="LY267"/>
      <c r="LZ267"/>
    </row>
    <row r="268" spans="1:338" x14ac:dyDescent="0.2">
      <c r="A268" s="216" t="str">
        <f>IFERROR(IF($A267+1&gt;'(backend scoring)'!$T$335,"",$A267+1),"")</f>
        <v/>
      </c>
      <c r="B268" s="216" t="str">
        <f>_xlfn.XLOOKUP($A268,'(backend scoring)'!$V$2:$V$333,'(backend scoring)'!$A$2:$A$333,"")</f>
        <v/>
      </c>
      <c r="C268" s="216" t="str">
        <f>IFERROR(VLOOKUP($B268,'Institution Evaluation'!$A$55:$F$346,2,0),IFERROR(VLOOKUP($B268,'Privacy Analyst Evaluation'!$A$46:$F$120,2,0),""))&amp;""</f>
        <v/>
      </c>
      <c r="D268" s="216" t="str">
        <f>IFERROR(VLOOKUP($B268,'Institution Evaluation'!$A$55:$F$346,3,0),IFERROR(VLOOKUP($B268,'Privacy Analyst Evaluation'!$A$46:$F$120,3,0),""))&amp;""</f>
        <v/>
      </c>
      <c r="E268" s="216" t="str">
        <f>IFERROR(VLOOKUP($B268,'Institution Evaluation'!$A$55:$F$346,4,0),IFERROR(VLOOKUP($B268,'Privacy Analyst Evaluation'!$A$46:$F$120,4,0),""))&amp;""</f>
        <v/>
      </c>
      <c r="F268" s="216" t="str">
        <f>IFERROR(VLOOKUP($B268,'Institution Evaluation'!$A$55:$F$346,6,0),IFERROR(VLOOKUP($B268,'Privacy Analyst Evaluation'!$A$46:$F$120,6,0),""))&amp;""</f>
        <v/>
      </c>
      <c r="G268" s="217"/>
      <c r="H268" s="216" t="str">
        <f>IFERROR(IF($H267+1&gt;'(backend scoring)'!$Q$335,"",$H267+1),"")</f>
        <v/>
      </c>
      <c r="I268" s="216" t="str">
        <f>_xlfn.XLOOKUP($H268,'(backend scoring)'!$S$2:$S$333,'(backend scoring)'!$A$2:$A$333,"")</f>
        <v/>
      </c>
      <c r="J268" s="216" t="str">
        <f>IFERROR(VLOOKUP($I268,'Institution Evaluation'!$A$55:$F$346,2,0),IFERROR(VLOOKUP($I268,'Privacy Analyst Evaluation'!$A$46:$F$120,2,0),""))</f>
        <v/>
      </c>
      <c r="K268" s="216" t="str">
        <f>IFERROR(VLOOKUP($I268,'Institution Evaluation'!$A$55:$F$346,3,0),IFERROR(VLOOKUP($I268,'Privacy Analyst Evaluation'!$A$46:$F$120,3,0),""))&amp;""</f>
        <v/>
      </c>
      <c r="L268" s="216" t="str">
        <f>IFERROR(VLOOKUP($I268,'Institution Evaluation'!$A$55:$F$346,4,0),IFERROR(VLOOKUP($I268,'Privacy Analyst Evaluation'!$A$46:$F$120,4,0),""))&amp;""</f>
        <v/>
      </c>
      <c r="M268" s="216" t="str">
        <f>IFERROR(VLOOKUP($I268,'Institution Evaluation'!$A$55:$F$346,6,0),IFERROR(VLOOKUP($I268,'Privacy Analyst Evaluation'!$A$46:$F$120,6,0),""))&amp;""</f>
        <v/>
      </c>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c r="EF268"/>
      <c r="EG268"/>
      <c r="EH268"/>
      <c r="EI268"/>
      <c r="EJ268"/>
      <c r="EK268"/>
      <c r="EL268"/>
      <c r="EM268"/>
      <c r="EN268"/>
      <c r="EO268"/>
      <c r="EP268"/>
      <c r="EQ268"/>
      <c r="ER268"/>
      <c r="ES268"/>
      <c r="ET268"/>
      <c r="EU268"/>
      <c r="EV268"/>
      <c r="EW268"/>
      <c r="EX268"/>
      <c r="EY268"/>
      <c r="EZ268"/>
      <c r="FA268"/>
      <c r="FB268"/>
      <c r="FC268"/>
      <c r="FD268"/>
      <c r="FE268"/>
      <c r="FF268"/>
      <c r="FG268"/>
      <c r="FH268"/>
      <c r="FI268"/>
      <c r="FJ268"/>
      <c r="FK268"/>
      <c r="FL268"/>
      <c r="FM268"/>
      <c r="FN268"/>
      <c r="FO268"/>
      <c r="FP268"/>
      <c r="FQ268"/>
      <c r="FR268"/>
      <c r="FS268"/>
      <c r="FT268"/>
      <c r="FU268"/>
      <c r="FV268"/>
      <c r="FW268"/>
      <c r="FX268"/>
      <c r="FY268"/>
      <c r="FZ268"/>
      <c r="GA268"/>
      <c r="GB268"/>
      <c r="GC268"/>
      <c r="GD268"/>
      <c r="GE268"/>
      <c r="GF268"/>
      <c r="GG268"/>
      <c r="GH268"/>
      <c r="GI268"/>
      <c r="GJ268"/>
      <c r="GK268"/>
      <c r="GL268"/>
      <c r="GM268"/>
      <c r="GN268"/>
      <c r="GO268"/>
      <c r="GP268"/>
      <c r="GQ268"/>
      <c r="GR268"/>
      <c r="GS268"/>
      <c r="GT268"/>
      <c r="GU268"/>
      <c r="GV268"/>
      <c r="GW268"/>
      <c r="GX268"/>
      <c r="GY268"/>
      <c r="GZ268"/>
      <c r="HA268"/>
      <c r="HB268"/>
      <c r="HC268"/>
      <c r="HD268"/>
      <c r="HE268"/>
      <c r="HF268"/>
      <c r="HG268"/>
      <c r="HH268"/>
      <c r="HI268"/>
      <c r="HJ268"/>
      <c r="HK268"/>
      <c r="HL268"/>
      <c r="HM268"/>
      <c r="HN268"/>
      <c r="HO268"/>
      <c r="HP268"/>
      <c r="HQ268"/>
      <c r="HR268"/>
      <c r="HS268"/>
      <c r="HT268"/>
      <c r="HU268"/>
      <c r="HV268"/>
      <c r="HW268"/>
      <c r="HX268"/>
      <c r="HY268"/>
      <c r="HZ268"/>
      <c r="IA268"/>
      <c r="IB268"/>
      <c r="IC268"/>
      <c r="ID268"/>
      <c r="IE268"/>
      <c r="IF268"/>
      <c r="IG268"/>
      <c r="IH268"/>
      <c r="II268"/>
      <c r="IJ268"/>
      <c r="IK268"/>
      <c r="IL268"/>
      <c r="IM268"/>
      <c r="IN268"/>
      <c r="IO268"/>
      <c r="IP268"/>
      <c r="IQ268"/>
      <c r="IR268"/>
      <c r="IS268"/>
      <c r="IT268"/>
      <c r="IU268"/>
      <c r="IV268"/>
      <c r="IW268"/>
      <c r="IX268"/>
      <c r="IY268"/>
      <c r="IZ268"/>
      <c r="JA268"/>
      <c r="JB268"/>
      <c r="JC268"/>
      <c r="JD268"/>
      <c r="JE268"/>
      <c r="JF268"/>
      <c r="JG268"/>
      <c r="JH268"/>
      <c r="JI268"/>
      <c r="JJ268"/>
      <c r="JK268"/>
      <c r="JL268"/>
      <c r="JM268"/>
      <c r="JN268"/>
      <c r="JO268"/>
      <c r="JP268"/>
      <c r="JQ268"/>
      <c r="JR268"/>
      <c r="JS268"/>
      <c r="JT268"/>
      <c r="JU268"/>
      <c r="JV268"/>
      <c r="JW268"/>
      <c r="JX268"/>
      <c r="JY268"/>
      <c r="JZ268"/>
      <c r="KA268"/>
      <c r="KB268"/>
      <c r="KC268"/>
      <c r="KD268"/>
      <c r="KE268"/>
      <c r="KF268"/>
      <c r="KG268"/>
      <c r="KH268"/>
      <c r="KI268"/>
      <c r="KJ268"/>
      <c r="KK268"/>
      <c r="KL268"/>
      <c r="KM268"/>
      <c r="KN268"/>
      <c r="KO268"/>
      <c r="KP268"/>
      <c r="KQ268"/>
      <c r="KR268"/>
      <c r="KS268"/>
      <c r="KT268"/>
      <c r="KU268"/>
      <c r="KV268"/>
      <c r="KW268"/>
      <c r="KX268"/>
      <c r="KY268"/>
      <c r="KZ268"/>
      <c r="LA268"/>
      <c r="LB268"/>
      <c r="LC268"/>
      <c r="LD268"/>
      <c r="LE268"/>
      <c r="LF268"/>
      <c r="LG268"/>
      <c r="LH268"/>
      <c r="LI268"/>
      <c r="LJ268"/>
      <c r="LK268"/>
      <c r="LL268"/>
      <c r="LM268"/>
      <c r="LN268"/>
      <c r="LO268"/>
      <c r="LP268"/>
      <c r="LQ268"/>
      <c r="LR268"/>
      <c r="LS268"/>
      <c r="LT268"/>
      <c r="LU268"/>
      <c r="LV268"/>
      <c r="LW268"/>
      <c r="LX268"/>
      <c r="LY268"/>
      <c r="LZ268"/>
    </row>
    <row r="269" spans="1:338" x14ac:dyDescent="0.2">
      <c r="A269" s="216" t="str">
        <f>IFERROR(IF($A268+1&gt;'(backend scoring)'!$T$335,"",$A268+1),"")</f>
        <v/>
      </c>
      <c r="B269" s="216" t="str">
        <f>_xlfn.XLOOKUP($A269,'(backend scoring)'!$V$2:$V$333,'(backend scoring)'!$A$2:$A$333,"")</f>
        <v/>
      </c>
      <c r="C269" s="216" t="str">
        <f>IFERROR(VLOOKUP($B269,'Institution Evaluation'!$A$55:$F$346,2,0),IFERROR(VLOOKUP($B269,'Privacy Analyst Evaluation'!$A$46:$F$120,2,0),""))&amp;""</f>
        <v/>
      </c>
      <c r="D269" s="216" t="str">
        <f>IFERROR(VLOOKUP($B269,'Institution Evaluation'!$A$55:$F$346,3,0),IFERROR(VLOOKUP($B269,'Privacy Analyst Evaluation'!$A$46:$F$120,3,0),""))&amp;""</f>
        <v/>
      </c>
      <c r="E269" s="216" t="str">
        <f>IFERROR(VLOOKUP($B269,'Institution Evaluation'!$A$55:$F$346,4,0),IFERROR(VLOOKUP($B269,'Privacy Analyst Evaluation'!$A$46:$F$120,4,0),""))&amp;""</f>
        <v/>
      </c>
      <c r="F269" s="216" t="str">
        <f>IFERROR(VLOOKUP($B269,'Institution Evaluation'!$A$55:$F$346,6,0),IFERROR(VLOOKUP($B269,'Privacy Analyst Evaluation'!$A$46:$F$120,6,0),""))&amp;""</f>
        <v/>
      </c>
      <c r="G269" s="217"/>
      <c r="H269" s="216" t="str">
        <f>IFERROR(IF($H268+1&gt;'(backend scoring)'!$Q$335,"",$H268+1),"")</f>
        <v/>
      </c>
      <c r="I269" s="216" t="str">
        <f>_xlfn.XLOOKUP($H269,'(backend scoring)'!$S$2:$S$333,'(backend scoring)'!$A$2:$A$333,"")</f>
        <v/>
      </c>
      <c r="J269" s="216" t="str">
        <f>IFERROR(VLOOKUP($I269,'Institution Evaluation'!$A$55:$F$346,2,0),IFERROR(VLOOKUP($I269,'Privacy Analyst Evaluation'!$A$46:$F$120,2,0),""))</f>
        <v/>
      </c>
      <c r="K269" s="216" t="str">
        <f>IFERROR(VLOOKUP($I269,'Institution Evaluation'!$A$55:$F$346,3,0),IFERROR(VLOOKUP($I269,'Privacy Analyst Evaluation'!$A$46:$F$120,3,0),""))&amp;""</f>
        <v/>
      </c>
      <c r="L269" s="216" t="str">
        <f>IFERROR(VLOOKUP($I269,'Institution Evaluation'!$A$55:$F$346,4,0),IFERROR(VLOOKUP($I269,'Privacy Analyst Evaluation'!$A$46:$F$120,4,0),""))&amp;""</f>
        <v/>
      </c>
      <c r="M269" s="216" t="str">
        <f>IFERROR(VLOOKUP($I269,'Institution Evaluation'!$A$55:$F$346,6,0),IFERROR(VLOOKUP($I269,'Privacy Analyst Evaluation'!$A$46:$F$120,6,0),""))&amp;""</f>
        <v/>
      </c>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c r="DX269"/>
      <c r="DY269"/>
      <c r="DZ269"/>
      <c r="EA269"/>
      <c r="EB269"/>
      <c r="EC269"/>
      <c r="ED269"/>
      <c r="EE269"/>
      <c r="EF269"/>
      <c r="EG269"/>
      <c r="EH269"/>
      <c r="EI269"/>
      <c r="EJ269"/>
      <c r="EK269"/>
      <c r="EL269"/>
      <c r="EM269"/>
      <c r="EN269"/>
      <c r="EO269"/>
      <c r="EP269"/>
      <c r="EQ269"/>
      <c r="ER269"/>
      <c r="ES269"/>
      <c r="ET269"/>
      <c r="EU269"/>
      <c r="EV269"/>
      <c r="EW269"/>
      <c r="EX269"/>
      <c r="EY269"/>
      <c r="EZ269"/>
      <c r="FA269"/>
      <c r="FB269"/>
      <c r="FC269"/>
      <c r="FD269"/>
      <c r="FE269"/>
      <c r="FF269"/>
      <c r="FG269"/>
      <c r="FH269"/>
      <c r="FI269"/>
      <c r="FJ269"/>
      <c r="FK269"/>
      <c r="FL269"/>
      <c r="FM269"/>
      <c r="FN269"/>
      <c r="FO269"/>
      <c r="FP269"/>
      <c r="FQ269"/>
      <c r="FR269"/>
      <c r="FS269"/>
      <c r="FT269"/>
      <c r="FU269"/>
      <c r="FV269"/>
      <c r="FW269"/>
      <c r="FX269"/>
      <c r="FY269"/>
      <c r="FZ269"/>
      <c r="GA269"/>
      <c r="GB269"/>
      <c r="GC269"/>
      <c r="GD269"/>
      <c r="GE269"/>
      <c r="GF269"/>
      <c r="GG269"/>
      <c r="GH269"/>
      <c r="GI269"/>
      <c r="GJ269"/>
      <c r="GK269"/>
      <c r="GL269"/>
      <c r="GM269"/>
      <c r="GN269"/>
      <c r="GO269"/>
      <c r="GP269"/>
      <c r="GQ269"/>
      <c r="GR269"/>
      <c r="GS269"/>
      <c r="GT269"/>
      <c r="GU269"/>
      <c r="GV269"/>
      <c r="GW269"/>
      <c r="GX269"/>
      <c r="GY269"/>
      <c r="GZ269"/>
      <c r="HA269"/>
      <c r="HB269"/>
      <c r="HC269"/>
      <c r="HD269"/>
      <c r="HE269"/>
      <c r="HF269"/>
      <c r="HG269"/>
      <c r="HH269"/>
      <c r="HI269"/>
      <c r="HJ269"/>
      <c r="HK269"/>
      <c r="HL269"/>
      <c r="HM269"/>
      <c r="HN269"/>
      <c r="HO269"/>
      <c r="HP269"/>
      <c r="HQ269"/>
      <c r="HR269"/>
      <c r="HS269"/>
      <c r="HT269"/>
      <c r="HU269"/>
      <c r="HV269"/>
      <c r="HW269"/>
      <c r="HX269"/>
      <c r="HY269"/>
      <c r="HZ269"/>
      <c r="IA269"/>
      <c r="IB269"/>
      <c r="IC269"/>
      <c r="ID269"/>
      <c r="IE269"/>
      <c r="IF269"/>
      <c r="IG269"/>
      <c r="IH269"/>
      <c r="II269"/>
      <c r="IJ269"/>
      <c r="IK269"/>
      <c r="IL269"/>
      <c r="IM269"/>
      <c r="IN269"/>
      <c r="IO269"/>
      <c r="IP269"/>
      <c r="IQ269"/>
      <c r="IR269"/>
      <c r="IS269"/>
      <c r="IT269"/>
      <c r="IU269"/>
      <c r="IV269"/>
      <c r="IW269"/>
      <c r="IX269"/>
      <c r="IY269"/>
      <c r="IZ269"/>
      <c r="JA269"/>
      <c r="JB269"/>
      <c r="JC269"/>
      <c r="JD269"/>
      <c r="JE269"/>
      <c r="JF269"/>
      <c r="JG269"/>
      <c r="JH269"/>
      <c r="JI269"/>
      <c r="JJ269"/>
      <c r="JK269"/>
      <c r="JL269"/>
      <c r="JM269"/>
      <c r="JN269"/>
      <c r="JO269"/>
      <c r="JP269"/>
      <c r="JQ269"/>
      <c r="JR269"/>
      <c r="JS269"/>
      <c r="JT269"/>
      <c r="JU269"/>
      <c r="JV269"/>
      <c r="JW269"/>
      <c r="JX269"/>
      <c r="JY269"/>
      <c r="JZ269"/>
      <c r="KA269"/>
      <c r="KB269"/>
      <c r="KC269"/>
      <c r="KD269"/>
      <c r="KE269"/>
      <c r="KF269"/>
      <c r="KG269"/>
      <c r="KH269"/>
      <c r="KI269"/>
      <c r="KJ269"/>
      <c r="KK269"/>
      <c r="KL269"/>
      <c r="KM269"/>
      <c r="KN269"/>
      <c r="KO269"/>
      <c r="KP269"/>
      <c r="KQ269"/>
      <c r="KR269"/>
      <c r="KS269"/>
      <c r="KT269"/>
      <c r="KU269"/>
      <c r="KV269"/>
      <c r="KW269"/>
      <c r="KX269"/>
      <c r="KY269"/>
      <c r="KZ269"/>
      <c r="LA269"/>
      <c r="LB269"/>
      <c r="LC269"/>
      <c r="LD269"/>
      <c r="LE269"/>
      <c r="LF269"/>
      <c r="LG269"/>
      <c r="LH269"/>
      <c r="LI269"/>
      <c r="LJ269"/>
      <c r="LK269"/>
      <c r="LL269"/>
      <c r="LM269"/>
      <c r="LN269"/>
      <c r="LO269"/>
      <c r="LP269"/>
      <c r="LQ269"/>
      <c r="LR269"/>
      <c r="LS269"/>
      <c r="LT269"/>
      <c r="LU269"/>
      <c r="LV269"/>
      <c r="LW269"/>
      <c r="LX269"/>
      <c r="LY269"/>
      <c r="LZ269"/>
    </row>
    <row r="270" spans="1:338" x14ac:dyDescent="0.2">
      <c r="A270" s="216" t="str">
        <f>IFERROR(IF($A269+1&gt;'(backend scoring)'!$T$335,"",$A269+1),"")</f>
        <v/>
      </c>
      <c r="B270" s="216" t="str">
        <f>_xlfn.XLOOKUP($A270,'(backend scoring)'!$V$2:$V$333,'(backend scoring)'!$A$2:$A$333,"")</f>
        <v/>
      </c>
      <c r="C270" s="216" t="str">
        <f>IFERROR(VLOOKUP($B270,'Institution Evaluation'!$A$55:$F$346,2,0),IFERROR(VLOOKUP($B270,'Privacy Analyst Evaluation'!$A$46:$F$120,2,0),""))&amp;""</f>
        <v/>
      </c>
      <c r="D270" s="216" t="str">
        <f>IFERROR(VLOOKUP($B270,'Institution Evaluation'!$A$55:$F$346,3,0),IFERROR(VLOOKUP($B270,'Privacy Analyst Evaluation'!$A$46:$F$120,3,0),""))&amp;""</f>
        <v/>
      </c>
      <c r="E270" s="216" t="str">
        <f>IFERROR(VLOOKUP($B270,'Institution Evaluation'!$A$55:$F$346,4,0),IFERROR(VLOOKUP($B270,'Privacy Analyst Evaluation'!$A$46:$F$120,4,0),""))&amp;""</f>
        <v/>
      </c>
      <c r="F270" s="216" t="str">
        <f>IFERROR(VLOOKUP($B270,'Institution Evaluation'!$A$55:$F$346,6,0),IFERROR(VLOOKUP($B270,'Privacy Analyst Evaluation'!$A$46:$F$120,6,0),""))&amp;""</f>
        <v/>
      </c>
      <c r="G270" s="217"/>
      <c r="H270" s="216" t="str">
        <f>IFERROR(IF($H269+1&gt;'(backend scoring)'!$Q$335,"",$H269+1),"")</f>
        <v/>
      </c>
      <c r="I270" s="216" t="str">
        <f>_xlfn.XLOOKUP($H270,'(backend scoring)'!$S$2:$S$333,'(backend scoring)'!$A$2:$A$333,"")</f>
        <v/>
      </c>
      <c r="J270" s="216" t="str">
        <f>IFERROR(VLOOKUP($I270,'Institution Evaluation'!$A$55:$F$346,2,0),IFERROR(VLOOKUP($I270,'Privacy Analyst Evaluation'!$A$46:$F$120,2,0),""))</f>
        <v/>
      </c>
      <c r="K270" s="216" t="str">
        <f>IFERROR(VLOOKUP($I270,'Institution Evaluation'!$A$55:$F$346,3,0),IFERROR(VLOOKUP($I270,'Privacy Analyst Evaluation'!$A$46:$F$120,3,0),""))&amp;""</f>
        <v/>
      </c>
      <c r="L270" s="216" t="str">
        <f>IFERROR(VLOOKUP($I270,'Institution Evaluation'!$A$55:$F$346,4,0),IFERROR(VLOOKUP($I270,'Privacy Analyst Evaluation'!$A$46:$F$120,4,0),""))&amp;""</f>
        <v/>
      </c>
      <c r="M270" s="216" t="str">
        <f>IFERROR(VLOOKUP($I270,'Institution Evaluation'!$A$55:$F$346,6,0),IFERROR(VLOOKUP($I270,'Privacy Analyst Evaluation'!$A$46:$F$120,6,0),""))&amp;""</f>
        <v/>
      </c>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c r="EE270"/>
      <c r="EF270"/>
      <c r="EG270"/>
      <c r="EH270"/>
      <c r="EI270"/>
      <c r="EJ270"/>
      <c r="EK270"/>
      <c r="EL270"/>
      <c r="EM270"/>
      <c r="EN270"/>
      <c r="EO270"/>
      <c r="EP270"/>
      <c r="EQ270"/>
      <c r="ER270"/>
      <c r="ES270"/>
      <c r="ET270"/>
      <c r="EU270"/>
      <c r="EV270"/>
      <c r="EW270"/>
      <c r="EX270"/>
      <c r="EY270"/>
      <c r="EZ270"/>
      <c r="FA270"/>
      <c r="FB270"/>
      <c r="FC270"/>
      <c r="FD270"/>
      <c r="FE270"/>
      <c r="FF270"/>
      <c r="FG270"/>
      <c r="FH270"/>
      <c r="FI270"/>
      <c r="FJ270"/>
      <c r="FK270"/>
      <c r="FL270"/>
      <c r="FM270"/>
      <c r="FN270"/>
      <c r="FO270"/>
      <c r="FP270"/>
      <c r="FQ270"/>
      <c r="FR270"/>
      <c r="FS270"/>
      <c r="FT270"/>
      <c r="FU270"/>
      <c r="FV270"/>
      <c r="FW270"/>
      <c r="FX270"/>
      <c r="FY270"/>
      <c r="FZ270"/>
      <c r="GA270"/>
      <c r="GB270"/>
      <c r="GC270"/>
      <c r="GD270"/>
      <c r="GE270"/>
      <c r="GF270"/>
      <c r="GG270"/>
      <c r="GH270"/>
      <c r="GI270"/>
      <c r="GJ270"/>
      <c r="GK270"/>
      <c r="GL270"/>
      <c r="GM270"/>
      <c r="GN270"/>
      <c r="GO270"/>
      <c r="GP270"/>
      <c r="GQ270"/>
      <c r="GR270"/>
      <c r="GS270"/>
      <c r="GT270"/>
      <c r="GU270"/>
      <c r="GV270"/>
      <c r="GW270"/>
      <c r="GX270"/>
      <c r="GY270"/>
      <c r="GZ270"/>
      <c r="HA270"/>
      <c r="HB270"/>
      <c r="HC270"/>
      <c r="HD270"/>
      <c r="HE270"/>
      <c r="HF270"/>
      <c r="HG270"/>
      <c r="HH270"/>
      <c r="HI270"/>
      <c r="HJ270"/>
      <c r="HK270"/>
      <c r="HL270"/>
      <c r="HM270"/>
      <c r="HN270"/>
      <c r="HO270"/>
      <c r="HP270"/>
      <c r="HQ270"/>
      <c r="HR270"/>
      <c r="HS270"/>
      <c r="HT270"/>
      <c r="HU270"/>
      <c r="HV270"/>
      <c r="HW270"/>
      <c r="HX270"/>
      <c r="HY270"/>
      <c r="HZ270"/>
      <c r="IA270"/>
      <c r="IB270"/>
      <c r="IC270"/>
      <c r="ID270"/>
      <c r="IE270"/>
      <c r="IF270"/>
      <c r="IG270"/>
      <c r="IH270"/>
      <c r="II270"/>
      <c r="IJ270"/>
      <c r="IK270"/>
      <c r="IL270"/>
      <c r="IM270"/>
      <c r="IN270"/>
      <c r="IO270"/>
      <c r="IP270"/>
      <c r="IQ270"/>
      <c r="IR270"/>
      <c r="IS270"/>
      <c r="IT270"/>
      <c r="IU270"/>
      <c r="IV270"/>
      <c r="IW270"/>
      <c r="IX270"/>
      <c r="IY270"/>
      <c r="IZ270"/>
      <c r="JA270"/>
      <c r="JB270"/>
      <c r="JC270"/>
      <c r="JD270"/>
      <c r="JE270"/>
      <c r="JF270"/>
      <c r="JG270"/>
      <c r="JH270"/>
      <c r="JI270"/>
      <c r="JJ270"/>
      <c r="JK270"/>
      <c r="JL270"/>
      <c r="JM270"/>
      <c r="JN270"/>
      <c r="JO270"/>
      <c r="JP270"/>
      <c r="JQ270"/>
      <c r="JR270"/>
      <c r="JS270"/>
      <c r="JT270"/>
      <c r="JU270"/>
      <c r="JV270"/>
      <c r="JW270"/>
      <c r="JX270"/>
      <c r="JY270"/>
      <c r="JZ270"/>
      <c r="KA270"/>
      <c r="KB270"/>
      <c r="KC270"/>
      <c r="KD270"/>
      <c r="KE270"/>
      <c r="KF270"/>
      <c r="KG270"/>
      <c r="KH270"/>
      <c r="KI270"/>
      <c r="KJ270"/>
      <c r="KK270"/>
      <c r="KL270"/>
      <c r="KM270"/>
      <c r="KN270"/>
      <c r="KO270"/>
      <c r="KP270"/>
      <c r="KQ270"/>
      <c r="KR270"/>
      <c r="KS270"/>
      <c r="KT270"/>
      <c r="KU270"/>
      <c r="KV270"/>
      <c r="KW270"/>
      <c r="KX270"/>
      <c r="KY270"/>
      <c r="KZ270"/>
      <c r="LA270"/>
      <c r="LB270"/>
      <c r="LC270"/>
      <c r="LD270"/>
      <c r="LE270"/>
      <c r="LF270"/>
      <c r="LG270"/>
      <c r="LH270"/>
      <c r="LI270"/>
      <c r="LJ270"/>
      <c r="LK270"/>
      <c r="LL270"/>
      <c r="LM270"/>
      <c r="LN270"/>
      <c r="LO270"/>
      <c r="LP270"/>
      <c r="LQ270"/>
      <c r="LR270"/>
      <c r="LS270"/>
      <c r="LT270"/>
      <c r="LU270"/>
      <c r="LV270"/>
      <c r="LW270"/>
      <c r="LX270"/>
      <c r="LY270"/>
      <c r="LZ270"/>
    </row>
    <row r="271" spans="1:338" x14ac:dyDescent="0.2">
      <c r="A271" s="216" t="str">
        <f>IFERROR(IF($A270+1&gt;'(backend scoring)'!$T$335,"",$A270+1),"")</f>
        <v/>
      </c>
      <c r="B271" s="216" t="str">
        <f>_xlfn.XLOOKUP($A271,'(backend scoring)'!$V$2:$V$333,'(backend scoring)'!$A$2:$A$333,"")</f>
        <v/>
      </c>
      <c r="C271" s="216" t="str">
        <f>IFERROR(VLOOKUP($B271,'Institution Evaluation'!$A$55:$F$346,2,0),IFERROR(VLOOKUP($B271,'Privacy Analyst Evaluation'!$A$46:$F$120,2,0),""))&amp;""</f>
        <v/>
      </c>
      <c r="D271" s="216" t="str">
        <f>IFERROR(VLOOKUP($B271,'Institution Evaluation'!$A$55:$F$346,3,0),IFERROR(VLOOKUP($B271,'Privacy Analyst Evaluation'!$A$46:$F$120,3,0),""))&amp;""</f>
        <v/>
      </c>
      <c r="E271" s="216" t="str">
        <f>IFERROR(VLOOKUP($B271,'Institution Evaluation'!$A$55:$F$346,4,0),IFERROR(VLOOKUP($B271,'Privacy Analyst Evaluation'!$A$46:$F$120,4,0),""))&amp;""</f>
        <v/>
      </c>
      <c r="F271" s="216" t="str">
        <f>IFERROR(VLOOKUP($B271,'Institution Evaluation'!$A$55:$F$346,6,0),IFERROR(VLOOKUP($B271,'Privacy Analyst Evaluation'!$A$46:$F$120,6,0),""))&amp;""</f>
        <v/>
      </c>
      <c r="G271" s="217"/>
      <c r="H271" s="216" t="str">
        <f>IFERROR(IF($H270+1&gt;'(backend scoring)'!$Q$335,"",$H270+1),"")</f>
        <v/>
      </c>
      <c r="I271" s="216" t="str">
        <f>_xlfn.XLOOKUP($H271,'(backend scoring)'!$S$2:$S$333,'(backend scoring)'!$A$2:$A$333,"")</f>
        <v/>
      </c>
      <c r="J271" s="216" t="str">
        <f>IFERROR(VLOOKUP($I271,'Institution Evaluation'!$A$55:$F$346,2,0),IFERROR(VLOOKUP($I271,'Privacy Analyst Evaluation'!$A$46:$F$120,2,0),""))</f>
        <v/>
      </c>
      <c r="K271" s="216" t="str">
        <f>IFERROR(VLOOKUP($I271,'Institution Evaluation'!$A$55:$F$346,3,0),IFERROR(VLOOKUP($I271,'Privacy Analyst Evaluation'!$A$46:$F$120,3,0),""))&amp;""</f>
        <v/>
      </c>
      <c r="L271" s="216" t="str">
        <f>IFERROR(VLOOKUP($I271,'Institution Evaluation'!$A$55:$F$346,4,0),IFERROR(VLOOKUP($I271,'Privacy Analyst Evaluation'!$A$46:$F$120,4,0),""))&amp;""</f>
        <v/>
      </c>
      <c r="M271" s="216" t="str">
        <f>IFERROR(VLOOKUP($I271,'Institution Evaluation'!$A$55:$F$346,6,0),IFERROR(VLOOKUP($I271,'Privacy Analyst Evaluation'!$A$46:$F$120,6,0),""))&amp;""</f>
        <v/>
      </c>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c r="EE271"/>
      <c r="EF271"/>
      <c r="EG271"/>
      <c r="EH271"/>
      <c r="EI271"/>
      <c r="EJ271"/>
      <c r="EK271"/>
      <c r="EL271"/>
      <c r="EM271"/>
      <c r="EN271"/>
      <c r="EO271"/>
      <c r="EP271"/>
      <c r="EQ271"/>
      <c r="ER271"/>
      <c r="ES271"/>
      <c r="ET271"/>
      <c r="EU271"/>
      <c r="EV271"/>
      <c r="EW271"/>
      <c r="EX271"/>
      <c r="EY271"/>
      <c r="EZ271"/>
      <c r="FA271"/>
      <c r="FB271"/>
      <c r="FC271"/>
      <c r="FD271"/>
      <c r="FE271"/>
      <c r="FF271"/>
      <c r="FG271"/>
      <c r="FH271"/>
      <c r="FI271"/>
      <c r="FJ271"/>
      <c r="FK271"/>
      <c r="FL271"/>
      <c r="FM271"/>
      <c r="FN271"/>
      <c r="FO271"/>
      <c r="FP271"/>
      <c r="FQ271"/>
      <c r="FR271"/>
      <c r="FS271"/>
      <c r="FT271"/>
      <c r="FU271"/>
      <c r="FV271"/>
      <c r="FW271"/>
      <c r="FX271"/>
      <c r="FY271"/>
      <c r="FZ271"/>
      <c r="GA271"/>
      <c r="GB271"/>
      <c r="GC271"/>
      <c r="GD271"/>
      <c r="GE271"/>
      <c r="GF271"/>
      <c r="GG271"/>
      <c r="GH271"/>
      <c r="GI271"/>
      <c r="GJ271"/>
      <c r="GK271"/>
      <c r="GL271"/>
      <c r="GM271"/>
      <c r="GN271"/>
      <c r="GO271"/>
      <c r="GP271"/>
      <c r="GQ271"/>
      <c r="GR271"/>
      <c r="GS271"/>
      <c r="GT271"/>
      <c r="GU271"/>
      <c r="GV271"/>
      <c r="GW271"/>
      <c r="GX271"/>
      <c r="GY271"/>
      <c r="GZ271"/>
      <c r="HA271"/>
      <c r="HB271"/>
      <c r="HC271"/>
      <c r="HD271"/>
      <c r="HE271"/>
      <c r="HF271"/>
      <c r="HG271"/>
      <c r="HH271"/>
      <c r="HI271"/>
      <c r="HJ271"/>
      <c r="HK271"/>
      <c r="HL271"/>
      <c r="HM271"/>
      <c r="HN271"/>
      <c r="HO271"/>
      <c r="HP271"/>
      <c r="HQ271"/>
      <c r="HR271"/>
      <c r="HS271"/>
      <c r="HT271"/>
      <c r="HU271"/>
      <c r="HV271"/>
      <c r="HW271"/>
      <c r="HX271"/>
      <c r="HY271"/>
      <c r="HZ271"/>
      <c r="IA271"/>
      <c r="IB271"/>
      <c r="IC271"/>
      <c r="ID271"/>
      <c r="IE271"/>
      <c r="IF271"/>
      <c r="IG271"/>
      <c r="IH271"/>
      <c r="II271"/>
      <c r="IJ271"/>
      <c r="IK271"/>
      <c r="IL271"/>
      <c r="IM271"/>
      <c r="IN271"/>
      <c r="IO271"/>
      <c r="IP271"/>
      <c r="IQ271"/>
      <c r="IR271"/>
      <c r="IS271"/>
      <c r="IT271"/>
      <c r="IU271"/>
      <c r="IV271"/>
      <c r="IW271"/>
      <c r="IX271"/>
      <c r="IY271"/>
      <c r="IZ271"/>
      <c r="JA271"/>
      <c r="JB271"/>
      <c r="JC271"/>
      <c r="JD271"/>
      <c r="JE271"/>
      <c r="JF271"/>
      <c r="JG271"/>
      <c r="JH271"/>
      <c r="JI271"/>
      <c r="JJ271"/>
      <c r="JK271"/>
      <c r="JL271"/>
      <c r="JM271"/>
      <c r="JN271"/>
      <c r="JO271"/>
      <c r="JP271"/>
      <c r="JQ271"/>
      <c r="JR271"/>
      <c r="JS271"/>
      <c r="JT271"/>
      <c r="JU271"/>
      <c r="JV271"/>
      <c r="JW271"/>
      <c r="JX271"/>
      <c r="JY271"/>
      <c r="JZ271"/>
      <c r="KA271"/>
      <c r="KB271"/>
      <c r="KC271"/>
      <c r="KD271"/>
      <c r="KE271"/>
      <c r="KF271"/>
      <c r="KG271"/>
      <c r="KH271"/>
      <c r="KI271"/>
      <c r="KJ271"/>
      <c r="KK271"/>
      <c r="KL271"/>
      <c r="KM271"/>
      <c r="KN271"/>
      <c r="KO271"/>
      <c r="KP271"/>
      <c r="KQ271"/>
      <c r="KR271"/>
      <c r="KS271"/>
      <c r="KT271"/>
      <c r="KU271"/>
      <c r="KV271"/>
      <c r="KW271"/>
      <c r="KX271"/>
      <c r="KY271"/>
      <c r="KZ271"/>
      <c r="LA271"/>
      <c r="LB271"/>
      <c r="LC271"/>
      <c r="LD271"/>
      <c r="LE271"/>
      <c r="LF271"/>
      <c r="LG271"/>
      <c r="LH271"/>
      <c r="LI271"/>
      <c r="LJ271"/>
      <c r="LK271"/>
      <c r="LL271"/>
      <c r="LM271"/>
      <c r="LN271"/>
      <c r="LO271"/>
      <c r="LP271"/>
      <c r="LQ271"/>
      <c r="LR271"/>
      <c r="LS271"/>
      <c r="LT271"/>
      <c r="LU271"/>
      <c r="LV271"/>
      <c r="LW271"/>
      <c r="LX271"/>
      <c r="LY271"/>
      <c r="LZ271"/>
    </row>
    <row r="272" spans="1:338" x14ac:dyDescent="0.2">
      <c r="A272" s="216" t="str">
        <f>IFERROR(IF($A271+1&gt;'(backend scoring)'!$T$335,"",$A271+1),"")</f>
        <v/>
      </c>
      <c r="B272" s="216" t="str">
        <f>_xlfn.XLOOKUP($A272,'(backend scoring)'!$V$2:$V$333,'(backend scoring)'!$A$2:$A$333,"")</f>
        <v/>
      </c>
      <c r="C272" s="216" t="str">
        <f>IFERROR(VLOOKUP($B272,'Institution Evaluation'!$A$55:$F$346,2,0),IFERROR(VLOOKUP($B272,'Privacy Analyst Evaluation'!$A$46:$F$120,2,0),""))&amp;""</f>
        <v/>
      </c>
      <c r="D272" s="216" t="str">
        <f>IFERROR(VLOOKUP($B272,'Institution Evaluation'!$A$55:$F$346,3,0),IFERROR(VLOOKUP($B272,'Privacy Analyst Evaluation'!$A$46:$F$120,3,0),""))&amp;""</f>
        <v/>
      </c>
      <c r="E272" s="216" t="str">
        <f>IFERROR(VLOOKUP($B272,'Institution Evaluation'!$A$55:$F$346,4,0),IFERROR(VLOOKUP($B272,'Privacy Analyst Evaluation'!$A$46:$F$120,4,0),""))&amp;""</f>
        <v/>
      </c>
      <c r="F272" s="216" t="str">
        <f>IFERROR(VLOOKUP($B272,'Institution Evaluation'!$A$55:$F$346,6,0),IFERROR(VLOOKUP($B272,'Privacy Analyst Evaluation'!$A$46:$F$120,6,0),""))&amp;""</f>
        <v/>
      </c>
      <c r="G272" s="217"/>
      <c r="H272" s="216" t="str">
        <f>IFERROR(IF($H271+1&gt;'(backend scoring)'!$Q$335,"",$H271+1),"")</f>
        <v/>
      </c>
      <c r="I272" s="216" t="str">
        <f>_xlfn.XLOOKUP($H272,'(backend scoring)'!$S$2:$S$333,'(backend scoring)'!$A$2:$A$333,"")</f>
        <v/>
      </c>
      <c r="J272" s="216" t="str">
        <f>IFERROR(VLOOKUP($I272,'Institution Evaluation'!$A$55:$F$346,2,0),IFERROR(VLOOKUP($I272,'Privacy Analyst Evaluation'!$A$46:$F$120,2,0),""))</f>
        <v/>
      </c>
      <c r="K272" s="216" t="str">
        <f>IFERROR(VLOOKUP($I272,'Institution Evaluation'!$A$55:$F$346,3,0),IFERROR(VLOOKUP($I272,'Privacy Analyst Evaluation'!$A$46:$F$120,3,0),""))&amp;""</f>
        <v/>
      </c>
      <c r="L272" s="216" t="str">
        <f>IFERROR(VLOOKUP($I272,'Institution Evaluation'!$A$55:$F$346,4,0),IFERROR(VLOOKUP($I272,'Privacy Analyst Evaluation'!$A$46:$F$120,4,0),""))&amp;""</f>
        <v/>
      </c>
      <c r="M272" s="216" t="str">
        <f>IFERROR(VLOOKUP($I272,'Institution Evaluation'!$A$55:$F$346,6,0),IFERROR(VLOOKUP($I272,'Privacy Analyst Evaluation'!$A$46:$F$120,6,0),""))&amp;""</f>
        <v/>
      </c>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c r="DX272"/>
      <c r="DY272"/>
      <c r="DZ272"/>
      <c r="EA272"/>
      <c r="EB272"/>
      <c r="EC272"/>
      <c r="ED272"/>
      <c r="EE272"/>
      <c r="EF272"/>
      <c r="EG272"/>
      <c r="EH272"/>
      <c r="EI272"/>
      <c r="EJ272"/>
      <c r="EK272"/>
      <c r="EL272"/>
      <c r="EM272"/>
      <c r="EN272"/>
      <c r="EO272"/>
      <c r="EP272"/>
      <c r="EQ272"/>
      <c r="ER272"/>
      <c r="ES272"/>
      <c r="ET272"/>
      <c r="EU272"/>
      <c r="EV272"/>
      <c r="EW272"/>
      <c r="EX272"/>
      <c r="EY272"/>
      <c r="EZ272"/>
      <c r="FA272"/>
      <c r="FB272"/>
      <c r="FC272"/>
      <c r="FD272"/>
      <c r="FE272"/>
      <c r="FF272"/>
      <c r="FG272"/>
      <c r="FH272"/>
      <c r="FI272"/>
      <c r="FJ272"/>
      <c r="FK272"/>
      <c r="FL272"/>
      <c r="FM272"/>
      <c r="FN272"/>
      <c r="FO272"/>
      <c r="FP272"/>
      <c r="FQ272"/>
      <c r="FR272"/>
      <c r="FS272"/>
      <c r="FT272"/>
      <c r="FU272"/>
      <c r="FV272"/>
      <c r="FW272"/>
      <c r="FX272"/>
      <c r="FY272"/>
      <c r="FZ272"/>
      <c r="GA272"/>
      <c r="GB272"/>
      <c r="GC272"/>
      <c r="GD272"/>
      <c r="GE272"/>
      <c r="GF272"/>
      <c r="GG272"/>
      <c r="GH272"/>
      <c r="GI272"/>
      <c r="GJ272"/>
      <c r="GK272"/>
      <c r="GL272"/>
      <c r="GM272"/>
      <c r="GN272"/>
      <c r="GO272"/>
      <c r="GP272"/>
      <c r="GQ272"/>
      <c r="GR272"/>
      <c r="GS272"/>
      <c r="GT272"/>
      <c r="GU272"/>
      <c r="GV272"/>
      <c r="GW272"/>
      <c r="GX272"/>
      <c r="GY272"/>
      <c r="GZ272"/>
      <c r="HA272"/>
      <c r="HB272"/>
      <c r="HC272"/>
      <c r="HD272"/>
      <c r="HE272"/>
      <c r="HF272"/>
      <c r="HG272"/>
      <c r="HH272"/>
      <c r="HI272"/>
      <c r="HJ272"/>
      <c r="HK272"/>
      <c r="HL272"/>
      <c r="HM272"/>
      <c r="HN272"/>
      <c r="HO272"/>
      <c r="HP272"/>
      <c r="HQ272"/>
      <c r="HR272"/>
      <c r="HS272"/>
      <c r="HT272"/>
      <c r="HU272"/>
      <c r="HV272"/>
      <c r="HW272"/>
      <c r="HX272"/>
      <c r="HY272"/>
      <c r="HZ272"/>
      <c r="IA272"/>
      <c r="IB272"/>
      <c r="IC272"/>
      <c r="ID272"/>
      <c r="IE272"/>
      <c r="IF272"/>
      <c r="IG272"/>
      <c r="IH272"/>
      <c r="II272"/>
      <c r="IJ272"/>
      <c r="IK272"/>
      <c r="IL272"/>
      <c r="IM272"/>
      <c r="IN272"/>
      <c r="IO272"/>
      <c r="IP272"/>
      <c r="IQ272"/>
      <c r="IR272"/>
      <c r="IS272"/>
      <c r="IT272"/>
      <c r="IU272"/>
      <c r="IV272"/>
      <c r="IW272"/>
      <c r="IX272"/>
      <c r="IY272"/>
      <c r="IZ272"/>
      <c r="JA272"/>
      <c r="JB272"/>
      <c r="JC272"/>
      <c r="JD272"/>
      <c r="JE272"/>
      <c r="JF272"/>
      <c r="JG272"/>
      <c r="JH272"/>
      <c r="JI272"/>
      <c r="JJ272"/>
      <c r="JK272"/>
      <c r="JL272"/>
      <c r="JM272"/>
      <c r="JN272"/>
      <c r="JO272"/>
      <c r="JP272"/>
      <c r="JQ272"/>
      <c r="JR272"/>
      <c r="JS272"/>
      <c r="JT272"/>
      <c r="JU272"/>
      <c r="JV272"/>
      <c r="JW272"/>
      <c r="JX272"/>
      <c r="JY272"/>
      <c r="JZ272"/>
      <c r="KA272"/>
      <c r="KB272"/>
      <c r="KC272"/>
      <c r="KD272"/>
      <c r="KE272"/>
      <c r="KF272"/>
      <c r="KG272"/>
      <c r="KH272"/>
      <c r="KI272"/>
      <c r="KJ272"/>
      <c r="KK272"/>
      <c r="KL272"/>
      <c r="KM272"/>
      <c r="KN272"/>
      <c r="KO272"/>
      <c r="KP272"/>
      <c r="KQ272"/>
      <c r="KR272"/>
      <c r="KS272"/>
      <c r="KT272"/>
      <c r="KU272"/>
      <c r="KV272"/>
      <c r="KW272"/>
      <c r="KX272"/>
      <c r="KY272"/>
      <c r="KZ272"/>
      <c r="LA272"/>
      <c r="LB272"/>
      <c r="LC272"/>
      <c r="LD272"/>
      <c r="LE272"/>
      <c r="LF272"/>
      <c r="LG272"/>
      <c r="LH272"/>
      <c r="LI272"/>
      <c r="LJ272"/>
      <c r="LK272"/>
      <c r="LL272"/>
      <c r="LM272"/>
      <c r="LN272"/>
      <c r="LO272"/>
      <c r="LP272"/>
      <c r="LQ272"/>
      <c r="LR272"/>
      <c r="LS272"/>
      <c r="LT272"/>
      <c r="LU272"/>
      <c r="LV272"/>
      <c r="LW272"/>
      <c r="LX272"/>
      <c r="LY272"/>
      <c r="LZ272"/>
    </row>
    <row r="273" spans="1:338" x14ac:dyDescent="0.2">
      <c r="A273" s="216" t="str">
        <f>IFERROR(IF($A272+1&gt;'(backend scoring)'!$T$335,"",$A272+1),"")</f>
        <v/>
      </c>
      <c r="B273" s="216" t="str">
        <f>_xlfn.XLOOKUP($A273,'(backend scoring)'!$V$2:$V$333,'(backend scoring)'!$A$2:$A$333,"")</f>
        <v/>
      </c>
      <c r="C273" s="216" t="str">
        <f>IFERROR(VLOOKUP($B273,'Institution Evaluation'!$A$55:$F$346,2,0),IFERROR(VLOOKUP($B273,'Privacy Analyst Evaluation'!$A$46:$F$120,2,0),""))&amp;""</f>
        <v/>
      </c>
      <c r="D273" s="216" t="str">
        <f>IFERROR(VLOOKUP($B273,'Institution Evaluation'!$A$55:$F$346,3,0),IFERROR(VLOOKUP($B273,'Privacy Analyst Evaluation'!$A$46:$F$120,3,0),""))&amp;""</f>
        <v/>
      </c>
      <c r="E273" s="216" t="str">
        <f>IFERROR(VLOOKUP($B273,'Institution Evaluation'!$A$55:$F$346,4,0),IFERROR(VLOOKUP($B273,'Privacy Analyst Evaluation'!$A$46:$F$120,4,0),""))&amp;""</f>
        <v/>
      </c>
      <c r="F273" s="216" t="str">
        <f>IFERROR(VLOOKUP($B273,'Institution Evaluation'!$A$55:$F$346,6,0),IFERROR(VLOOKUP($B273,'Privacy Analyst Evaluation'!$A$46:$F$120,6,0),""))&amp;""</f>
        <v/>
      </c>
      <c r="G273" s="217"/>
      <c r="H273" s="216" t="str">
        <f>IFERROR(IF($H272+1&gt;'(backend scoring)'!$Q$335,"",$H272+1),"")</f>
        <v/>
      </c>
      <c r="I273" s="216" t="str">
        <f>_xlfn.XLOOKUP($H273,'(backend scoring)'!$S$2:$S$333,'(backend scoring)'!$A$2:$A$333,"")</f>
        <v/>
      </c>
      <c r="J273" s="216" t="str">
        <f>IFERROR(VLOOKUP($I273,'Institution Evaluation'!$A$55:$F$346,2,0),IFERROR(VLOOKUP($I273,'Privacy Analyst Evaluation'!$A$46:$F$120,2,0),""))</f>
        <v/>
      </c>
      <c r="K273" s="216" t="str">
        <f>IFERROR(VLOOKUP($I273,'Institution Evaluation'!$A$55:$F$346,3,0),IFERROR(VLOOKUP($I273,'Privacy Analyst Evaluation'!$A$46:$F$120,3,0),""))&amp;""</f>
        <v/>
      </c>
      <c r="L273" s="216" t="str">
        <f>IFERROR(VLOOKUP($I273,'Institution Evaluation'!$A$55:$F$346,4,0),IFERROR(VLOOKUP($I273,'Privacy Analyst Evaluation'!$A$46:$F$120,4,0),""))&amp;""</f>
        <v/>
      </c>
      <c r="M273" s="216" t="str">
        <f>IFERROR(VLOOKUP($I273,'Institution Evaluation'!$A$55:$F$346,6,0),IFERROR(VLOOKUP($I273,'Privacy Analyst Evaluation'!$A$46:$F$120,6,0),""))&amp;""</f>
        <v/>
      </c>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c r="DX273"/>
      <c r="DY273"/>
      <c r="DZ273"/>
      <c r="EA273"/>
      <c r="EB273"/>
      <c r="EC273"/>
      <c r="ED273"/>
      <c r="EE273"/>
      <c r="EF273"/>
      <c r="EG273"/>
      <c r="EH273"/>
      <c r="EI273"/>
      <c r="EJ273"/>
      <c r="EK273"/>
      <c r="EL273"/>
      <c r="EM273"/>
      <c r="EN273"/>
      <c r="EO273"/>
      <c r="EP273"/>
      <c r="EQ273"/>
      <c r="ER273"/>
      <c r="ES273"/>
      <c r="ET273"/>
      <c r="EU273"/>
      <c r="EV273"/>
      <c r="EW273"/>
      <c r="EX273"/>
      <c r="EY273"/>
      <c r="EZ273"/>
      <c r="FA273"/>
      <c r="FB273"/>
      <c r="FC273"/>
      <c r="FD273"/>
      <c r="FE273"/>
      <c r="FF273"/>
      <c r="FG273"/>
      <c r="FH273"/>
      <c r="FI273"/>
      <c r="FJ273"/>
      <c r="FK273"/>
      <c r="FL273"/>
      <c r="FM273"/>
      <c r="FN273"/>
      <c r="FO273"/>
      <c r="FP273"/>
      <c r="FQ273"/>
      <c r="FR273"/>
      <c r="FS273"/>
      <c r="FT273"/>
      <c r="FU273"/>
      <c r="FV273"/>
      <c r="FW273"/>
      <c r="FX273"/>
      <c r="FY273"/>
      <c r="FZ273"/>
      <c r="GA273"/>
      <c r="GB273"/>
      <c r="GC273"/>
      <c r="GD273"/>
      <c r="GE273"/>
      <c r="GF273"/>
      <c r="GG273"/>
      <c r="GH273"/>
      <c r="GI273"/>
      <c r="GJ273"/>
      <c r="GK273"/>
      <c r="GL273"/>
      <c r="GM273"/>
      <c r="GN273"/>
      <c r="GO273"/>
      <c r="GP273"/>
      <c r="GQ273"/>
      <c r="GR273"/>
      <c r="GS273"/>
      <c r="GT273"/>
      <c r="GU273"/>
      <c r="GV273"/>
      <c r="GW273"/>
      <c r="GX273"/>
      <c r="GY273"/>
      <c r="GZ273"/>
      <c r="HA273"/>
      <c r="HB273"/>
      <c r="HC273"/>
      <c r="HD273"/>
      <c r="HE273"/>
      <c r="HF273"/>
      <c r="HG273"/>
      <c r="HH273"/>
      <c r="HI273"/>
      <c r="HJ273"/>
      <c r="HK273"/>
      <c r="HL273"/>
      <c r="HM273"/>
      <c r="HN273"/>
      <c r="HO273"/>
      <c r="HP273"/>
      <c r="HQ273"/>
      <c r="HR273"/>
      <c r="HS273"/>
      <c r="HT273"/>
      <c r="HU273"/>
      <c r="HV273"/>
      <c r="HW273"/>
      <c r="HX273"/>
      <c r="HY273"/>
      <c r="HZ273"/>
      <c r="IA273"/>
      <c r="IB273"/>
      <c r="IC273"/>
      <c r="ID273"/>
      <c r="IE273"/>
      <c r="IF273"/>
      <c r="IG273"/>
      <c r="IH273"/>
      <c r="II273"/>
      <c r="IJ273"/>
      <c r="IK273"/>
      <c r="IL273"/>
      <c r="IM273"/>
      <c r="IN273"/>
      <c r="IO273"/>
      <c r="IP273"/>
      <c r="IQ273"/>
      <c r="IR273"/>
      <c r="IS273"/>
      <c r="IT273"/>
      <c r="IU273"/>
      <c r="IV273"/>
      <c r="IW273"/>
      <c r="IX273"/>
      <c r="IY273"/>
      <c r="IZ273"/>
      <c r="JA273"/>
      <c r="JB273"/>
      <c r="JC273"/>
      <c r="JD273"/>
      <c r="JE273"/>
      <c r="JF273"/>
      <c r="JG273"/>
      <c r="JH273"/>
      <c r="JI273"/>
      <c r="JJ273"/>
      <c r="JK273"/>
      <c r="JL273"/>
      <c r="JM273"/>
      <c r="JN273"/>
      <c r="JO273"/>
      <c r="JP273"/>
      <c r="JQ273"/>
      <c r="JR273"/>
      <c r="JS273"/>
      <c r="JT273"/>
      <c r="JU273"/>
      <c r="JV273"/>
      <c r="JW273"/>
      <c r="JX273"/>
      <c r="JY273"/>
      <c r="JZ273"/>
      <c r="KA273"/>
      <c r="KB273"/>
      <c r="KC273"/>
      <c r="KD273"/>
      <c r="KE273"/>
      <c r="KF273"/>
      <c r="KG273"/>
      <c r="KH273"/>
      <c r="KI273"/>
      <c r="KJ273"/>
      <c r="KK273"/>
      <c r="KL273"/>
      <c r="KM273"/>
      <c r="KN273"/>
      <c r="KO273"/>
      <c r="KP273"/>
      <c r="KQ273"/>
      <c r="KR273"/>
      <c r="KS273"/>
      <c r="KT273"/>
      <c r="KU273"/>
      <c r="KV273"/>
      <c r="KW273"/>
      <c r="KX273"/>
      <c r="KY273"/>
      <c r="KZ273"/>
      <c r="LA273"/>
      <c r="LB273"/>
      <c r="LC273"/>
      <c r="LD273"/>
      <c r="LE273"/>
      <c r="LF273"/>
      <c r="LG273"/>
      <c r="LH273"/>
      <c r="LI273"/>
      <c r="LJ273"/>
      <c r="LK273"/>
      <c r="LL273"/>
      <c r="LM273"/>
      <c r="LN273"/>
      <c r="LO273"/>
      <c r="LP273"/>
      <c r="LQ273"/>
      <c r="LR273"/>
      <c r="LS273"/>
      <c r="LT273"/>
      <c r="LU273"/>
      <c r="LV273"/>
      <c r="LW273"/>
      <c r="LX273"/>
      <c r="LY273"/>
      <c r="LZ273"/>
    </row>
    <row r="274" spans="1:338" x14ac:dyDescent="0.2">
      <c r="A274" s="216" t="str">
        <f>IFERROR(IF($A273+1&gt;'(backend scoring)'!$T$335,"",$A273+1),"")</f>
        <v/>
      </c>
      <c r="B274" s="216" t="str">
        <f>_xlfn.XLOOKUP($A274,'(backend scoring)'!$V$2:$V$333,'(backend scoring)'!$A$2:$A$333,"")</f>
        <v/>
      </c>
      <c r="C274" s="216" t="str">
        <f>IFERROR(VLOOKUP($B274,'Institution Evaluation'!$A$55:$F$346,2,0),IFERROR(VLOOKUP($B274,'Privacy Analyst Evaluation'!$A$46:$F$120,2,0),""))&amp;""</f>
        <v/>
      </c>
      <c r="D274" s="216" t="str">
        <f>IFERROR(VLOOKUP($B274,'Institution Evaluation'!$A$55:$F$346,3,0),IFERROR(VLOOKUP($B274,'Privacy Analyst Evaluation'!$A$46:$F$120,3,0),""))&amp;""</f>
        <v/>
      </c>
      <c r="E274" s="216" t="str">
        <f>IFERROR(VLOOKUP($B274,'Institution Evaluation'!$A$55:$F$346,4,0),IFERROR(VLOOKUP($B274,'Privacy Analyst Evaluation'!$A$46:$F$120,4,0),""))&amp;""</f>
        <v/>
      </c>
      <c r="F274" s="216" t="str">
        <f>IFERROR(VLOOKUP($B274,'Institution Evaluation'!$A$55:$F$346,6,0),IFERROR(VLOOKUP($B274,'Privacy Analyst Evaluation'!$A$46:$F$120,6,0),""))&amp;""</f>
        <v/>
      </c>
      <c r="G274" s="217"/>
      <c r="H274" s="216" t="str">
        <f>IFERROR(IF($H273+1&gt;'(backend scoring)'!$Q$335,"",$H273+1),"")</f>
        <v/>
      </c>
      <c r="I274" s="216" t="str">
        <f>_xlfn.XLOOKUP($H274,'(backend scoring)'!$S$2:$S$333,'(backend scoring)'!$A$2:$A$333,"")</f>
        <v/>
      </c>
      <c r="J274" s="216" t="str">
        <f>IFERROR(VLOOKUP($I274,'Institution Evaluation'!$A$55:$F$346,2,0),IFERROR(VLOOKUP($I274,'Privacy Analyst Evaluation'!$A$46:$F$120,2,0),""))</f>
        <v/>
      </c>
      <c r="K274" s="216" t="str">
        <f>IFERROR(VLOOKUP($I274,'Institution Evaluation'!$A$55:$F$346,3,0),IFERROR(VLOOKUP($I274,'Privacy Analyst Evaluation'!$A$46:$F$120,3,0),""))&amp;""</f>
        <v/>
      </c>
      <c r="L274" s="216" t="str">
        <f>IFERROR(VLOOKUP($I274,'Institution Evaluation'!$A$55:$F$346,4,0),IFERROR(VLOOKUP($I274,'Privacy Analyst Evaluation'!$A$46:$F$120,4,0),""))&amp;""</f>
        <v/>
      </c>
      <c r="M274" s="216" t="str">
        <f>IFERROR(VLOOKUP($I274,'Institution Evaluation'!$A$55:$F$346,6,0),IFERROR(VLOOKUP($I274,'Privacy Analyst Evaluation'!$A$46:$F$120,6,0),""))&amp;""</f>
        <v/>
      </c>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c r="EF274"/>
      <c r="EG274"/>
      <c r="EH274"/>
      <c r="EI274"/>
      <c r="EJ274"/>
      <c r="EK274"/>
      <c r="EL274"/>
      <c r="EM274"/>
      <c r="EN274"/>
      <c r="EO274"/>
      <c r="EP274"/>
      <c r="EQ274"/>
      <c r="ER274"/>
      <c r="ES274"/>
      <c r="ET274"/>
      <c r="EU274"/>
      <c r="EV274"/>
      <c r="EW274"/>
      <c r="EX274"/>
      <c r="EY274"/>
      <c r="EZ274"/>
      <c r="FA274"/>
      <c r="FB274"/>
      <c r="FC274"/>
      <c r="FD274"/>
      <c r="FE274"/>
      <c r="FF274"/>
      <c r="FG274"/>
      <c r="FH274"/>
      <c r="FI274"/>
      <c r="FJ274"/>
      <c r="FK274"/>
      <c r="FL274"/>
      <c r="FM274"/>
      <c r="FN274"/>
      <c r="FO274"/>
      <c r="FP274"/>
      <c r="FQ274"/>
      <c r="FR274"/>
      <c r="FS274"/>
      <c r="FT274"/>
      <c r="FU274"/>
      <c r="FV274"/>
      <c r="FW274"/>
      <c r="FX274"/>
      <c r="FY274"/>
      <c r="FZ274"/>
      <c r="GA274"/>
      <c r="GB274"/>
      <c r="GC274"/>
      <c r="GD274"/>
      <c r="GE274"/>
      <c r="GF274"/>
      <c r="GG274"/>
      <c r="GH274"/>
      <c r="GI274"/>
      <c r="GJ274"/>
      <c r="GK274"/>
      <c r="GL274"/>
      <c r="GM274"/>
      <c r="GN274"/>
      <c r="GO274"/>
      <c r="GP274"/>
      <c r="GQ274"/>
      <c r="GR274"/>
      <c r="GS274"/>
      <c r="GT274"/>
      <c r="GU274"/>
      <c r="GV274"/>
      <c r="GW274"/>
      <c r="GX274"/>
      <c r="GY274"/>
      <c r="GZ274"/>
      <c r="HA274"/>
      <c r="HB274"/>
      <c r="HC274"/>
      <c r="HD274"/>
      <c r="HE274"/>
      <c r="HF274"/>
      <c r="HG274"/>
      <c r="HH274"/>
      <c r="HI274"/>
      <c r="HJ274"/>
      <c r="HK274"/>
      <c r="HL274"/>
      <c r="HM274"/>
      <c r="HN274"/>
      <c r="HO274"/>
      <c r="HP274"/>
      <c r="HQ274"/>
      <c r="HR274"/>
      <c r="HS274"/>
      <c r="HT274"/>
      <c r="HU274"/>
      <c r="HV274"/>
      <c r="HW274"/>
      <c r="HX274"/>
      <c r="HY274"/>
      <c r="HZ274"/>
      <c r="IA274"/>
      <c r="IB274"/>
      <c r="IC274"/>
      <c r="ID274"/>
      <c r="IE274"/>
      <c r="IF274"/>
      <c r="IG274"/>
      <c r="IH274"/>
      <c r="II274"/>
      <c r="IJ274"/>
      <c r="IK274"/>
      <c r="IL274"/>
      <c r="IM274"/>
      <c r="IN274"/>
      <c r="IO274"/>
      <c r="IP274"/>
      <c r="IQ274"/>
      <c r="IR274"/>
      <c r="IS274"/>
      <c r="IT274"/>
      <c r="IU274"/>
      <c r="IV274"/>
      <c r="IW274"/>
      <c r="IX274"/>
      <c r="IY274"/>
      <c r="IZ274"/>
      <c r="JA274"/>
      <c r="JB274"/>
      <c r="JC274"/>
      <c r="JD274"/>
      <c r="JE274"/>
      <c r="JF274"/>
      <c r="JG274"/>
      <c r="JH274"/>
      <c r="JI274"/>
      <c r="JJ274"/>
      <c r="JK274"/>
      <c r="JL274"/>
      <c r="JM274"/>
      <c r="JN274"/>
      <c r="JO274"/>
      <c r="JP274"/>
      <c r="JQ274"/>
      <c r="JR274"/>
      <c r="JS274"/>
      <c r="JT274"/>
      <c r="JU274"/>
      <c r="JV274"/>
      <c r="JW274"/>
      <c r="JX274"/>
      <c r="JY274"/>
      <c r="JZ274"/>
      <c r="KA274"/>
      <c r="KB274"/>
      <c r="KC274"/>
      <c r="KD274"/>
      <c r="KE274"/>
      <c r="KF274"/>
      <c r="KG274"/>
      <c r="KH274"/>
      <c r="KI274"/>
      <c r="KJ274"/>
      <c r="KK274"/>
      <c r="KL274"/>
      <c r="KM274"/>
      <c r="KN274"/>
      <c r="KO274"/>
      <c r="KP274"/>
      <c r="KQ274"/>
      <c r="KR274"/>
      <c r="KS274"/>
      <c r="KT274"/>
      <c r="KU274"/>
      <c r="KV274"/>
      <c r="KW274"/>
      <c r="KX274"/>
      <c r="KY274"/>
      <c r="KZ274"/>
      <c r="LA274"/>
      <c r="LB274"/>
      <c r="LC274"/>
      <c r="LD274"/>
      <c r="LE274"/>
      <c r="LF274"/>
      <c r="LG274"/>
      <c r="LH274"/>
      <c r="LI274"/>
      <c r="LJ274"/>
      <c r="LK274"/>
      <c r="LL274"/>
      <c r="LM274"/>
      <c r="LN274"/>
      <c r="LO274"/>
      <c r="LP274"/>
      <c r="LQ274"/>
      <c r="LR274"/>
      <c r="LS274"/>
      <c r="LT274"/>
      <c r="LU274"/>
      <c r="LV274"/>
      <c r="LW274"/>
      <c r="LX274"/>
      <c r="LY274"/>
      <c r="LZ274"/>
    </row>
    <row r="275" spans="1:338" x14ac:dyDescent="0.2">
      <c r="A275" s="216" t="str">
        <f>IFERROR(IF($A274+1&gt;'(backend scoring)'!$T$335,"",$A274+1),"")</f>
        <v/>
      </c>
      <c r="B275" s="216" t="str">
        <f>_xlfn.XLOOKUP($A275,'(backend scoring)'!$V$2:$V$333,'(backend scoring)'!$A$2:$A$333,"")</f>
        <v/>
      </c>
      <c r="C275" s="216" t="str">
        <f>IFERROR(VLOOKUP($B275,'Institution Evaluation'!$A$55:$F$346,2,0),IFERROR(VLOOKUP($B275,'Privacy Analyst Evaluation'!$A$46:$F$120,2,0),""))&amp;""</f>
        <v/>
      </c>
      <c r="D275" s="216" t="str">
        <f>IFERROR(VLOOKUP($B275,'Institution Evaluation'!$A$55:$F$346,3,0),IFERROR(VLOOKUP($B275,'Privacy Analyst Evaluation'!$A$46:$F$120,3,0),""))&amp;""</f>
        <v/>
      </c>
      <c r="E275" s="216" t="str">
        <f>IFERROR(VLOOKUP($B275,'Institution Evaluation'!$A$55:$F$346,4,0),IFERROR(VLOOKUP($B275,'Privacy Analyst Evaluation'!$A$46:$F$120,4,0),""))&amp;""</f>
        <v/>
      </c>
      <c r="F275" s="216" t="str">
        <f>IFERROR(VLOOKUP($B275,'Institution Evaluation'!$A$55:$F$346,6,0),IFERROR(VLOOKUP($B275,'Privacy Analyst Evaluation'!$A$46:$F$120,6,0),""))&amp;""</f>
        <v/>
      </c>
      <c r="G275" s="217"/>
      <c r="H275" s="216" t="str">
        <f>IFERROR(IF($H274+1&gt;'(backend scoring)'!$Q$335,"",$H274+1),"")</f>
        <v/>
      </c>
      <c r="I275" s="216" t="str">
        <f>_xlfn.XLOOKUP($H275,'(backend scoring)'!$S$2:$S$333,'(backend scoring)'!$A$2:$A$333,"")</f>
        <v/>
      </c>
      <c r="J275" s="216" t="str">
        <f>IFERROR(VLOOKUP($I275,'Institution Evaluation'!$A$55:$F$346,2,0),IFERROR(VLOOKUP($I275,'Privacy Analyst Evaluation'!$A$46:$F$120,2,0),""))</f>
        <v/>
      </c>
      <c r="K275" s="216" t="str">
        <f>IFERROR(VLOOKUP($I275,'Institution Evaluation'!$A$55:$F$346,3,0),IFERROR(VLOOKUP($I275,'Privacy Analyst Evaluation'!$A$46:$F$120,3,0),""))&amp;""</f>
        <v/>
      </c>
      <c r="L275" s="216" t="str">
        <f>IFERROR(VLOOKUP($I275,'Institution Evaluation'!$A$55:$F$346,4,0),IFERROR(VLOOKUP($I275,'Privacy Analyst Evaluation'!$A$46:$F$120,4,0),""))&amp;""</f>
        <v/>
      </c>
      <c r="M275" s="216" t="str">
        <f>IFERROR(VLOOKUP($I275,'Institution Evaluation'!$A$55:$F$346,6,0),IFERROR(VLOOKUP($I275,'Privacy Analyst Evaluation'!$A$46:$F$120,6,0),""))&amp;""</f>
        <v/>
      </c>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c r="FS275"/>
      <c r="FT275"/>
      <c r="FU275"/>
      <c r="FV275"/>
      <c r="FW275"/>
      <c r="FX275"/>
      <c r="FY275"/>
      <c r="FZ275"/>
      <c r="GA275"/>
      <c r="GB275"/>
      <c r="GC275"/>
      <c r="GD275"/>
      <c r="GE275"/>
      <c r="GF275"/>
      <c r="GG275"/>
      <c r="GH275"/>
      <c r="GI275"/>
      <c r="GJ275"/>
      <c r="GK275"/>
      <c r="GL275"/>
      <c r="GM275"/>
      <c r="GN275"/>
      <c r="GO275"/>
      <c r="GP275"/>
      <c r="GQ275"/>
      <c r="GR275"/>
      <c r="GS275"/>
      <c r="GT275"/>
      <c r="GU275"/>
      <c r="GV275"/>
      <c r="GW275"/>
      <c r="GX275"/>
      <c r="GY275"/>
      <c r="GZ275"/>
      <c r="HA275"/>
      <c r="HB275"/>
      <c r="HC275"/>
      <c r="HD275"/>
      <c r="HE275"/>
      <c r="HF275"/>
      <c r="HG275"/>
      <c r="HH275"/>
      <c r="HI275"/>
      <c r="HJ275"/>
      <c r="HK275"/>
      <c r="HL275"/>
      <c r="HM275"/>
      <c r="HN275"/>
      <c r="HO275"/>
      <c r="HP275"/>
      <c r="HQ275"/>
      <c r="HR275"/>
      <c r="HS275"/>
      <c r="HT275"/>
      <c r="HU275"/>
      <c r="HV275"/>
      <c r="HW275"/>
      <c r="HX275"/>
      <c r="HY275"/>
      <c r="HZ275"/>
      <c r="IA275"/>
      <c r="IB275"/>
      <c r="IC275"/>
      <c r="ID275"/>
      <c r="IE275"/>
      <c r="IF275"/>
      <c r="IG275"/>
      <c r="IH275"/>
      <c r="II275"/>
      <c r="IJ275"/>
      <c r="IK275"/>
      <c r="IL275"/>
      <c r="IM275"/>
      <c r="IN275"/>
      <c r="IO275"/>
      <c r="IP275"/>
      <c r="IQ275"/>
      <c r="IR275"/>
      <c r="IS275"/>
      <c r="IT275"/>
      <c r="IU275"/>
      <c r="IV275"/>
      <c r="IW275"/>
      <c r="IX275"/>
      <c r="IY275"/>
      <c r="IZ275"/>
      <c r="JA275"/>
      <c r="JB275"/>
      <c r="JC275"/>
      <c r="JD275"/>
      <c r="JE275"/>
      <c r="JF275"/>
      <c r="JG275"/>
      <c r="JH275"/>
      <c r="JI275"/>
      <c r="JJ275"/>
      <c r="JK275"/>
      <c r="JL275"/>
      <c r="JM275"/>
      <c r="JN275"/>
      <c r="JO275"/>
      <c r="JP275"/>
      <c r="JQ275"/>
      <c r="JR275"/>
      <c r="JS275"/>
      <c r="JT275"/>
      <c r="JU275"/>
      <c r="JV275"/>
      <c r="JW275"/>
      <c r="JX275"/>
      <c r="JY275"/>
      <c r="JZ275"/>
      <c r="KA275"/>
      <c r="KB275"/>
      <c r="KC275"/>
      <c r="KD275"/>
      <c r="KE275"/>
      <c r="KF275"/>
      <c r="KG275"/>
      <c r="KH275"/>
      <c r="KI275"/>
      <c r="KJ275"/>
      <c r="KK275"/>
      <c r="KL275"/>
      <c r="KM275"/>
      <c r="KN275"/>
      <c r="KO275"/>
      <c r="KP275"/>
      <c r="KQ275"/>
      <c r="KR275"/>
      <c r="KS275"/>
      <c r="KT275"/>
      <c r="KU275"/>
      <c r="KV275"/>
      <c r="KW275"/>
      <c r="KX275"/>
      <c r="KY275"/>
      <c r="KZ275"/>
      <c r="LA275"/>
      <c r="LB275"/>
      <c r="LC275"/>
      <c r="LD275"/>
      <c r="LE275"/>
      <c r="LF275"/>
      <c r="LG275"/>
      <c r="LH275"/>
      <c r="LI275"/>
      <c r="LJ275"/>
      <c r="LK275"/>
      <c r="LL275"/>
      <c r="LM275"/>
      <c r="LN275"/>
      <c r="LO275"/>
      <c r="LP275"/>
      <c r="LQ275"/>
      <c r="LR275"/>
      <c r="LS275"/>
      <c r="LT275"/>
      <c r="LU275"/>
      <c r="LV275"/>
      <c r="LW275"/>
      <c r="LX275"/>
      <c r="LY275"/>
      <c r="LZ275"/>
    </row>
    <row r="276" spans="1:338" x14ac:dyDescent="0.2">
      <c r="A276" s="216" t="str">
        <f>IFERROR(IF($A275+1&gt;'(backend scoring)'!$T$335,"",$A275+1),"")</f>
        <v/>
      </c>
      <c r="B276" s="216" t="str">
        <f>_xlfn.XLOOKUP($A276,'(backend scoring)'!$V$2:$V$333,'(backend scoring)'!$A$2:$A$333,"")</f>
        <v/>
      </c>
      <c r="C276" s="216" t="str">
        <f>IFERROR(VLOOKUP($B276,'Institution Evaluation'!$A$55:$F$346,2,0),IFERROR(VLOOKUP($B276,'Privacy Analyst Evaluation'!$A$46:$F$120,2,0),""))&amp;""</f>
        <v/>
      </c>
      <c r="D276" s="216" t="str">
        <f>IFERROR(VLOOKUP($B276,'Institution Evaluation'!$A$55:$F$346,3,0),IFERROR(VLOOKUP($B276,'Privacy Analyst Evaluation'!$A$46:$F$120,3,0),""))&amp;""</f>
        <v/>
      </c>
      <c r="E276" s="216" t="str">
        <f>IFERROR(VLOOKUP($B276,'Institution Evaluation'!$A$55:$F$346,4,0),IFERROR(VLOOKUP($B276,'Privacy Analyst Evaluation'!$A$46:$F$120,4,0),""))&amp;""</f>
        <v/>
      </c>
      <c r="F276" s="216" t="str">
        <f>IFERROR(VLOOKUP($B276,'Institution Evaluation'!$A$55:$F$346,6,0),IFERROR(VLOOKUP($B276,'Privacy Analyst Evaluation'!$A$46:$F$120,6,0),""))&amp;""</f>
        <v/>
      </c>
      <c r="G276" s="217"/>
      <c r="H276" s="216" t="str">
        <f>IFERROR(IF($H275+1&gt;'(backend scoring)'!$Q$335,"",$H275+1),"")</f>
        <v/>
      </c>
      <c r="I276" s="216" t="str">
        <f>_xlfn.XLOOKUP($H276,'(backend scoring)'!$S$2:$S$333,'(backend scoring)'!$A$2:$A$333,"")</f>
        <v/>
      </c>
      <c r="J276" s="216" t="str">
        <f>IFERROR(VLOOKUP($I276,'Institution Evaluation'!$A$55:$F$346,2,0),IFERROR(VLOOKUP($I276,'Privacy Analyst Evaluation'!$A$46:$F$120,2,0),""))</f>
        <v/>
      </c>
      <c r="K276" s="216" t="str">
        <f>IFERROR(VLOOKUP($I276,'Institution Evaluation'!$A$55:$F$346,3,0),IFERROR(VLOOKUP($I276,'Privacy Analyst Evaluation'!$A$46:$F$120,3,0),""))&amp;""</f>
        <v/>
      </c>
      <c r="L276" s="216" t="str">
        <f>IFERROR(VLOOKUP($I276,'Institution Evaluation'!$A$55:$F$346,4,0),IFERROR(VLOOKUP($I276,'Privacy Analyst Evaluation'!$A$46:$F$120,4,0),""))&amp;""</f>
        <v/>
      </c>
      <c r="M276" s="216" t="str">
        <f>IFERROR(VLOOKUP($I276,'Institution Evaluation'!$A$55:$F$346,6,0),IFERROR(VLOOKUP($I276,'Privacy Analyst Evaluation'!$A$46:$F$120,6,0),""))&amp;""</f>
        <v/>
      </c>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c r="EE276"/>
      <c r="EF276"/>
      <c r="EG276"/>
      <c r="EH276"/>
      <c r="EI276"/>
      <c r="EJ276"/>
      <c r="EK276"/>
      <c r="EL276"/>
      <c r="EM276"/>
      <c r="EN276"/>
      <c r="EO276"/>
      <c r="EP276"/>
      <c r="EQ276"/>
      <c r="ER276"/>
      <c r="ES276"/>
      <c r="ET276"/>
      <c r="EU276"/>
      <c r="EV276"/>
      <c r="EW276"/>
      <c r="EX276"/>
      <c r="EY276"/>
      <c r="EZ276"/>
      <c r="FA276"/>
      <c r="FB276"/>
      <c r="FC276"/>
      <c r="FD276"/>
      <c r="FE276"/>
      <c r="FF276"/>
      <c r="FG276"/>
      <c r="FH276"/>
      <c r="FI276"/>
      <c r="FJ276"/>
      <c r="FK276"/>
      <c r="FL276"/>
      <c r="FM276"/>
      <c r="FN276"/>
      <c r="FO276"/>
      <c r="FP276"/>
      <c r="FQ276"/>
      <c r="FR276"/>
      <c r="FS276"/>
      <c r="FT276"/>
      <c r="FU276"/>
      <c r="FV276"/>
      <c r="FW276"/>
      <c r="FX276"/>
      <c r="FY276"/>
      <c r="FZ276"/>
      <c r="GA276"/>
      <c r="GB276"/>
      <c r="GC276"/>
      <c r="GD276"/>
      <c r="GE276"/>
      <c r="GF276"/>
      <c r="GG276"/>
      <c r="GH276"/>
      <c r="GI276"/>
      <c r="GJ276"/>
      <c r="GK276"/>
      <c r="GL276"/>
      <c r="GM276"/>
      <c r="GN276"/>
      <c r="GO276"/>
      <c r="GP276"/>
      <c r="GQ276"/>
      <c r="GR276"/>
      <c r="GS276"/>
      <c r="GT276"/>
      <c r="GU276"/>
      <c r="GV276"/>
      <c r="GW276"/>
      <c r="GX276"/>
      <c r="GY276"/>
      <c r="GZ276"/>
      <c r="HA276"/>
      <c r="HB276"/>
      <c r="HC276"/>
      <c r="HD276"/>
      <c r="HE276"/>
      <c r="HF276"/>
      <c r="HG276"/>
      <c r="HH276"/>
      <c r="HI276"/>
      <c r="HJ276"/>
      <c r="HK276"/>
      <c r="HL276"/>
      <c r="HM276"/>
      <c r="HN276"/>
      <c r="HO276"/>
      <c r="HP276"/>
      <c r="HQ276"/>
      <c r="HR276"/>
      <c r="HS276"/>
      <c r="HT276"/>
      <c r="HU276"/>
      <c r="HV276"/>
      <c r="HW276"/>
      <c r="HX276"/>
      <c r="HY276"/>
      <c r="HZ276"/>
      <c r="IA276"/>
      <c r="IB276"/>
      <c r="IC276"/>
      <c r="ID276"/>
      <c r="IE276"/>
      <c r="IF276"/>
      <c r="IG276"/>
      <c r="IH276"/>
      <c r="II276"/>
      <c r="IJ276"/>
      <c r="IK276"/>
      <c r="IL276"/>
      <c r="IM276"/>
      <c r="IN276"/>
      <c r="IO276"/>
      <c r="IP276"/>
      <c r="IQ276"/>
      <c r="IR276"/>
      <c r="IS276"/>
      <c r="IT276"/>
      <c r="IU276"/>
      <c r="IV276"/>
      <c r="IW276"/>
      <c r="IX276"/>
      <c r="IY276"/>
      <c r="IZ276"/>
      <c r="JA276"/>
      <c r="JB276"/>
      <c r="JC276"/>
      <c r="JD276"/>
      <c r="JE276"/>
      <c r="JF276"/>
      <c r="JG276"/>
      <c r="JH276"/>
      <c r="JI276"/>
      <c r="JJ276"/>
      <c r="JK276"/>
      <c r="JL276"/>
      <c r="JM276"/>
      <c r="JN276"/>
      <c r="JO276"/>
      <c r="JP276"/>
      <c r="JQ276"/>
      <c r="JR276"/>
      <c r="JS276"/>
      <c r="JT276"/>
      <c r="JU276"/>
      <c r="JV276"/>
      <c r="JW276"/>
      <c r="JX276"/>
      <c r="JY276"/>
      <c r="JZ276"/>
      <c r="KA276"/>
      <c r="KB276"/>
      <c r="KC276"/>
      <c r="KD276"/>
      <c r="KE276"/>
      <c r="KF276"/>
      <c r="KG276"/>
      <c r="KH276"/>
      <c r="KI276"/>
      <c r="KJ276"/>
      <c r="KK276"/>
      <c r="KL276"/>
      <c r="KM276"/>
      <c r="KN276"/>
      <c r="KO276"/>
      <c r="KP276"/>
      <c r="KQ276"/>
      <c r="KR276"/>
      <c r="KS276"/>
      <c r="KT276"/>
      <c r="KU276"/>
      <c r="KV276"/>
      <c r="KW276"/>
      <c r="KX276"/>
      <c r="KY276"/>
      <c r="KZ276"/>
      <c r="LA276"/>
      <c r="LB276"/>
      <c r="LC276"/>
      <c r="LD276"/>
      <c r="LE276"/>
      <c r="LF276"/>
      <c r="LG276"/>
      <c r="LH276"/>
      <c r="LI276"/>
      <c r="LJ276"/>
      <c r="LK276"/>
      <c r="LL276"/>
      <c r="LM276"/>
      <c r="LN276"/>
      <c r="LO276"/>
      <c r="LP276"/>
      <c r="LQ276"/>
      <c r="LR276"/>
      <c r="LS276"/>
      <c r="LT276"/>
      <c r="LU276"/>
      <c r="LV276"/>
      <c r="LW276"/>
      <c r="LX276"/>
      <c r="LY276"/>
      <c r="LZ276"/>
    </row>
    <row r="277" spans="1:338" x14ac:dyDescent="0.2">
      <c r="A277" s="216" t="str">
        <f>IFERROR(IF($A276+1&gt;'(backend scoring)'!$T$335,"",$A276+1),"")</f>
        <v/>
      </c>
      <c r="B277" s="216" t="str">
        <f>_xlfn.XLOOKUP($A277,'(backend scoring)'!$V$2:$V$333,'(backend scoring)'!$A$2:$A$333,"")</f>
        <v/>
      </c>
      <c r="C277" s="216" t="str">
        <f>IFERROR(VLOOKUP($B277,'Institution Evaluation'!$A$55:$F$346,2,0),IFERROR(VLOOKUP($B277,'Privacy Analyst Evaluation'!$A$46:$F$120,2,0),""))&amp;""</f>
        <v/>
      </c>
      <c r="D277" s="216" t="str">
        <f>IFERROR(VLOOKUP($B277,'Institution Evaluation'!$A$55:$F$346,3,0),IFERROR(VLOOKUP($B277,'Privacy Analyst Evaluation'!$A$46:$F$120,3,0),""))&amp;""</f>
        <v/>
      </c>
      <c r="E277" s="216" t="str">
        <f>IFERROR(VLOOKUP($B277,'Institution Evaluation'!$A$55:$F$346,4,0),IFERROR(VLOOKUP($B277,'Privacy Analyst Evaluation'!$A$46:$F$120,4,0),""))&amp;""</f>
        <v/>
      </c>
      <c r="F277" s="216" t="str">
        <f>IFERROR(VLOOKUP($B277,'Institution Evaluation'!$A$55:$F$346,6,0),IFERROR(VLOOKUP($B277,'Privacy Analyst Evaluation'!$A$46:$F$120,6,0),""))&amp;""</f>
        <v/>
      </c>
      <c r="G277" s="217"/>
      <c r="H277" s="216" t="str">
        <f>IFERROR(IF($H276+1&gt;'(backend scoring)'!$Q$335,"",$H276+1),"")</f>
        <v/>
      </c>
      <c r="I277" s="216" t="str">
        <f>_xlfn.XLOOKUP($H277,'(backend scoring)'!$S$2:$S$333,'(backend scoring)'!$A$2:$A$333,"")</f>
        <v/>
      </c>
      <c r="J277" s="216" t="str">
        <f>IFERROR(VLOOKUP($I277,'Institution Evaluation'!$A$55:$F$346,2,0),IFERROR(VLOOKUP($I277,'Privacy Analyst Evaluation'!$A$46:$F$120,2,0),""))</f>
        <v/>
      </c>
      <c r="K277" s="216" t="str">
        <f>IFERROR(VLOOKUP($I277,'Institution Evaluation'!$A$55:$F$346,3,0),IFERROR(VLOOKUP($I277,'Privacy Analyst Evaluation'!$A$46:$F$120,3,0),""))&amp;""</f>
        <v/>
      </c>
      <c r="L277" s="216" t="str">
        <f>IFERROR(VLOOKUP($I277,'Institution Evaluation'!$A$55:$F$346,4,0),IFERROR(VLOOKUP($I277,'Privacy Analyst Evaluation'!$A$46:$F$120,4,0),""))&amp;""</f>
        <v/>
      </c>
      <c r="M277" s="216" t="str">
        <f>IFERROR(VLOOKUP($I277,'Institution Evaluation'!$A$55:$F$346,6,0),IFERROR(VLOOKUP($I277,'Privacy Analyst Evaluation'!$A$46:$F$120,6,0),""))&amp;""</f>
        <v/>
      </c>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c r="DX277"/>
      <c r="DY277"/>
      <c r="DZ277"/>
      <c r="EA277"/>
      <c r="EB277"/>
      <c r="EC277"/>
      <c r="ED277"/>
      <c r="EE277"/>
      <c r="EF277"/>
      <c r="EG277"/>
      <c r="EH277"/>
      <c r="EI277"/>
      <c r="EJ277"/>
      <c r="EK277"/>
      <c r="EL277"/>
      <c r="EM277"/>
      <c r="EN277"/>
      <c r="EO277"/>
      <c r="EP277"/>
      <c r="EQ277"/>
      <c r="ER277"/>
      <c r="ES277"/>
      <c r="ET277"/>
      <c r="EU277"/>
      <c r="EV277"/>
      <c r="EW277"/>
      <c r="EX277"/>
      <c r="EY277"/>
      <c r="EZ277"/>
      <c r="FA277"/>
      <c r="FB277"/>
      <c r="FC277"/>
      <c r="FD277"/>
      <c r="FE277"/>
      <c r="FF277"/>
      <c r="FG277"/>
      <c r="FH277"/>
      <c r="FI277"/>
      <c r="FJ277"/>
      <c r="FK277"/>
      <c r="FL277"/>
      <c r="FM277"/>
      <c r="FN277"/>
      <c r="FO277"/>
      <c r="FP277"/>
      <c r="FQ277"/>
      <c r="FR277"/>
      <c r="FS277"/>
      <c r="FT277"/>
      <c r="FU277"/>
      <c r="FV277"/>
      <c r="FW277"/>
      <c r="FX277"/>
      <c r="FY277"/>
      <c r="FZ277"/>
      <c r="GA277"/>
      <c r="GB277"/>
      <c r="GC277"/>
      <c r="GD277"/>
      <c r="GE277"/>
      <c r="GF277"/>
      <c r="GG277"/>
      <c r="GH277"/>
      <c r="GI277"/>
      <c r="GJ277"/>
      <c r="GK277"/>
      <c r="GL277"/>
      <c r="GM277"/>
      <c r="GN277"/>
      <c r="GO277"/>
      <c r="GP277"/>
      <c r="GQ277"/>
      <c r="GR277"/>
      <c r="GS277"/>
      <c r="GT277"/>
      <c r="GU277"/>
      <c r="GV277"/>
      <c r="GW277"/>
      <c r="GX277"/>
      <c r="GY277"/>
      <c r="GZ277"/>
      <c r="HA277"/>
      <c r="HB277"/>
      <c r="HC277"/>
      <c r="HD277"/>
      <c r="HE277"/>
      <c r="HF277"/>
      <c r="HG277"/>
      <c r="HH277"/>
      <c r="HI277"/>
      <c r="HJ277"/>
      <c r="HK277"/>
      <c r="HL277"/>
      <c r="HM277"/>
      <c r="HN277"/>
      <c r="HO277"/>
      <c r="HP277"/>
      <c r="HQ277"/>
      <c r="HR277"/>
      <c r="HS277"/>
      <c r="HT277"/>
      <c r="HU277"/>
      <c r="HV277"/>
      <c r="HW277"/>
      <c r="HX277"/>
      <c r="HY277"/>
      <c r="HZ277"/>
      <c r="IA277"/>
      <c r="IB277"/>
      <c r="IC277"/>
      <c r="ID277"/>
      <c r="IE277"/>
      <c r="IF277"/>
      <c r="IG277"/>
      <c r="IH277"/>
      <c r="II277"/>
      <c r="IJ277"/>
      <c r="IK277"/>
      <c r="IL277"/>
      <c r="IM277"/>
      <c r="IN277"/>
      <c r="IO277"/>
      <c r="IP277"/>
      <c r="IQ277"/>
      <c r="IR277"/>
      <c r="IS277"/>
      <c r="IT277"/>
      <c r="IU277"/>
      <c r="IV277"/>
      <c r="IW277"/>
      <c r="IX277"/>
      <c r="IY277"/>
      <c r="IZ277"/>
      <c r="JA277"/>
      <c r="JB277"/>
      <c r="JC277"/>
      <c r="JD277"/>
      <c r="JE277"/>
      <c r="JF277"/>
      <c r="JG277"/>
      <c r="JH277"/>
      <c r="JI277"/>
      <c r="JJ277"/>
      <c r="JK277"/>
      <c r="JL277"/>
      <c r="JM277"/>
      <c r="JN277"/>
      <c r="JO277"/>
      <c r="JP277"/>
      <c r="JQ277"/>
      <c r="JR277"/>
      <c r="JS277"/>
      <c r="JT277"/>
      <c r="JU277"/>
      <c r="JV277"/>
      <c r="JW277"/>
      <c r="JX277"/>
      <c r="JY277"/>
      <c r="JZ277"/>
      <c r="KA277"/>
      <c r="KB277"/>
      <c r="KC277"/>
      <c r="KD277"/>
      <c r="KE277"/>
      <c r="KF277"/>
      <c r="KG277"/>
      <c r="KH277"/>
      <c r="KI277"/>
      <c r="KJ277"/>
      <c r="KK277"/>
      <c r="KL277"/>
      <c r="KM277"/>
      <c r="KN277"/>
      <c r="KO277"/>
      <c r="KP277"/>
      <c r="KQ277"/>
      <c r="KR277"/>
      <c r="KS277"/>
      <c r="KT277"/>
      <c r="KU277"/>
      <c r="KV277"/>
      <c r="KW277"/>
      <c r="KX277"/>
      <c r="KY277"/>
      <c r="KZ277"/>
      <c r="LA277"/>
      <c r="LB277"/>
      <c r="LC277"/>
      <c r="LD277"/>
      <c r="LE277"/>
      <c r="LF277"/>
      <c r="LG277"/>
      <c r="LH277"/>
      <c r="LI277"/>
      <c r="LJ277"/>
      <c r="LK277"/>
      <c r="LL277"/>
      <c r="LM277"/>
      <c r="LN277"/>
      <c r="LO277"/>
      <c r="LP277"/>
      <c r="LQ277"/>
      <c r="LR277"/>
      <c r="LS277"/>
      <c r="LT277"/>
      <c r="LU277"/>
      <c r="LV277"/>
      <c r="LW277"/>
      <c r="LX277"/>
      <c r="LY277"/>
      <c r="LZ277"/>
    </row>
    <row r="278" spans="1:338" x14ac:dyDescent="0.2">
      <c r="A278" s="216" t="str">
        <f>IFERROR(IF($A277+1&gt;'(backend scoring)'!$T$335,"",$A277+1),"")</f>
        <v/>
      </c>
      <c r="B278" s="216" t="str">
        <f>_xlfn.XLOOKUP($A278,'(backend scoring)'!$V$2:$V$333,'(backend scoring)'!$A$2:$A$333,"")</f>
        <v/>
      </c>
      <c r="C278" s="216" t="str">
        <f>IFERROR(VLOOKUP($B278,'Institution Evaluation'!$A$55:$F$346,2,0),IFERROR(VLOOKUP($B278,'Privacy Analyst Evaluation'!$A$46:$F$120,2,0),""))&amp;""</f>
        <v/>
      </c>
      <c r="D278" s="216" t="str">
        <f>IFERROR(VLOOKUP($B278,'Institution Evaluation'!$A$55:$F$346,3,0),IFERROR(VLOOKUP($B278,'Privacy Analyst Evaluation'!$A$46:$F$120,3,0),""))&amp;""</f>
        <v/>
      </c>
      <c r="E278" s="216" t="str">
        <f>IFERROR(VLOOKUP($B278,'Institution Evaluation'!$A$55:$F$346,4,0),IFERROR(VLOOKUP($B278,'Privacy Analyst Evaluation'!$A$46:$F$120,4,0),""))&amp;""</f>
        <v/>
      </c>
      <c r="F278" s="216" t="str">
        <f>IFERROR(VLOOKUP($B278,'Institution Evaluation'!$A$55:$F$346,6,0),IFERROR(VLOOKUP($B278,'Privacy Analyst Evaluation'!$A$46:$F$120,6,0),""))&amp;""</f>
        <v/>
      </c>
      <c r="G278" s="217"/>
      <c r="H278" s="216" t="str">
        <f>IFERROR(IF($H277+1&gt;'(backend scoring)'!$Q$335,"",$H277+1),"")</f>
        <v/>
      </c>
      <c r="I278" s="216" t="str">
        <f>_xlfn.XLOOKUP($H278,'(backend scoring)'!$S$2:$S$333,'(backend scoring)'!$A$2:$A$333,"")</f>
        <v/>
      </c>
      <c r="J278" s="216" t="str">
        <f>IFERROR(VLOOKUP($I278,'Institution Evaluation'!$A$55:$F$346,2,0),IFERROR(VLOOKUP($I278,'Privacy Analyst Evaluation'!$A$46:$F$120,2,0),""))</f>
        <v/>
      </c>
      <c r="K278" s="216" t="str">
        <f>IFERROR(VLOOKUP($I278,'Institution Evaluation'!$A$55:$F$346,3,0),IFERROR(VLOOKUP($I278,'Privacy Analyst Evaluation'!$A$46:$F$120,3,0),""))&amp;""</f>
        <v/>
      </c>
      <c r="L278" s="216" t="str">
        <f>IFERROR(VLOOKUP($I278,'Institution Evaluation'!$A$55:$F$346,4,0),IFERROR(VLOOKUP($I278,'Privacy Analyst Evaluation'!$A$46:$F$120,4,0),""))&amp;""</f>
        <v/>
      </c>
      <c r="M278" s="216" t="str">
        <f>IFERROR(VLOOKUP($I278,'Institution Evaluation'!$A$55:$F$346,6,0),IFERROR(VLOOKUP($I278,'Privacy Analyst Evaluation'!$A$46:$F$120,6,0),""))&amp;""</f>
        <v/>
      </c>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c r="DV278"/>
      <c r="DW278"/>
      <c r="DX278"/>
      <c r="DY278"/>
      <c r="DZ278"/>
      <c r="EA278"/>
      <c r="EB278"/>
      <c r="EC278"/>
      <c r="ED278"/>
      <c r="EE278"/>
      <c r="EF278"/>
      <c r="EG278"/>
      <c r="EH278"/>
      <c r="EI278"/>
      <c r="EJ278"/>
      <c r="EK278"/>
      <c r="EL278"/>
      <c r="EM278"/>
      <c r="EN278"/>
      <c r="EO278"/>
      <c r="EP278"/>
      <c r="EQ278"/>
      <c r="ER278"/>
      <c r="ES278"/>
      <c r="ET278"/>
      <c r="EU278"/>
      <c r="EV278"/>
      <c r="EW278"/>
      <c r="EX278"/>
      <c r="EY278"/>
      <c r="EZ278"/>
      <c r="FA278"/>
      <c r="FB278"/>
      <c r="FC278"/>
      <c r="FD278"/>
      <c r="FE278"/>
      <c r="FF278"/>
      <c r="FG278"/>
      <c r="FH278"/>
      <c r="FI278"/>
      <c r="FJ278"/>
      <c r="FK278"/>
      <c r="FL278"/>
      <c r="FM278"/>
      <c r="FN278"/>
      <c r="FO278"/>
      <c r="FP278"/>
      <c r="FQ278"/>
      <c r="FR278"/>
      <c r="FS278"/>
      <c r="FT278"/>
      <c r="FU278"/>
      <c r="FV278"/>
      <c r="FW278"/>
      <c r="FX278"/>
      <c r="FY278"/>
      <c r="FZ278"/>
      <c r="GA278"/>
      <c r="GB278"/>
      <c r="GC278"/>
      <c r="GD278"/>
      <c r="GE278"/>
      <c r="GF278"/>
      <c r="GG278"/>
      <c r="GH278"/>
      <c r="GI278"/>
      <c r="GJ278"/>
      <c r="GK278"/>
      <c r="GL278"/>
      <c r="GM278"/>
      <c r="GN278"/>
      <c r="GO278"/>
      <c r="GP278"/>
      <c r="GQ278"/>
      <c r="GR278"/>
      <c r="GS278"/>
      <c r="GT278"/>
      <c r="GU278"/>
      <c r="GV278"/>
      <c r="GW278"/>
      <c r="GX278"/>
      <c r="GY278"/>
      <c r="GZ278"/>
      <c r="HA278"/>
      <c r="HB278"/>
      <c r="HC278"/>
      <c r="HD278"/>
      <c r="HE278"/>
      <c r="HF278"/>
      <c r="HG278"/>
      <c r="HH278"/>
      <c r="HI278"/>
      <c r="HJ278"/>
      <c r="HK278"/>
      <c r="HL278"/>
      <c r="HM278"/>
      <c r="HN278"/>
      <c r="HO278"/>
      <c r="HP278"/>
      <c r="HQ278"/>
      <c r="HR278"/>
      <c r="HS278"/>
      <c r="HT278"/>
      <c r="HU278"/>
      <c r="HV278"/>
      <c r="HW278"/>
      <c r="HX278"/>
      <c r="HY278"/>
      <c r="HZ278"/>
      <c r="IA278"/>
      <c r="IB278"/>
      <c r="IC278"/>
      <c r="ID278"/>
      <c r="IE278"/>
      <c r="IF278"/>
      <c r="IG278"/>
      <c r="IH278"/>
      <c r="II278"/>
      <c r="IJ278"/>
      <c r="IK278"/>
      <c r="IL278"/>
      <c r="IM278"/>
      <c r="IN278"/>
      <c r="IO278"/>
      <c r="IP278"/>
      <c r="IQ278"/>
      <c r="IR278"/>
      <c r="IS278"/>
      <c r="IT278"/>
      <c r="IU278"/>
      <c r="IV278"/>
      <c r="IW278"/>
      <c r="IX278"/>
      <c r="IY278"/>
      <c r="IZ278"/>
      <c r="JA278"/>
      <c r="JB278"/>
      <c r="JC278"/>
      <c r="JD278"/>
      <c r="JE278"/>
      <c r="JF278"/>
      <c r="JG278"/>
      <c r="JH278"/>
      <c r="JI278"/>
      <c r="JJ278"/>
      <c r="JK278"/>
      <c r="JL278"/>
      <c r="JM278"/>
      <c r="JN278"/>
      <c r="JO278"/>
      <c r="JP278"/>
      <c r="JQ278"/>
      <c r="JR278"/>
      <c r="JS278"/>
      <c r="JT278"/>
      <c r="JU278"/>
      <c r="JV278"/>
      <c r="JW278"/>
      <c r="JX278"/>
      <c r="JY278"/>
      <c r="JZ278"/>
      <c r="KA278"/>
      <c r="KB278"/>
      <c r="KC278"/>
      <c r="KD278"/>
      <c r="KE278"/>
      <c r="KF278"/>
      <c r="KG278"/>
      <c r="KH278"/>
      <c r="KI278"/>
      <c r="KJ278"/>
      <c r="KK278"/>
      <c r="KL278"/>
      <c r="KM278"/>
      <c r="KN278"/>
      <c r="KO278"/>
      <c r="KP278"/>
      <c r="KQ278"/>
      <c r="KR278"/>
      <c r="KS278"/>
      <c r="KT278"/>
      <c r="KU278"/>
      <c r="KV278"/>
      <c r="KW278"/>
      <c r="KX278"/>
      <c r="KY278"/>
      <c r="KZ278"/>
      <c r="LA278"/>
      <c r="LB278"/>
      <c r="LC278"/>
      <c r="LD278"/>
      <c r="LE278"/>
      <c r="LF278"/>
      <c r="LG278"/>
      <c r="LH278"/>
      <c r="LI278"/>
      <c r="LJ278"/>
      <c r="LK278"/>
      <c r="LL278"/>
      <c r="LM278"/>
      <c r="LN278"/>
      <c r="LO278"/>
      <c r="LP278"/>
      <c r="LQ278"/>
      <c r="LR278"/>
      <c r="LS278"/>
      <c r="LT278"/>
      <c r="LU278"/>
      <c r="LV278"/>
      <c r="LW278"/>
      <c r="LX278"/>
      <c r="LY278"/>
      <c r="LZ278"/>
    </row>
    <row r="279" spans="1:338" x14ac:dyDescent="0.2">
      <c r="A279" s="216" t="str">
        <f>IFERROR(IF($A278+1&gt;'(backend scoring)'!$T$335,"",$A278+1),"")</f>
        <v/>
      </c>
      <c r="B279" s="216" t="str">
        <f>_xlfn.XLOOKUP($A279,'(backend scoring)'!$V$2:$V$333,'(backend scoring)'!$A$2:$A$333,"")</f>
        <v/>
      </c>
      <c r="C279" s="216" t="str">
        <f>IFERROR(VLOOKUP($B279,'Institution Evaluation'!$A$55:$F$346,2,0),IFERROR(VLOOKUP($B279,'Privacy Analyst Evaluation'!$A$46:$F$120,2,0),""))&amp;""</f>
        <v/>
      </c>
      <c r="D279" s="216" t="str">
        <f>IFERROR(VLOOKUP($B279,'Institution Evaluation'!$A$55:$F$346,3,0),IFERROR(VLOOKUP($B279,'Privacy Analyst Evaluation'!$A$46:$F$120,3,0),""))&amp;""</f>
        <v/>
      </c>
      <c r="E279" s="216" t="str">
        <f>IFERROR(VLOOKUP($B279,'Institution Evaluation'!$A$55:$F$346,4,0),IFERROR(VLOOKUP($B279,'Privacy Analyst Evaluation'!$A$46:$F$120,4,0),""))&amp;""</f>
        <v/>
      </c>
      <c r="F279" s="216" t="str">
        <f>IFERROR(VLOOKUP($B279,'Institution Evaluation'!$A$55:$F$346,6,0),IFERROR(VLOOKUP($B279,'Privacy Analyst Evaluation'!$A$46:$F$120,6,0),""))&amp;""</f>
        <v/>
      </c>
      <c r="G279" s="217"/>
      <c r="H279" s="216" t="str">
        <f>IFERROR(IF($H278+1&gt;'(backend scoring)'!$Q$335,"",$H278+1),"")</f>
        <v/>
      </c>
      <c r="I279" s="216" t="str">
        <f>_xlfn.XLOOKUP($H279,'(backend scoring)'!$S$2:$S$333,'(backend scoring)'!$A$2:$A$333,"")</f>
        <v/>
      </c>
      <c r="J279" s="216" t="str">
        <f>IFERROR(VLOOKUP($I279,'Institution Evaluation'!$A$55:$F$346,2,0),IFERROR(VLOOKUP($I279,'Privacy Analyst Evaluation'!$A$46:$F$120,2,0),""))</f>
        <v/>
      </c>
      <c r="K279" s="216" t="str">
        <f>IFERROR(VLOOKUP($I279,'Institution Evaluation'!$A$55:$F$346,3,0),IFERROR(VLOOKUP($I279,'Privacy Analyst Evaluation'!$A$46:$F$120,3,0),""))&amp;""</f>
        <v/>
      </c>
      <c r="L279" s="216" t="str">
        <f>IFERROR(VLOOKUP($I279,'Institution Evaluation'!$A$55:$F$346,4,0),IFERROR(VLOOKUP($I279,'Privacy Analyst Evaluation'!$A$46:$F$120,4,0),""))&amp;""</f>
        <v/>
      </c>
      <c r="M279" s="216" t="str">
        <f>IFERROR(VLOOKUP($I279,'Institution Evaluation'!$A$55:$F$346,6,0),IFERROR(VLOOKUP($I279,'Privacy Analyst Evaluation'!$A$46:$F$120,6,0),""))&amp;""</f>
        <v/>
      </c>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c r="DT279"/>
      <c r="DU279"/>
      <c r="DV279"/>
      <c r="DW279"/>
      <c r="DX279"/>
      <c r="DY279"/>
      <c r="DZ279"/>
      <c r="EA279"/>
      <c r="EB279"/>
      <c r="EC279"/>
      <c r="ED279"/>
      <c r="EE279"/>
      <c r="EF279"/>
      <c r="EG279"/>
      <c r="EH279"/>
      <c r="EI279"/>
      <c r="EJ279"/>
      <c r="EK279"/>
      <c r="EL279"/>
      <c r="EM279"/>
      <c r="EN279"/>
      <c r="EO279"/>
      <c r="EP279"/>
      <c r="EQ279"/>
      <c r="ER279"/>
      <c r="ES279"/>
      <c r="ET279"/>
      <c r="EU279"/>
      <c r="EV279"/>
      <c r="EW279"/>
      <c r="EX279"/>
      <c r="EY279"/>
      <c r="EZ279"/>
      <c r="FA279"/>
      <c r="FB279"/>
      <c r="FC279"/>
      <c r="FD279"/>
      <c r="FE279"/>
      <c r="FF279"/>
      <c r="FG279"/>
      <c r="FH279"/>
      <c r="FI279"/>
      <c r="FJ279"/>
      <c r="FK279"/>
      <c r="FL279"/>
      <c r="FM279"/>
      <c r="FN279"/>
      <c r="FO279"/>
      <c r="FP279"/>
      <c r="FQ279"/>
      <c r="FR279"/>
      <c r="FS279"/>
      <c r="FT279"/>
      <c r="FU279"/>
      <c r="FV279"/>
      <c r="FW279"/>
      <c r="FX279"/>
      <c r="FY279"/>
      <c r="FZ279"/>
      <c r="GA279"/>
      <c r="GB279"/>
      <c r="GC279"/>
      <c r="GD279"/>
      <c r="GE279"/>
      <c r="GF279"/>
      <c r="GG279"/>
      <c r="GH279"/>
      <c r="GI279"/>
      <c r="GJ279"/>
      <c r="GK279"/>
      <c r="GL279"/>
      <c r="GM279"/>
      <c r="GN279"/>
      <c r="GO279"/>
      <c r="GP279"/>
      <c r="GQ279"/>
      <c r="GR279"/>
      <c r="GS279"/>
      <c r="GT279"/>
      <c r="GU279"/>
      <c r="GV279"/>
      <c r="GW279"/>
      <c r="GX279"/>
      <c r="GY279"/>
      <c r="GZ279"/>
      <c r="HA279"/>
      <c r="HB279"/>
      <c r="HC279"/>
      <c r="HD279"/>
      <c r="HE279"/>
      <c r="HF279"/>
      <c r="HG279"/>
      <c r="HH279"/>
      <c r="HI279"/>
      <c r="HJ279"/>
      <c r="HK279"/>
      <c r="HL279"/>
      <c r="HM279"/>
      <c r="HN279"/>
      <c r="HO279"/>
      <c r="HP279"/>
      <c r="HQ279"/>
      <c r="HR279"/>
      <c r="HS279"/>
      <c r="HT279"/>
      <c r="HU279"/>
      <c r="HV279"/>
      <c r="HW279"/>
      <c r="HX279"/>
      <c r="HY279"/>
      <c r="HZ279"/>
      <c r="IA279"/>
      <c r="IB279"/>
      <c r="IC279"/>
      <c r="ID279"/>
      <c r="IE279"/>
      <c r="IF279"/>
      <c r="IG279"/>
      <c r="IH279"/>
      <c r="II279"/>
      <c r="IJ279"/>
      <c r="IK279"/>
      <c r="IL279"/>
      <c r="IM279"/>
      <c r="IN279"/>
      <c r="IO279"/>
      <c r="IP279"/>
      <c r="IQ279"/>
      <c r="IR279"/>
      <c r="IS279"/>
      <c r="IT279"/>
      <c r="IU279"/>
      <c r="IV279"/>
      <c r="IW279"/>
      <c r="IX279"/>
      <c r="IY279"/>
      <c r="IZ279"/>
      <c r="JA279"/>
      <c r="JB279"/>
      <c r="JC279"/>
      <c r="JD279"/>
      <c r="JE279"/>
      <c r="JF279"/>
      <c r="JG279"/>
      <c r="JH279"/>
      <c r="JI279"/>
      <c r="JJ279"/>
      <c r="JK279"/>
      <c r="JL279"/>
      <c r="JM279"/>
      <c r="JN279"/>
      <c r="JO279"/>
      <c r="JP279"/>
      <c r="JQ279"/>
      <c r="JR279"/>
      <c r="JS279"/>
      <c r="JT279"/>
      <c r="JU279"/>
      <c r="JV279"/>
      <c r="JW279"/>
      <c r="JX279"/>
      <c r="JY279"/>
      <c r="JZ279"/>
      <c r="KA279"/>
      <c r="KB279"/>
      <c r="KC279"/>
      <c r="KD279"/>
      <c r="KE279"/>
      <c r="KF279"/>
      <c r="KG279"/>
      <c r="KH279"/>
      <c r="KI279"/>
      <c r="KJ279"/>
      <c r="KK279"/>
      <c r="KL279"/>
      <c r="KM279"/>
      <c r="KN279"/>
      <c r="KO279"/>
      <c r="KP279"/>
      <c r="KQ279"/>
      <c r="KR279"/>
      <c r="KS279"/>
      <c r="KT279"/>
      <c r="KU279"/>
      <c r="KV279"/>
      <c r="KW279"/>
      <c r="KX279"/>
      <c r="KY279"/>
      <c r="KZ279"/>
      <c r="LA279"/>
      <c r="LB279"/>
      <c r="LC279"/>
      <c r="LD279"/>
      <c r="LE279"/>
      <c r="LF279"/>
      <c r="LG279"/>
      <c r="LH279"/>
      <c r="LI279"/>
      <c r="LJ279"/>
      <c r="LK279"/>
      <c r="LL279"/>
      <c r="LM279"/>
      <c r="LN279"/>
      <c r="LO279"/>
      <c r="LP279"/>
      <c r="LQ279"/>
      <c r="LR279"/>
      <c r="LS279"/>
      <c r="LT279"/>
      <c r="LU279"/>
      <c r="LV279"/>
      <c r="LW279"/>
      <c r="LX279"/>
      <c r="LY279"/>
      <c r="LZ279"/>
    </row>
    <row r="280" spans="1:338" x14ac:dyDescent="0.2">
      <c r="A280" s="216" t="str">
        <f>IFERROR(IF($A279+1&gt;'(backend scoring)'!$T$335,"",$A279+1),"")</f>
        <v/>
      </c>
      <c r="B280" s="216" t="str">
        <f>_xlfn.XLOOKUP($A280,'(backend scoring)'!$V$2:$V$333,'(backend scoring)'!$A$2:$A$333,"")</f>
        <v/>
      </c>
      <c r="C280" s="216" t="str">
        <f>IFERROR(VLOOKUP($B280,'Institution Evaluation'!$A$55:$F$346,2,0),IFERROR(VLOOKUP($B280,'Privacy Analyst Evaluation'!$A$46:$F$120,2,0),""))&amp;""</f>
        <v/>
      </c>
      <c r="D280" s="216" t="str">
        <f>IFERROR(VLOOKUP($B280,'Institution Evaluation'!$A$55:$F$346,3,0),IFERROR(VLOOKUP($B280,'Privacy Analyst Evaluation'!$A$46:$F$120,3,0),""))&amp;""</f>
        <v/>
      </c>
      <c r="E280" s="216" t="str">
        <f>IFERROR(VLOOKUP($B280,'Institution Evaluation'!$A$55:$F$346,4,0),IFERROR(VLOOKUP($B280,'Privacy Analyst Evaluation'!$A$46:$F$120,4,0),""))&amp;""</f>
        <v/>
      </c>
      <c r="F280" s="216" t="str">
        <f>IFERROR(VLOOKUP($B280,'Institution Evaluation'!$A$55:$F$346,6,0),IFERROR(VLOOKUP($B280,'Privacy Analyst Evaluation'!$A$46:$F$120,6,0),""))&amp;""</f>
        <v/>
      </c>
      <c r="G280" s="217"/>
      <c r="H280" s="216" t="str">
        <f>IFERROR(IF($H279+1&gt;'(backend scoring)'!$Q$335,"",$H279+1),"")</f>
        <v/>
      </c>
      <c r="I280" s="216" t="str">
        <f>_xlfn.XLOOKUP($H280,'(backend scoring)'!$S$2:$S$333,'(backend scoring)'!$A$2:$A$333,"")</f>
        <v/>
      </c>
      <c r="J280" s="216" t="str">
        <f>IFERROR(VLOOKUP($I280,'Institution Evaluation'!$A$55:$F$346,2,0),IFERROR(VLOOKUP($I280,'Privacy Analyst Evaluation'!$A$46:$F$120,2,0),""))</f>
        <v/>
      </c>
      <c r="K280" s="216" t="str">
        <f>IFERROR(VLOOKUP($I280,'Institution Evaluation'!$A$55:$F$346,3,0),IFERROR(VLOOKUP($I280,'Privacy Analyst Evaluation'!$A$46:$F$120,3,0),""))&amp;""</f>
        <v/>
      </c>
      <c r="L280" s="216" t="str">
        <f>IFERROR(VLOOKUP($I280,'Institution Evaluation'!$A$55:$F$346,4,0),IFERROR(VLOOKUP($I280,'Privacy Analyst Evaluation'!$A$46:$F$120,4,0),""))&amp;""</f>
        <v/>
      </c>
      <c r="M280" s="216" t="str">
        <f>IFERROR(VLOOKUP($I280,'Institution Evaluation'!$A$55:$F$346,6,0),IFERROR(VLOOKUP($I280,'Privacy Analyst Evaluation'!$A$46:$F$120,6,0),""))&amp;""</f>
        <v/>
      </c>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c r="DX280"/>
      <c r="DY280"/>
      <c r="DZ280"/>
      <c r="EA280"/>
      <c r="EB280"/>
      <c r="EC280"/>
      <c r="ED280"/>
      <c r="EE280"/>
      <c r="EF280"/>
      <c r="EG280"/>
      <c r="EH280"/>
      <c r="EI280"/>
      <c r="EJ280"/>
      <c r="EK280"/>
      <c r="EL280"/>
      <c r="EM280"/>
      <c r="EN280"/>
      <c r="EO280"/>
      <c r="EP280"/>
      <c r="EQ280"/>
      <c r="ER280"/>
      <c r="ES280"/>
      <c r="ET280"/>
      <c r="EU280"/>
      <c r="EV280"/>
      <c r="EW280"/>
      <c r="EX280"/>
      <c r="EY280"/>
      <c r="EZ280"/>
      <c r="FA280"/>
      <c r="FB280"/>
      <c r="FC280"/>
      <c r="FD280"/>
      <c r="FE280"/>
      <c r="FF280"/>
      <c r="FG280"/>
      <c r="FH280"/>
      <c r="FI280"/>
      <c r="FJ280"/>
      <c r="FK280"/>
      <c r="FL280"/>
      <c r="FM280"/>
      <c r="FN280"/>
      <c r="FO280"/>
      <c r="FP280"/>
      <c r="FQ280"/>
      <c r="FR280"/>
      <c r="FS280"/>
      <c r="FT280"/>
      <c r="FU280"/>
      <c r="FV280"/>
      <c r="FW280"/>
      <c r="FX280"/>
      <c r="FY280"/>
      <c r="FZ280"/>
      <c r="GA280"/>
      <c r="GB280"/>
      <c r="GC280"/>
      <c r="GD280"/>
      <c r="GE280"/>
      <c r="GF280"/>
      <c r="GG280"/>
      <c r="GH280"/>
      <c r="GI280"/>
      <c r="GJ280"/>
      <c r="GK280"/>
      <c r="GL280"/>
      <c r="GM280"/>
      <c r="GN280"/>
      <c r="GO280"/>
      <c r="GP280"/>
      <c r="GQ280"/>
      <c r="GR280"/>
      <c r="GS280"/>
      <c r="GT280"/>
      <c r="GU280"/>
      <c r="GV280"/>
      <c r="GW280"/>
      <c r="GX280"/>
      <c r="GY280"/>
      <c r="GZ280"/>
      <c r="HA280"/>
      <c r="HB280"/>
      <c r="HC280"/>
      <c r="HD280"/>
      <c r="HE280"/>
      <c r="HF280"/>
      <c r="HG280"/>
      <c r="HH280"/>
      <c r="HI280"/>
      <c r="HJ280"/>
      <c r="HK280"/>
      <c r="HL280"/>
      <c r="HM280"/>
      <c r="HN280"/>
      <c r="HO280"/>
      <c r="HP280"/>
      <c r="HQ280"/>
      <c r="HR280"/>
      <c r="HS280"/>
      <c r="HT280"/>
      <c r="HU280"/>
      <c r="HV280"/>
      <c r="HW280"/>
      <c r="HX280"/>
      <c r="HY280"/>
      <c r="HZ280"/>
      <c r="IA280"/>
      <c r="IB280"/>
      <c r="IC280"/>
      <c r="ID280"/>
      <c r="IE280"/>
      <c r="IF280"/>
      <c r="IG280"/>
      <c r="IH280"/>
      <c r="II280"/>
      <c r="IJ280"/>
      <c r="IK280"/>
      <c r="IL280"/>
      <c r="IM280"/>
      <c r="IN280"/>
      <c r="IO280"/>
      <c r="IP280"/>
      <c r="IQ280"/>
      <c r="IR280"/>
      <c r="IS280"/>
      <c r="IT280"/>
      <c r="IU280"/>
      <c r="IV280"/>
      <c r="IW280"/>
      <c r="IX280"/>
      <c r="IY280"/>
      <c r="IZ280"/>
      <c r="JA280"/>
      <c r="JB280"/>
      <c r="JC280"/>
      <c r="JD280"/>
      <c r="JE280"/>
      <c r="JF280"/>
      <c r="JG280"/>
      <c r="JH280"/>
      <c r="JI280"/>
      <c r="JJ280"/>
      <c r="JK280"/>
      <c r="JL280"/>
      <c r="JM280"/>
      <c r="JN280"/>
      <c r="JO280"/>
      <c r="JP280"/>
      <c r="JQ280"/>
      <c r="JR280"/>
      <c r="JS280"/>
      <c r="JT280"/>
      <c r="JU280"/>
      <c r="JV280"/>
      <c r="JW280"/>
      <c r="JX280"/>
      <c r="JY280"/>
      <c r="JZ280"/>
      <c r="KA280"/>
      <c r="KB280"/>
      <c r="KC280"/>
      <c r="KD280"/>
      <c r="KE280"/>
      <c r="KF280"/>
      <c r="KG280"/>
      <c r="KH280"/>
      <c r="KI280"/>
      <c r="KJ280"/>
      <c r="KK280"/>
      <c r="KL280"/>
      <c r="KM280"/>
      <c r="KN280"/>
      <c r="KO280"/>
      <c r="KP280"/>
      <c r="KQ280"/>
      <c r="KR280"/>
      <c r="KS280"/>
      <c r="KT280"/>
      <c r="KU280"/>
      <c r="KV280"/>
      <c r="KW280"/>
      <c r="KX280"/>
      <c r="KY280"/>
      <c r="KZ280"/>
      <c r="LA280"/>
      <c r="LB280"/>
      <c r="LC280"/>
      <c r="LD280"/>
      <c r="LE280"/>
      <c r="LF280"/>
      <c r="LG280"/>
      <c r="LH280"/>
      <c r="LI280"/>
      <c r="LJ280"/>
      <c r="LK280"/>
      <c r="LL280"/>
      <c r="LM280"/>
      <c r="LN280"/>
      <c r="LO280"/>
      <c r="LP280"/>
      <c r="LQ280"/>
      <c r="LR280"/>
      <c r="LS280"/>
      <c r="LT280"/>
      <c r="LU280"/>
      <c r="LV280"/>
      <c r="LW280"/>
      <c r="LX280"/>
      <c r="LY280"/>
      <c r="LZ280"/>
    </row>
    <row r="281" spans="1:338" x14ac:dyDescent="0.2">
      <c r="A281" s="216" t="str">
        <f>IFERROR(IF($A280+1&gt;'(backend scoring)'!$T$335,"",$A280+1),"")</f>
        <v/>
      </c>
      <c r="B281" s="216" t="str">
        <f>_xlfn.XLOOKUP($A281,'(backend scoring)'!$V$2:$V$333,'(backend scoring)'!$A$2:$A$333,"")</f>
        <v/>
      </c>
      <c r="C281" s="216" t="str">
        <f>IFERROR(VLOOKUP($B281,'Institution Evaluation'!$A$55:$F$346,2,0),IFERROR(VLOOKUP($B281,'Privacy Analyst Evaluation'!$A$46:$F$120,2,0),""))&amp;""</f>
        <v/>
      </c>
      <c r="D281" s="216" t="str">
        <f>IFERROR(VLOOKUP($B281,'Institution Evaluation'!$A$55:$F$346,3,0),IFERROR(VLOOKUP($B281,'Privacy Analyst Evaluation'!$A$46:$F$120,3,0),""))&amp;""</f>
        <v/>
      </c>
      <c r="E281" s="216" t="str">
        <f>IFERROR(VLOOKUP($B281,'Institution Evaluation'!$A$55:$F$346,4,0),IFERROR(VLOOKUP($B281,'Privacy Analyst Evaluation'!$A$46:$F$120,4,0),""))&amp;""</f>
        <v/>
      </c>
      <c r="F281" s="216" t="str">
        <f>IFERROR(VLOOKUP($B281,'Institution Evaluation'!$A$55:$F$346,6,0),IFERROR(VLOOKUP($B281,'Privacy Analyst Evaluation'!$A$46:$F$120,6,0),""))&amp;""</f>
        <v/>
      </c>
      <c r="G281" s="217"/>
      <c r="H281" s="216" t="str">
        <f>IFERROR(IF($H280+1&gt;'(backend scoring)'!$Q$335,"",$H280+1),"")</f>
        <v/>
      </c>
      <c r="I281" s="216" t="str">
        <f>_xlfn.XLOOKUP($H281,'(backend scoring)'!$S$2:$S$333,'(backend scoring)'!$A$2:$A$333,"")</f>
        <v/>
      </c>
      <c r="J281" s="216" t="str">
        <f>IFERROR(VLOOKUP($I281,'Institution Evaluation'!$A$55:$F$346,2,0),IFERROR(VLOOKUP($I281,'Privacy Analyst Evaluation'!$A$46:$F$120,2,0),""))</f>
        <v/>
      </c>
      <c r="K281" s="216" t="str">
        <f>IFERROR(VLOOKUP($I281,'Institution Evaluation'!$A$55:$F$346,3,0),IFERROR(VLOOKUP($I281,'Privacy Analyst Evaluation'!$A$46:$F$120,3,0),""))&amp;""</f>
        <v/>
      </c>
      <c r="L281" s="216" t="str">
        <f>IFERROR(VLOOKUP($I281,'Institution Evaluation'!$A$55:$F$346,4,0),IFERROR(VLOOKUP($I281,'Privacy Analyst Evaluation'!$A$46:$F$120,4,0),""))&amp;""</f>
        <v/>
      </c>
      <c r="M281" s="216" t="str">
        <f>IFERROR(VLOOKUP($I281,'Institution Evaluation'!$A$55:$F$346,6,0),IFERROR(VLOOKUP($I281,'Privacy Analyst Evaluation'!$A$46:$F$120,6,0),""))&amp;""</f>
        <v/>
      </c>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c r="DV281"/>
      <c r="DW281"/>
      <c r="DX281"/>
      <c r="DY281"/>
      <c r="DZ281"/>
      <c r="EA281"/>
      <c r="EB281"/>
      <c r="EC281"/>
      <c r="ED281"/>
      <c r="EE281"/>
      <c r="EF281"/>
      <c r="EG281"/>
      <c r="EH281"/>
      <c r="EI281"/>
      <c r="EJ281"/>
      <c r="EK281"/>
      <c r="EL281"/>
      <c r="EM281"/>
      <c r="EN281"/>
      <c r="EO281"/>
      <c r="EP281"/>
      <c r="EQ281"/>
      <c r="ER281"/>
      <c r="ES281"/>
      <c r="ET281"/>
      <c r="EU281"/>
      <c r="EV281"/>
      <c r="EW281"/>
      <c r="EX281"/>
      <c r="EY281"/>
      <c r="EZ281"/>
      <c r="FA281"/>
      <c r="FB281"/>
      <c r="FC281"/>
      <c r="FD281"/>
      <c r="FE281"/>
      <c r="FF281"/>
      <c r="FG281"/>
      <c r="FH281"/>
      <c r="FI281"/>
      <c r="FJ281"/>
      <c r="FK281"/>
      <c r="FL281"/>
      <c r="FM281"/>
      <c r="FN281"/>
      <c r="FO281"/>
      <c r="FP281"/>
      <c r="FQ281"/>
      <c r="FR281"/>
      <c r="FS281"/>
      <c r="FT281"/>
      <c r="FU281"/>
      <c r="FV281"/>
      <c r="FW281"/>
      <c r="FX281"/>
      <c r="FY281"/>
      <c r="FZ281"/>
      <c r="GA281"/>
      <c r="GB281"/>
      <c r="GC281"/>
      <c r="GD281"/>
      <c r="GE281"/>
      <c r="GF281"/>
      <c r="GG281"/>
      <c r="GH281"/>
      <c r="GI281"/>
      <c r="GJ281"/>
      <c r="GK281"/>
      <c r="GL281"/>
      <c r="GM281"/>
      <c r="GN281"/>
      <c r="GO281"/>
      <c r="GP281"/>
      <c r="GQ281"/>
      <c r="GR281"/>
      <c r="GS281"/>
      <c r="GT281"/>
      <c r="GU281"/>
      <c r="GV281"/>
      <c r="GW281"/>
      <c r="GX281"/>
      <c r="GY281"/>
      <c r="GZ281"/>
      <c r="HA281"/>
      <c r="HB281"/>
      <c r="HC281"/>
      <c r="HD281"/>
      <c r="HE281"/>
      <c r="HF281"/>
      <c r="HG281"/>
      <c r="HH281"/>
      <c r="HI281"/>
      <c r="HJ281"/>
      <c r="HK281"/>
      <c r="HL281"/>
      <c r="HM281"/>
      <c r="HN281"/>
      <c r="HO281"/>
      <c r="HP281"/>
      <c r="HQ281"/>
      <c r="HR281"/>
      <c r="HS281"/>
      <c r="HT281"/>
      <c r="HU281"/>
      <c r="HV281"/>
      <c r="HW281"/>
      <c r="HX281"/>
      <c r="HY281"/>
      <c r="HZ281"/>
      <c r="IA281"/>
      <c r="IB281"/>
      <c r="IC281"/>
      <c r="ID281"/>
      <c r="IE281"/>
      <c r="IF281"/>
      <c r="IG281"/>
      <c r="IH281"/>
      <c r="II281"/>
      <c r="IJ281"/>
      <c r="IK281"/>
      <c r="IL281"/>
      <c r="IM281"/>
      <c r="IN281"/>
      <c r="IO281"/>
      <c r="IP281"/>
      <c r="IQ281"/>
      <c r="IR281"/>
      <c r="IS281"/>
      <c r="IT281"/>
      <c r="IU281"/>
      <c r="IV281"/>
      <c r="IW281"/>
      <c r="IX281"/>
      <c r="IY281"/>
      <c r="IZ281"/>
      <c r="JA281"/>
      <c r="JB281"/>
      <c r="JC281"/>
      <c r="JD281"/>
      <c r="JE281"/>
      <c r="JF281"/>
      <c r="JG281"/>
      <c r="JH281"/>
      <c r="JI281"/>
      <c r="JJ281"/>
      <c r="JK281"/>
      <c r="JL281"/>
      <c r="JM281"/>
      <c r="JN281"/>
      <c r="JO281"/>
      <c r="JP281"/>
      <c r="JQ281"/>
      <c r="JR281"/>
      <c r="JS281"/>
      <c r="JT281"/>
      <c r="JU281"/>
      <c r="JV281"/>
      <c r="JW281"/>
      <c r="JX281"/>
      <c r="JY281"/>
      <c r="JZ281"/>
      <c r="KA281"/>
      <c r="KB281"/>
      <c r="KC281"/>
      <c r="KD281"/>
      <c r="KE281"/>
      <c r="KF281"/>
      <c r="KG281"/>
      <c r="KH281"/>
      <c r="KI281"/>
      <c r="KJ281"/>
      <c r="KK281"/>
      <c r="KL281"/>
      <c r="KM281"/>
      <c r="KN281"/>
      <c r="KO281"/>
      <c r="KP281"/>
      <c r="KQ281"/>
      <c r="KR281"/>
      <c r="KS281"/>
      <c r="KT281"/>
      <c r="KU281"/>
      <c r="KV281"/>
      <c r="KW281"/>
      <c r="KX281"/>
      <c r="KY281"/>
      <c r="KZ281"/>
      <c r="LA281"/>
      <c r="LB281"/>
      <c r="LC281"/>
      <c r="LD281"/>
      <c r="LE281"/>
      <c r="LF281"/>
      <c r="LG281"/>
      <c r="LH281"/>
      <c r="LI281"/>
      <c r="LJ281"/>
      <c r="LK281"/>
      <c r="LL281"/>
      <c r="LM281"/>
      <c r="LN281"/>
      <c r="LO281"/>
      <c r="LP281"/>
      <c r="LQ281"/>
      <c r="LR281"/>
      <c r="LS281"/>
      <c r="LT281"/>
      <c r="LU281"/>
      <c r="LV281"/>
      <c r="LW281"/>
      <c r="LX281"/>
      <c r="LY281"/>
      <c r="LZ281"/>
    </row>
    <row r="282" spans="1:338" x14ac:dyDescent="0.2">
      <c r="A282" s="216" t="str">
        <f>IFERROR(IF($A281+1&gt;'(backend scoring)'!$T$335,"",$A281+1),"")</f>
        <v/>
      </c>
      <c r="B282" s="216" t="str">
        <f>_xlfn.XLOOKUP($A282,'(backend scoring)'!$V$2:$V$333,'(backend scoring)'!$A$2:$A$333,"")</f>
        <v/>
      </c>
      <c r="C282" s="216" t="str">
        <f>IFERROR(VLOOKUP($B282,'Institution Evaluation'!$A$55:$F$346,2,0),IFERROR(VLOOKUP($B282,'Privacy Analyst Evaluation'!$A$46:$F$120,2,0),""))&amp;""</f>
        <v/>
      </c>
      <c r="D282" s="216" t="str">
        <f>IFERROR(VLOOKUP($B282,'Institution Evaluation'!$A$55:$F$346,3,0),IFERROR(VLOOKUP($B282,'Privacy Analyst Evaluation'!$A$46:$F$120,3,0),""))&amp;""</f>
        <v/>
      </c>
      <c r="E282" s="216" t="str">
        <f>IFERROR(VLOOKUP($B282,'Institution Evaluation'!$A$55:$F$346,4,0),IFERROR(VLOOKUP($B282,'Privacy Analyst Evaluation'!$A$46:$F$120,4,0),""))&amp;""</f>
        <v/>
      </c>
      <c r="F282" s="216" t="str">
        <f>IFERROR(VLOOKUP($B282,'Institution Evaluation'!$A$55:$F$346,6,0),IFERROR(VLOOKUP($B282,'Privacy Analyst Evaluation'!$A$46:$F$120,6,0),""))&amp;""</f>
        <v/>
      </c>
      <c r="G282" s="217"/>
      <c r="H282" s="216" t="str">
        <f>IFERROR(IF($H281+1&gt;'(backend scoring)'!$Q$335,"",$H281+1),"")</f>
        <v/>
      </c>
      <c r="I282" s="216" t="str">
        <f>_xlfn.XLOOKUP($H282,'(backend scoring)'!$S$2:$S$333,'(backend scoring)'!$A$2:$A$333,"")</f>
        <v/>
      </c>
      <c r="J282" s="216" t="str">
        <f>IFERROR(VLOOKUP($I282,'Institution Evaluation'!$A$55:$F$346,2,0),IFERROR(VLOOKUP($I282,'Privacy Analyst Evaluation'!$A$46:$F$120,2,0),""))</f>
        <v/>
      </c>
      <c r="K282" s="216" t="str">
        <f>IFERROR(VLOOKUP($I282,'Institution Evaluation'!$A$55:$F$346,3,0),IFERROR(VLOOKUP($I282,'Privacy Analyst Evaluation'!$A$46:$F$120,3,0),""))&amp;""</f>
        <v/>
      </c>
      <c r="L282" s="216" t="str">
        <f>IFERROR(VLOOKUP($I282,'Institution Evaluation'!$A$55:$F$346,4,0),IFERROR(VLOOKUP($I282,'Privacy Analyst Evaluation'!$A$46:$F$120,4,0),""))&amp;""</f>
        <v/>
      </c>
      <c r="M282" s="216" t="str">
        <f>IFERROR(VLOOKUP($I282,'Institution Evaluation'!$A$55:$F$346,6,0),IFERROR(VLOOKUP($I282,'Privacy Analyst Evaluation'!$A$46:$F$120,6,0),""))&amp;""</f>
        <v/>
      </c>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c r="DX282"/>
      <c r="DY282"/>
      <c r="DZ282"/>
      <c r="EA282"/>
      <c r="EB282"/>
      <c r="EC282"/>
      <c r="ED282"/>
      <c r="EE282"/>
      <c r="EF282"/>
      <c r="EG282"/>
      <c r="EH282"/>
      <c r="EI282"/>
      <c r="EJ282"/>
      <c r="EK282"/>
      <c r="EL282"/>
      <c r="EM282"/>
      <c r="EN282"/>
      <c r="EO282"/>
      <c r="EP282"/>
      <c r="EQ282"/>
      <c r="ER282"/>
      <c r="ES282"/>
      <c r="ET282"/>
      <c r="EU282"/>
      <c r="EV282"/>
      <c r="EW282"/>
      <c r="EX282"/>
      <c r="EY282"/>
      <c r="EZ282"/>
      <c r="FA282"/>
      <c r="FB282"/>
      <c r="FC282"/>
      <c r="FD282"/>
      <c r="FE282"/>
      <c r="FF282"/>
      <c r="FG282"/>
      <c r="FH282"/>
      <c r="FI282"/>
      <c r="FJ282"/>
      <c r="FK282"/>
      <c r="FL282"/>
      <c r="FM282"/>
      <c r="FN282"/>
      <c r="FO282"/>
      <c r="FP282"/>
      <c r="FQ282"/>
      <c r="FR282"/>
      <c r="FS282"/>
      <c r="FT282"/>
      <c r="FU282"/>
      <c r="FV282"/>
      <c r="FW282"/>
      <c r="FX282"/>
      <c r="FY282"/>
      <c r="FZ282"/>
      <c r="GA282"/>
      <c r="GB282"/>
      <c r="GC282"/>
      <c r="GD282"/>
      <c r="GE282"/>
      <c r="GF282"/>
      <c r="GG282"/>
      <c r="GH282"/>
      <c r="GI282"/>
      <c r="GJ282"/>
      <c r="GK282"/>
      <c r="GL282"/>
      <c r="GM282"/>
      <c r="GN282"/>
      <c r="GO282"/>
      <c r="GP282"/>
      <c r="GQ282"/>
      <c r="GR282"/>
      <c r="GS282"/>
      <c r="GT282"/>
      <c r="GU282"/>
      <c r="GV282"/>
      <c r="GW282"/>
      <c r="GX282"/>
      <c r="GY282"/>
      <c r="GZ282"/>
      <c r="HA282"/>
      <c r="HB282"/>
      <c r="HC282"/>
      <c r="HD282"/>
      <c r="HE282"/>
      <c r="HF282"/>
      <c r="HG282"/>
      <c r="HH282"/>
      <c r="HI282"/>
      <c r="HJ282"/>
      <c r="HK282"/>
      <c r="HL282"/>
      <c r="HM282"/>
      <c r="HN282"/>
      <c r="HO282"/>
      <c r="HP282"/>
      <c r="HQ282"/>
      <c r="HR282"/>
      <c r="HS282"/>
      <c r="HT282"/>
      <c r="HU282"/>
      <c r="HV282"/>
      <c r="HW282"/>
      <c r="HX282"/>
      <c r="HY282"/>
      <c r="HZ282"/>
      <c r="IA282"/>
      <c r="IB282"/>
      <c r="IC282"/>
      <c r="ID282"/>
      <c r="IE282"/>
      <c r="IF282"/>
      <c r="IG282"/>
      <c r="IH282"/>
      <c r="II282"/>
      <c r="IJ282"/>
      <c r="IK282"/>
      <c r="IL282"/>
      <c r="IM282"/>
      <c r="IN282"/>
      <c r="IO282"/>
      <c r="IP282"/>
      <c r="IQ282"/>
      <c r="IR282"/>
      <c r="IS282"/>
      <c r="IT282"/>
      <c r="IU282"/>
      <c r="IV282"/>
      <c r="IW282"/>
      <c r="IX282"/>
      <c r="IY282"/>
      <c r="IZ282"/>
      <c r="JA282"/>
      <c r="JB282"/>
      <c r="JC282"/>
      <c r="JD282"/>
      <c r="JE282"/>
      <c r="JF282"/>
      <c r="JG282"/>
      <c r="JH282"/>
      <c r="JI282"/>
      <c r="JJ282"/>
      <c r="JK282"/>
      <c r="JL282"/>
      <c r="JM282"/>
      <c r="JN282"/>
      <c r="JO282"/>
      <c r="JP282"/>
      <c r="JQ282"/>
      <c r="JR282"/>
      <c r="JS282"/>
      <c r="JT282"/>
      <c r="JU282"/>
      <c r="JV282"/>
      <c r="JW282"/>
      <c r="JX282"/>
      <c r="JY282"/>
      <c r="JZ282"/>
      <c r="KA282"/>
      <c r="KB282"/>
      <c r="KC282"/>
      <c r="KD282"/>
      <c r="KE282"/>
      <c r="KF282"/>
      <c r="KG282"/>
      <c r="KH282"/>
      <c r="KI282"/>
      <c r="KJ282"/>
      <c r="KK282"/>
      <c r="KL282"/>
      <c r="KM282"/>
      <c r="KN282"/>
      <c r="KO282"/>
      <c r="KP282"/>
      <c r="KQ282"/>
      <c r="KR282"/>
      <c r="KS282"/>
      <c r="KT282"/>
      <c r="KU282"/>
      <c r="KV282"/>
      <c r="KW282"/>
      <c r="KX282"/>
      <c r="KY282"/>
      <c r="KZ282"/>
      <c r="LA282"/>
      <c r="LB282"/>
      <c r="LC282"/>
      <c r="LD282"/>
      <c r="LE282"/>
      <c r="LF282"/>
      <c r="LG282"/>
      <c r="LH282"/>
      <c r="LI282"/>
      <c r="LJ282"/>
      <c r="LK282"/>
      <c r="LL282"/>
      <c r="LM282"/>
      <c r="LN282"/>
      <c r="LO282"/>
      <c r="LP282"/>
      <c r="LQ282"/>
      <c r="LR282"/>
      <c r="LS282"/>
      <c r="LT282"/>
      <c r="LU282"/>
      <c r="LV282"/>
      <c r="LW282"/>
      <c r="LX282"/>
      <c r="LY282"/>
      <c r="LZ282"/>
    </row>
    <row r="283" spans="1:338" x14ac:dyDescent="0.2">
      <c r="A283" s="216" t="str">
        <f>IFERROR(IF($A282+1&gt;'(backend scoring)'!$T$335,"",$A282+1),"")</f>
        <v/>
      </c>
      <c r="B283" s="216" t="str">
        <f>_xlfn.XLOOKUP($A283,'(backend scoring)'!$V$2:$V$333,'(backend scoring)'!$A$2:$A$333,"")</f>
        <v/>
      </c>
      <c r="C283" s="216" t="str">
        <f>IFERROR(VLOOKUP($B283,'Institution Evaluation'!$A$55:$F$346,2,0),IFERROR(VLOOKUP($B283,'Privacy Analyst Evaluation'!$A$46:$F$120,2,0),""))&amp;""</f>
        <v/>
      </c>
      <c r="D283" s="216" t="str">
        <f>IFERROR(VLOOKUP($B283,'Institution Evaluation'!$A$55:$F$346,3,0),IFERROR(VLOOKUP($B283,'Privacy Analyst Evaluation'!$A$46:$F$120,3,0),""))&amp;""</f>
        <v/>
      </c>
      <c r="E283" s="216" t="str">
        <f>IFERROR(VLOOKUP($B283,'Institution Evaluation'!$A$55:$F$346,4,0),IFERROR(VLOOKUP($B283,'Privacy Analyst Evaluation'!$A$46:$F$120,4,0),""))&amp;""</f>
        <v/>
      </c>
      <c r="F283" s="216" t="str">
        <f>IFERROR(VLOOKUP($B283,'Institution Evaluation'!$A$55:$F$346,6,0),IFERROR(VLOOKUP($B283,'Privacy Analyst Evaluation'!$A$46:$F$120,6,0),""))&amp;""</f>
        <v/>
      </c>
      <c r="G283" s="217"/>
      <c r="H283" s="216" t="str">
        <f>IFERROR(IF($H282+1&gt;'(backend scoring)'!$Q$335,"",$H282+1),"")</f>
        <v/>
      </c>
      <c r="I283" s="216" t="str">
        <f>_xlfn.XLOOKUP($H283,'(backend scoring)'!$S$2:$S$333,'(backend scoring)'!$A$2:$A$333,"")</f>
        <v/>
      </c>
      <c r="J283" s="216" t="str">
        <f>IFERROR(VLOOKUP($I283,'Institution Evaluation'!$A$55:$F$346,2,0),IFERROR(VLOOKUP($I283,'Privacy Analyst Evaluation'!$A$46:$F$120,2,0),""))</f>
        <v/>
      </c>
      <c r="K283" s="216" t="str">
        <f>IFERROR(VLOOKUP($I283,'Institution Evaluation'!$A$55:$F$346,3,0),IFERROR(VLOOKUP($I283,'Privacy Analyst Evaluation'!$A$46:$F$120,3,0),""))&amp;""</f>
        <v/>
      </c>
      <c r="L283" s="216" t="str">
        <f>IFERROR(VLOOKUP($I283,'Institution Evaluation'!$A$55:$F$346,4,0),IFERROR(VLOOKUP($I283,'Privacy Analyst Evaluation'!$A$46:$F$120,4,0),""))&amp;""</f>
        <v/>
      </c>
      <c r="M283" s="216" t="str">
        <f>IFERROR(VLOOKUP($I283,'Institution Evaluation'!$A$55:$F$346,6,0),IFERROR(VLOOKUP($I283,'Privacy Analyst Evaluation'!$A$46:$F$120,6,0),""))&amp;""</f>
        <v/>
      </c>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c r="DX283"/>
      <c r="DY283"/>
      <c r="DZ283"/>
      <c r="EA283"/>
      <c r="EB283"/>
      <c r="EC283"/>
      <c r="ED283"/>
      <c r="EE283"/>
      <c r="EF283"/>
      <c r="EG283"/>
      <c r="EH283"/>
      <c r="EI283"/>
      <c r="EJ283"/>
      <c r="EK283"/>
      <c r="EL283"/>
      <c r="EM283"/>
      <c r="EN283"/>
      <c r="EO283"/>
      <c r="EP283"/>
      <c r="EQ283"/>
      <c r="ER283"/>
      <c r="ES283"/>
      <c r="ET283"/>
      <c r="EU283"/>
      <c r="EV283"/>
      <c r="EW283"/>
      <c r="EX283"/>
      <c r="EY283"/>
      <c r="EZ283"/>
      <c r="FA283"/>
      <c r="FB283"/>
      <c r="FC283"/>
      <c r="FD283"/>
      <c r="FE283"/>
      <c r="FF283"/>
      <c r="FG283"/>
      <c r="FH283"/>
      <c r="FI283"/>
      <c r="FJ283"/>
      <c r="FK283"/>
      <c r="FL283"/>
      <c r="FM283"/>
      <c r="FN283"/>
      <c r="FO283"/>
      <c r="FP283"/>
      <c r="FQ283"/>
      <c r="FR283"/>
      <c r="FS283"/>
      <c r="FT283"/>
      <c r="FU283"/>
      <c r="FV283"/>
      <c r="FW283"/>
      <c r="FX283"/>
      <c r="FY283"/>
      <c r="FZ283"/>
      <c r="GA283"/>
      <c r="GB283"/>
      <c r="GC283"/>
      <c r="GD283"/>
      <c r="GE283"/>
      <c r="GF283"/>
      <c r="GG283"/>
      <c r="GH283"/>
      <c r="GI283"/>
      <c r="GJ283"/>
      <c r="GK283"/>
      <c r="GL283"/>
      <c r="GM283"/>
      <c r="GN283"/>
      <c r="GO283"/>
      <c r="GP283"/>
      <c r="GQ283"/>
      <c r="GR283"/>
      <c r="GS283"/>
      <c r="GT283"/>
      <c r="GU283"/>
      <c r="GV283"/>
      <c r="GW283"/>
      <c r="GX283"/>
      <c r="GY283"/>
      <c r="GZ283"/>
      <c r="HA283"/>
      <c r="HB283"/>
      <c r="HC283"/>
      <c r="HD283"/>
      <c r="HE283"/>
      <c r="HF283"/>
      <c r="HG283"/>
      <c r="HH283"/>
      <c r="HI283"/>
      <c r="HJ283"/>
      <c r="HK283"/>
      <c r="HL283"/>
      <c r="HM283"/>
      <c r="HN283"/>
      <c r="HO283"/>
      <c r="HP283"/>
      <c r="HQ283"/>
      <c r="HR283"/>
      <c r="HS283"/>
      <c r="HT283"/>
      <c r="HU283"/>
      <c r="HV283"/>
      <c r="HW283"/>
      <c r="HX283"/>
      <c r="HY283"/>
      <c r="HZ283"/>
      <c r="IA283"/>
      <c r="IB283"/>
      <c r="IC283"/>
      <c r="ID283"/>
      <c r="IE283"/>
      <c r="IF283"/>
      <c r="IG283"/>
      <c r="IH283"/>
      <c r="II283"/>
      <c r="IJ283"/>
      <c r="IK283"/>
      <c r="IL283"/>
      <c r="IM283"/>
      <c r="IN283"/>
      <c r="IO283"/>
      <c r="IP283"/>
      <c r="IQ283"/>
      <c r="IR283"/>
      <c r="IS283"/>
      <c r="IT283"/>
      <c r="IU283"/>
      <c r="IV283"/>
      <c r="IW283"/>
      <c r="IX283"/>
      <c r="IY283"/>
      <c r="IZ283"/>
      <c r="JA283"/>
      <c r="JB283"/>
      <c r="JC283"/>
      <c r="JD283"/>
      <c r="JE283"/>
      <c r="JF283"/>
      <c r="JG283"/>
      <c r="JH283"/>
      <c r="JI283"/>
      <c r="JJ283"/>
      <c r="JK283"/>
      <c r="JL283"/>
      <c r="JM283"/>
      <c r="JN283"/>
      <c r="JO283"/>
      <c r="JP283"/>
      <c r="JQ283"/>
      <c r="JR283"/>
      <c r="JS283"/>
      <c r="JT283"/>
      <c r="JU283"/>
      <c r="JV283"/>
      <c r="JW283"/>
      <c r="JX283"/>
      <c r="JY283"/>
      <c r="JZ283"/>
      <c r="KA283"/>
      <c r="KB283"/>
      <c r="KC283"/>
      <c r="KD283"/>
      <c r="KE283"/>
      <c r="KF283"/>
      <c r="KG283"/>
      <c r="KH283"/>
      <c r="KI283"/>
      <c r="KJ283"/>
      <c r="KK283"/>
      <c r="KL283"/>
      <c r="KM283"/>
      <c r="KN283"/>
      <c r="KO283"/>
      <c r="KP283"/>
      <c r="KQ283"/>
      <c r="KR283"/>
      <c r="KS283"/>
      <c r="KT283"/>
      <c r="KU283"/>
      <c r="KV283"/>
      <c r="KW283"/>
      <c r="KX283"/>
      <c r="KY283"/>
      <c r="KZ283"/>
      <c r="LA283"/>
      <c r="LB283"/>
      <c r="LC283"/>
      <c r="LD283"/>
      <c r="LE283"/>
      <c r="LF283"/>
      <c r="LG283"/>
      <c r="LH283"/>
      <c r="LI283"/>
      <c r="LJ283"/>
      <c r="LK283"/>
      <c r="LL283"/>
      <c r="LM283"/>
      <c r="LN283"/>
      <c r="LO283"/>
      <c r="LP283"/>
      <c r="LQ283"/>
      <c r="LR283"/>
      <c r="LS283"/>
      <c r="LT283"/>
      <c r="LU283"/>
      <c r="LV283"/>
      <c r="LW283"/>
      <c r="LX283"/>
      <c r="LY283"/>
      <c r="LZ283"/>
    </row>
    <row r="284" spans="1:338" x14ac:dyDescent="0.2">
      <c r="A284" s="216" t="str">
        <f>IFERROR(IF($A283+1&gt;'(backend scoring)'!$T$335,"",$A283+1),"")</f>
        <v/>
      </c>
      <c r="B284" s="216" t="str">
        <f>_xlfn.XLOOKUP($A284,'(backend scoring)'!$V$2:$V$333,'(backend scoring)'!$A$2:$A$333,"")</f>
        <v/>
      </c>
      <c r="C284" s="216" t="str">
        <f>IFERROR(VLOOKUP($B284,'Institution Evaluation'!$A$55:$F$346,2,0),IFERROR(VLOOKUP($B284,'Privacy Analyst Evaluation'!$A$46:$F$120,2,0),""))&amp;""</f>
        <v/>
      </c>
      <c r="D284" s="216" t="str">
        <f>IFERROR(VLOOKUP($B284,'Institution Evaluation'!$A$55:$F$346,3,0),IFERROR(VLOOKUP($B284,'Privacy Analyst Evaluation'!$A$46:$F$120,3,0),""))&amp;""</f>
        <v/>
      </c>
      <c r="E284" s="216" t="str">
        <f>IFERROR(VLOOKUP($B284,'Institution Evaluation'!$A$55:$F$346,4,0),IFERROR(VLOOKUP($B284,'Privacy Analyst Evaluation'!$A$46:$F$120,4,0),""))&amp;""</f>
        <v/>
      </c>
      <c r="F284" s="216" t="str">
        <f>IFERROR(VLOOKUP($B284,'Institution Evaluation'!$A$55:$F$346,6,0),IFERROR(VLOOKUP($B284,'Privacy Analyst Evaluation'!$A$46:$F$120,6,0),""))&amp;""</f>
        <v/>
      </c>
      <c r="G284" s="217"/>
      <c r="H284" s="216" t="str">
        <f>IFERROR(IF($H283+1&gt;'(backend scoring)'!$Q$335,"",$H283+1),"")</f>
        <v/>
      </c>
      <c r="I284" s="216" t="str">
        <f>_xlfn.XLOOKUP($H284,'(backend scoring)'!$S$2:$S$333,'(backend scoring)'!$A$2:$A$333,"")</f>
        <v/>
      </c>
      <c r="J284" s="216" t="str">
        <f>IFERROR(VLOOKUP($I284,'Institution Evaluation'!$A$55:$F$346,2,0),IFERROR(VLOOKUP($I284,'Privacy Analyst Evaluation'!$A$46:$F$120,2,0),""))</f>
        <v/>
      </c>
      <c r="K284" s="216" t="str">
        <f>IFERROR(VLOOKUP($I284,'Institution Evaluation'!$A$55:$F$346,3,0),IFERROR(VLOOKUP($I284,'Privacy Analyst Evaluation'!$A$46:$F$120,3,0),""))&amp;""</f>
        <v/>
      </c>
      <c r="L284" s="216" t="str">
        <f>IFERROR(VLOOKUP($I284,'Institution Evaluation'!$A$55:$F$346,4,0),IFERROR(VLOOKUP($I284,'Privacy Analyst Evaluation'!$A$46:$F$120,4,0),""))&amp;""</f>
        <v/>
      </c>
      <c r="M284" s="216" t="str">
        <f>IFERROR(VLOOKUP($I284,'Institution Evaluation'!$A$55:$F$346,6,0),IFERROR(VLOOKUP($I284,'Privacy Analyst Evaluation'!$A$46:$F$120,6,0),""))&amp;""</f>
        <v/>
      </c>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c r="DT284"/>
      <c r="DU284"/>
      <c r="DV284"/>
      <c r="DW284"/>
      <c r="DX284"/>
      <c r="DY284"/>
      <c r="DZ284"/>
      <c r="EA284"/>
      <c r="EB284"/>
      <c r="EC284"/>
      <c r="ED284"/>
      <c r="EE284"/>
      <c r="EF284"/>
      <c r="EG284"/>
      <c r="EH284"/>
      <c r="EI284"/>
      <c r="EJ284"/>
      <c r="EK284"/>
      <c r="EL284"/>
      <c r="EM284"/>
      <c r="EN284"/>
      <c r="EO284"/>
      <c r="EP284"/>
      <c r="EQ284"/>
      <c r="ER284"/>
      <c r="ES284"/>
      <c r="ET284"/>
      <c r="EU284"/>
      <c r="EV284"/>
      <c r="EW284"/>
      <c r="EX284"/>
      <c r="EY284"/>
      <c r="EZ284"/>
      <c r="FA284"/>
      <c r="FB284"/>
      <c r="FC284"/>
      <c r="FD284"/>
      <c r="FE284"/>
      <c r="FF284"/>
      <c r="FG284"/>
      <c r="FH284"/>
      <c r="FI284"/>
      <c r="FJ284"/>
      <c r="FK284"/>
      <c r="FL284"/>
      <c r="FM284"/>
      <c r="FN284"/>
      <c r="FO284"/>
      <c r="FP284"/>
      <c r="FQ284"/>
      <c r="FR284"/>
      <c r="FS284"/>
      <c r="FT284"/>
      <c r="FU284"/>
      <c r="FV284"/>
      <c r="FW284"/>
      <c r="FX284"/>
      <c r="FY284"/>
      <c r="FZ284"/>
      <c r="GA284"/>
      <c r="GB284"/>
      <c r="GC284"/>
      <c r="GD284"/>
      <c r="GE284"/>
      <c r="GF284"/>
      <c r="GG284"/>
      <c r="GH284"/>
      <c r="GI284"/>
      <c r="GJ284"/>
      <c r="GK284"/>
      <c r="GL284"/>
      <c r="GM284"/>
      <c r="GN284"/>
      <c r="GO284"/>
      <c r="GP284"/>
      <c r="GQ284"/>
      <c r="GR284"/>
      <c r="GS284"/>
      <c r="GT284"/>
      <c r="GU284"/>
      <c r="GV284"/>
      <c r="GW284"/>
      <c r="GX284"/>
      <c r="GY284"/>
      <c r="GZ284"/>
      <c r="HA284"/>
      <c r="HB284"/>
      <c r="HC284"/>
      <c r="HD284"/>
      <c r="HE284"/>
      <c r="HF284"/>
      <c r="HG284"/>
      <c r="HH284"/>
      <c r="HI284"/>
      <c r="HJ284"/>
      <c r="HK284"/>
      <c r="HL284"/>
      <c r="HM284"/>
      <c r="HN284"/>
      <c r="HO284"/>
      <c r="HP284"/>
      <c r="HQ284"/>
      <c r="HR284"/>
      <c r="HS284"/>
      <c r="HT284"/>
      <c r="HU284"/>
      <c r="HV284"/>
      <c r="HW284"/>
      <c r="HX284"/>
      <c r="HY284"/>
      <c r="HZ284"/>
      <c r="IA284"/>
      <c r="IB284"/>
      <c r="IC284"/>
      <c r="ID284"/>
      <c r="IE284"/>
      <c r="IF284"/>
      <c r="IG284"/>
      <c r="IH284"/>
      <c r="II284"/>
      <c r="IJ284"/>
      <c r="IK284"/>
      <c r="IL284"/>
      <c r="IM284"/>
      <c r="IN284"/>
      <c r="IO284"/>
      <c r="IP284"/>
      <c r="IQ284"/>
      <c r="IR284"/>
      <c r="IS284"/>
      <c r="IT284"/>
      <c r="IU284"/>
      <c r="IV284"/>
      <c r="IW284"/>
      <c r="IX284"/>
      <c r="IY284"/>
      <c r="IZ284"/>
      <c r="JA284"/>
      <c r="JB284"/>
      <c r="JC284"/>
      <c r="JD284"/>
      <c r="JE284"/>
      <c r="JF284"/>
      <c r="JG284"/>
      <c r="JH284"/>
      <c r="JI284"/>
      <c r="JJ284"/>
      <c r="JK284"/>
      <c r="JL284"/>
      <c r="JM284"/>
      <c r="JN284"/>
      <c r="JO284"/>
      <c r="JP284"/>
      <c r="JQ284"/>
      <c r="JR284"/>
      <c r="JS284"/>
      <c r="JT284"/>
      <c r="JU284"/>
      <c r="JV284"/>
      <c r="JW284"/>
      <c r="JX284"/>
      <c r="JY284"/>
      <c r="JZ284"/>
      <c r="KA284"/>
      <c r="KB284"/>
      <c r="KC284"/>
      <c r="KD284"/>
      <c r="KE284"/>
      <c r="KF284"/>
      <c r="KG284"/>
      <c r="KH284"/>
      <c r="KI284"/>
      <c r="KJ284"/>
      <c r="KK284"/>
      <c r="KL284"/>
      <c r="KM284"/>
      <c r="KN284"/>
      <c r="KO284"/>
      <c r="KP284"/>
      <c r="KQ284"/>
      <c r="KR284"/>
      <c r="KS284"/>
      <c r="KT284"/>
      <c r="KU284"/>
      <c r="KV284"/>
      <c r="KW284"/>
      <c r="KX284"/>
      <c r="KY284"/>
      <c r="KZ284"/>
      <c r="LA284"/>
      <c r="LB284"/>
      <c r="LC284"/>
      <c r="LD284"/>
      <c r="LE284"/>
      <c r="LF284"/>
      <c r="LG284"/>
      <c r="LH284"/>
      <c r="LI284"/>
      <c r="LJ284"/>
      <c r="LK284"/>
      <c r="LL284"/>
      <c r="LM284"/>
      <c r="LN284"/>
      <c r="LO284"/>
      <c r="LP284"/>
      <c r="LQ284"/>
      <c r="LR284"/>
      <c r="LS284"/>
      <c r="LT284"/>
      <c r="LU284"/>
      <c r="LV284"/>
      <c r="LW284"/>
      <c r="LX284"/>
      <c r="LY284"/>
      <c r="LZ284"/>
    </row>
    <row r="285" spans="1:338" x14ac:dyDescent="0.2">
      <c r="A285" s="216" t="str">
        <f>IFERROR(IF($A284+1&gt;'(backend scoring)'!$T$335,"",$A284+1),"")</f>
        <v/>
      </c>
      <c r="B285" s="216" t="str">
        <f>_xlfn.XLOOKUP($A285,'(backend scoring)'!$V$2:$V$333,'(backend scoring)'!$A$2:$A$333,"")</f>
        <v/>
      </c>
      <c r="C285" s="216" t="str">
        <f>IFERROR(VLOOKUP($B285,'Institution Evaluation'!$A$55:$F$346,2,0),IFERROR(VLOOKUP($B285,'Privacy Analyst Evaluation'!$A$46:$F$120,2,0),""))&amp;""</f>
        <v/>
      </c>
      <c r="D285" s="216" t="str">
        <f>IFERROR(VLOOKUP($B285,'Institution Evaluation'!$A$55:$F$346,3,0),IFERROR(VLOOKUP($B285,'Privacy Analyst Evaluation'!$A$46:$F$120,3,0),""))&amp;""</f>
        <v/>
      </c>
      <c r="E285" s="216" t="str">
        <f>IFERROR(VLOOKUP($B285,'Institution Evaluation'!$A$55:$F$346,4,0),IFERROR(VLOOKUP($B285,'Privacy Analyst Evaluation'!$A$46:$F$120,4,0),""))&amp;""</f>
        <v/>
      </c>
      <c r="F285" s="216" t="str">
        <f>IFERROR(VLOOKUP($B285,'Institution Evaluation'!$A$55:$F$346,6,0),IFERROR(VLOOKUP($B285,'Privacy Analyst Evaluation'!$A$46:$F$120,6,0),""))&amp;""</f>
        <v/>
      </c>
      <c r="G285" s="217"/>
      <c r="H285" s="216" t="str">
        <f>IFERROR(IF($H284+1&gt;'(backend scoring)'!$Q$335,"",$H284+1),"")</f>
        <v/>
      </c>
      <c r="I285" s="216" t="str">
        <f>_xlfn.XLOOKUP($H285,'(backend scoring)'!$S$2:$S$333,'(backend scoring)'!$A$2:$A$333,"")</f>
        <v/>
      </c>
      <c r="J285" s="216" t="str">
        <f>IFERROR(VLOOKUP($I285,'Institution Evaluation'!$A$55:$F$346,2,0),IFERROR(VLOOKUP($I285,'Privacy Analyst Evaluation'!$A$46:$F$120,2,0),""))</f>
        <v/>
      </c>
      <c r="K285" s="216" t="str">
        <f>IFERROR(VLOOKUP($I285,'Institution Evaluation'!$A$55:$F$346,3,0),IFERROR(VLOOKUP($I285,'Privacy Analyst Evaluation'!$A$46:$F$120,3,0),""))&amp;""</f>
        <v/>
      </c>
      <c r="L285" s="216" t="str">
        <f>IFERROR(VLOOKUP($I285,'Institution Evaluation'!$A$55:$F$346,4,0),IFERROR(VLOOKUP($I285,'Privacy Analyst Evaluation'!$A$46:$F$120,4,0),""))&amp;""</f>
        <v/>
      </c>
      <c r="M285" s="216" t="str">
        <f>IFERROR(VLOOKUP($I285,'Institution Evaluation'!$A$55:$F$346,6,0),IFERROR(VLOOKUP($I285,'Privacy Analyst Evaluation'!$A$46:$F$120,6,0),""))&amp;""</f>
        <v/>
      </c>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c r="DX285"/>
      <c r="DY285"/>
      <c r="DZ285"/>
      <c r="EA285"/>
      <c r="EB285"/>
      <c r="EC285"/>
      <c r="ED285"/>
      <c r="EE285"/>
      <c r="EF285"/>
      <c r="EG285"/>
      <c r="EH285"/>
      <c r="EI285"/>
      <c r="EJ285"/>
      <c r="EK285"/>
      <c r="EL285"/>
      <c r="EM285"/>
      <c r="EN285"/>
      <c r="EO285"/>
      <c r="EP285"/>
      <c r="EQ285"/>
      <c r="ER285"/>
      <c r="ES285"/>
      <c r="ET285"/>
      <c r="EU285"/>
      <c r="EV285"/>
      <c r="EW285"/>
      <c r="EX285"/>
      <c r="EY285"/>
      <c r="EZ285"/>
      <c r="FA285"/>
      <c r="FB285"/>
      <c r="FC285"/>
      <c r="FD285"/>
      <c r="FE285"/>
      <c r="FF285"/>
      <c r="FG285"/>
      <c r="FH285"/>
      <c r="FI285"/>
      <c r="FJ285"/>
      <c r="FK285"/>
      <c r="FL285"/>
      <c r="FM285"/>
      <c r="FN285"/>
      <c r="FO285"/>
      <c r="FP285"/>
      <c r="FQ285"/>
      <c r="FR285"/>
      <c r="FS285"/>
      <c r="FT285"/>
      <c r="FU285"/>
      <c r="FV285"/>
      <c r="FW285"/>
      <c r="FX285"/>
      <c r="FY285"/>
      <c r="FZ285"/>
      <c r="GA285"/>
      <c r="GB285"/>
      <c r="GC285"/>
      <c r="GD285"/>
      <c r="GE285"/>
      <c r="GF285"/>
      <c r="GG285"/>
      <c r="GH285"/>
      <c r="GI285"/>
      <c r="GJ285"/>
      <c r="GK285"/>
      <c r="GL285"/>
      <c r="GM285"/>
      <c r="GN285"/>
      <c r="GO285"/>
      <c r="GP285"/>
      <c r="GQ285"/>
      <c r="GR285"/>
      <c r="GS285"/>
      <c r="GT285"/>
      <c r="GU285"/>
      <c r="GV285"/>
      <c r="GW285"/>
      <c r="GX285"/>
      <c r="GY285"/>
      <c r="GZ285"/>
      <c r="HA285"/>
      <c r="HB285"/>
      <c r="HC285"/>
      <c r="HD285"/>
      <c r="HE285"/>
      <c r="HF285"/>
      <c r="HG285"/>
      <c r="HH285"/>
      <c r="HI285"/>
      <c r="HJ285"/>
      <c r="HK285"/>
      <c r="HL285"/>
      <c r="HM285"/>
      <c r="HN285"/>
      <c r="HO285"/>
      <c r="HP285"/>
      <c r="HQ285"/>
      <c r="HR285"/>
      <c r="HS285"/>
      <c r="HT285"/>
      <c r="HU285"/>
      <c r="HV285"/>
      <c r="HW285"/>
      <c r="HX285"/>
      <c r="HY285"/>
      <c r="HZ285"/>
      <c r="IA285"/>
      <c r="IB285"/>
      <c r="IC285"/>
      <c r="ID285"/>
      <c r="IE285"/>
      <c r="IF285"/>
      <c r="IG285"/>
      <c r="IH285"/>
      <c r="II285"/>
      <c r="IJ285"/>
      <c r="IK285"/>
      <c r="IL285"/>
      <c r="IM285"/>
      <c r="IN285"/>
      <c r="IO285"/>
      <c r="IP285"/>
      <c r="IQ285"/>
      <c r="IR285"/>
      <c r="IS285"/>
      <c r="IT285"/>
      <c r="IU285"/>
      <c r="IV285"/>
      <c r="IW285"/>
      <c r="IX285"/>
      <c r="IY285"/>
      <c r="IZ285"/>
      <c r="JA285"/>
      <c r="JB285"/>
      <c r="JC285"/>
      <c r="JD285"/>
      <c r="JE285"/>
      <c r="JF285"/>
      <c r="JG285"/>
      <c r="JH285"/>
      <c r="JI285"/>
      <c r="JJ285"/>
      <c r="JK285"/>
      <c r="JL285"/>
      <c r="JM285"/>
      <c r="JN285"/>
      <c r="JO285"/>
      <c r="JP285"/>
      <c r="JQ285"/>
      <c r="JR285"/>
      <c r="JS285"/>
      <c r="JT285"/>
      <c r="JU285"/>
      <c r="JV285"/>
      <c r="JW285"/>
      <c r="JX285"/>
      <c r="JY285"/>
      <c r="JZ285"/>
      <c r="KA285"/>
      <c r="KB285"/>
      <c r="KC285"/>
      <c r="KD285"/>
      <c r="KE285"/>
      <c r="KF285"/>
      <c r="KG285"/>
      <c r="KH285"/>
      <c r="KI285"/>
      <c r="KJ285"/>
      <c r="KK285"/>
      <c r="KL285"/>
      <c r="KM285"/>
      <c r="KN285"/>
      <c r="KO285"/>
      <c r="KP285"/>
      <c r="KQ285"/>
      <c r="KR285"/>
      <c r="KS285"/>
      <c r="KT285"/>
      <c r="KU285"/>
      <c r="KV285"/>
      <c r="KW285"/>
      <c r="KX285"/>
      <c r="KY285"/>
      <c r="KZ285"/>
      <c r="LA285"/>
      <c r="LB285"/>
      <c r="LC285"/>
      <c r="LD285"/>
      <c r="LE285"/>
      <c r="LF285"/>
      <c r="LG285"/>
      <c r="LH285"/>
      <c r="LI285"/>
      <c r="LJ285"/>
      <c r="LK285"/>
      <c r="LL285"/>
      <c r="LM285"/>
      <c r="LN285"/>
      <c r="LO285"/>
      <c r="LP285"/>
      <c r="LQ285"/>
      <c r="LR285"/>
      <c r="LS285"/>
      <c r="LT285"/>
      <c r="LU285"/>
      <c r="LV285"/>
      <c r="LW285"/>
      <c r="LX285"/>
      <c r="LY285"/>
      <c r="LZ285"/>
    </row>
    <row r="286" spans="1:338" x14ac:dyDescent="0.2">
      <c r="A286" s="216" t="str">
        <f>IFERROR(IF($A285+1&gt;'(backend scoring)'!$T$335,"",$A285+1),"")</f>
        <v/>
      </c>
      <c r="B286" s="216" t="str">
        <f>_xlfn.XLOOKUP($A286,'(backend scoring)'!$V$2:$V$333,'(backend scoring)'!$A$2:$A$333,"")</f>
        <v/>
      </c>
      <c r="C286" s="216" t="str">
        <f>IFERROR(VLOOKUP($B286,'Institution Evaluation'!$A$55:$F$346,2,0),IFERROR(VLOOKUP($B286,'Privacy Analyst Evaluation'!$A$46:$F$120,2,0),""))&amp;""</f>
        <v/>
      </c>
      <c r="D286" s="216" t="str">
        <f>IFERROR(VLOOKUP($B286,'Institution Evaluation'!$A$55:$F$346,3,0),IFERROR(VLOOKUP($B286,'Privacy Analyst Evaluation'!$A$46:$F$120,3,0),""))&amp;""</f>
        <v/>
      </c>
      <c r="E286" s="216" t="str">
        <f>IFERROR(VLOOKUP($B286,'Institution Evaluation'!$A$55:$F$346,4,0),IFERROR(VLOOKUP($B286,'Privacy Analyst Evaluation'!$A$46:$F$120,4,0),""))&amp;""</f>
        <v/>
      </c>
      <c r="F286" s="216" t="str">
        <f>IFERROR(VLOOKUP($B286,'Institution Evaluation'!$A$55:$F$346,6,0),IFERROR(VLOOKUP($B286,'Privacy Analyst Evaluation'!$A$46:$F$120,6,0),""))&amp;""</f>
        <v/>
      </c>
      <c r="G286" s="217"/>
      <c r="H286" s="216" t="str">
        <f>IFERROR(IF($H285+1&gt;'(backend scoring)'!$Q$335,"",$H285+1),"")</f>
        <v/>
      </c>
      <c r="I286" s="216" t="str">
        <f>_xlfn.XLOOKUP($H286,'(backend scoring)'!$S$2:$S$333,'(backend scoring)'!$A$2:$A$333,"")</f>
        <v/>
      </c>
      <c r="J286" s="216" t="str">
        <f>IFERROR(VLOOKUP($I286,'Institution Evaluation'!$A$55:$F$346,2,0),IFERROR(VLOOKUP($I286,'Privacy Analyst Evaluation'!$A$46:$F$120,2,0),""))</f>
        <v/>
      </c>
      <c r="K286" s="216" t="str">
        <f>IFERROR(VLOOKUP($I286,'Institution Evaluation'!$A$55:$F$346,3,0),IFERROR(VLOOKUP($I286,'Privacy Analyst Evaluation'!$A$46:$F$120,3,0),""))&amp;""</f>
        <v/>
      </c>
      <c r="L286" s="216" t="str">
        <f>IFERROR(VLOOKUP($I286,'Institution Evaluation'!$A$55:$F$346,4,0),IFERROR(VLOOKUP($I286,'Privacy Analyst Evaluation'!$A$46:$F$120,4,0),""))&amp;""</f>
        <v/>
      </c>
      <c r="M286" s="216" t="str">
        <f>IFERROR(VLOOKUP($I286,'Institution Evaluation'!$A$55:$F$346,6,0),IFERROR(VLOOKUP($I286,'Privacy Analyst Evaluation'!$A$46:$F$120,6,0),""))&amp;""</f>
        <v/>
      </c>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c r="DX286"/>
      <c r="DY286"/>
      <c r="DZ286"/>
      <c r="EA286"/>
      <c r="EB286"/>
      <c r="EC286"/>
      <c r="ED286"/>
      <c r="EE286"/>
      <c r="EF286"/>
      <c r="EG286"/>
      <c r="EH286"/>
      <c r="EI286"/>
      <c r="EJ286"/>
      <c r="EK286"/>
      <c r="EL286"/>
      <c r="EM286"/>
      <c r="EN286"/>
      <c r="EO286"/>
      <c r="EP286"/>
      <c r="EQ286"/>
      <c r="ER286"/>
      <c r="ES286"/>
      <c r="ET286"/>
      <c r="EU286"/>
      <c r="EV286"/>
      <c r="EW286"/>
      <c r="EX286"/>
      <c r="EY286"/>
      <c r="EZ286"/>
      <c r="FA286"/>
      <c r="FB286"/>
      <c r="FC286"/>
      <c r="FD286"/>
      <c r="FE286"/>
      <c r="FF286"/>
      <c r="FG286"/>
      <c r="FH286"/>
      <c r="FI286"/>
      <c r="FJ286"/>
      <c r="FK286"/>
      <c r="FL286"/>
      <c r="FM286"/>
      <c r="FN286"/>
      <c r="FO286"/>
      <c r="FP286"/>
      <c r="FQ286"/>
      <c r="FR286"/>
      <c r="FS286"/>
      <c r="FT286"/>
      <c r="FU286"/>
      <c r="FV286"/>
      <c r="FW286"/>
      <c r="FX286"/>
      <c r="FY286"/>
      <c r="FZ286"/>
      <c r="GA286"/>
      <c r="GB286"/>
      <c r="GC286"/>
      <c r="GD286"/>
      <c r="GE286"/>
      <c r="GF286"/>
      <c r="GG286"/>
      <c r="GH286"/>
      <c r="GI286"/>
      <c r="GJ286"/>
      <c r="GK286"/>
      <c r="GL286"/>
      <c r="GM286"/>
      <c r="GN286"/>
      <c r="GO286"/>
      <c r="GP286"/>
      <c r="GQ286"/>
      <c r="GR286"/>
      <c r="GS286"/>
      <c r="GT286"/>
      <c r="GU286"/>
      <c r="GV286"/>
      <c r="GW286"/>
      <c r="GX286"/>
      <c r="GY286"/>
      <c r="GZ286"/>
      <c r="HA286"/>
      <c r="HB286"/>
      <c r="HC286"/>
      <c r="HD286"/>
      <c r="HE286"/>
      <c r="HF286"/>
      <c r="HG286"/>
      <c r="HH286"/>
      <c r="HI286"/>
      <c r="HJ286"/>
      <c r="HK286"/>
      <c r="HL286"/>
      <c r="HM286"/>
      <c r="HN286"/>
      <c r="HO286"/>
      <c r="HP286"/>
      <c r="HQ286"/>
      <c r="HR286"/>
      <c r="HS286"/>
      <c r="HT286"/>
      <c r="HU286"/>
      <c r="HV286"/>
      <c r="HW286"/>
      <c r="HX286"/>
      <c r="HY286"/>
      <c r="HZ286"/>
      <c r="IA286"/>
      <c r="IB286"/>
      <c r="IC286"/>
      <c r="ID286"/>
      <c r="IE286"/>
      <c r="IF286"/>
      <c r="IG286"/>
      <c r="IH286"/>
      <c r="II286"/>
      <c r="IJ286"/>
      <c r="IK286"/>
      <c r="IL286"/>
      <c r="IM286"/>
      <c r="IN286"/>
      <c r="IO286"/>
      <c r="IP286"/>
      <c r="IQ286"/>
      <c r="IR286"/>
      <c r="IS286"/>
      <c r="IT286"/>
      <c r="IU286"/>
      <c r="IV286"/>
      <c r="IW286"/>
      <c r="IX286"/>
      <c r="IY286"/>
      <c r="IZ286"/>
      <c r="JA286"/>
      <c r="JB286"/>
      <c r="JC286"/>
      <c r="JD286"/>
      <c r="JE286"/>
      <c r="JF286"/>
      <c r="JG286"/>
      <c r="JH286"/>
      <c r="JI286"/>
      <c r="JJ286"/>
      <c r="JK286"/>
      <c r="JL286"/>
      <c r="JM286"/>
      <c r="JN286"/>
      <c r="JO286"/>
      <c r="JP286"/>
      <c r="JQ286"/>
      <c r="JR286"/>
      <c r="JS286"/>
      <c r="JT286"/>
      <c r="JU286"/>
      <c r="JV286"/>
      <c r="JW286"/>
      <c r="JX286"/>
      <c r="JY286"/>
      <c r="JZ286"/>
      <c r="KA286"/>
      <c r="KB286"/>
      <c r="KC286"/>
      <c r="KD286"/>
      <c r="KE286"/>
      <c r="KF286"/>
      <c r="KG286"/>
      <c r="KH286"/>
      <c r="KI286"/>
      <c r="KJ286"/>
      <c r="KK286"/>
      <c r="KL286"/>
      <c r="KM286"/>
      <c r="KN286"/>
      <c r="KO286"/>
      <c r="KP286"/>
      <c r="KQ286"/>
      <c r="KR286"/>
      <c r="KS286"/>
      <c r="KT286"/>
      <c r="KU286"/>
      <c r="KV286"/>
      <c r="KW286"/>
      <c r="KX286"/>
      <c r="KY286"/>
      <c r="KZ286"/>
      <c r="LA286"/>
      <c r="LB286"/>
      <c r="LC286"/>
      <c r="LD286"/>
      <c r="LE286"/>
      <c r="LF286"/>
      <c r="LG286"/>
      <c r="LH286"/>
      <c r="LI286"/>
      <c r="LJ286"/>
      <c r="LK286"/>
      <c r="LL286"/>
      <c r="LM286"/>
      <c r="LN286"/>
      <c r="LO286"/>
      <c r="LP286"/>
      <c r="LQ286"/>
      <c r="LR286"/>
      <c r="LS286"/>
      <c r="LT286"/>
      <c r="LU286"/>
      <c r="LV286"/>
      <c r="LW286"/>
      <c r="LX286"/>
      <c r="LY286"/>
      <c r="LZ286"/>
    </row>
    <row r="287" spans="1:338" x14ac:dyDescent="0.2">
      <c r="A287" s="216" t="str">
        <f>IFERROR(IF($A286+1&gt;'(backend scoring)'!$T$335,"",$A286+1),"")</f>
        <v/>
      </c>
      <c r="B287" s="216" t="str">
        <f>_xlfn.XLOOKUP($A287,'(backend scoring)'!$V$2:$V$333,'(backend scoring)'!$A$2:$A$333,"")</f>
        <v/>
      </c>
      <c r="C287" s="216" t="str">
        <f>IFERROR(VLOOKUP($B287,'Institution Evaluation'!$A$55:$F$346,2,0),IFERROR(VLOOKUP($B287,'Privacy Analyst Evaluation'!$A$46:$F$120,2,0),""))&amp;""</f>
        <v/>
      </c>
      <c r="D287" s="216" t="str">
        <f>IFERROR(VLOOKUP($B287,'Institution Evaluation'!$A$55:$F$346,3,0),IFERROR(VLOOKUP($B287,'Privacy Analyst Evaluation'!$A$46:$F$120,3,0),""))&amp;""</f>
        <v/>
      </c>
      <c r="E287" s="216" t="str">
        <f>IFERROR(VLOOKUP($B287,'Institution Evaluation'!$A$55:$F$346,4,0),IFERROR(VLOOKUP($B287,'Privacy Analyst Evaluation'!$A$46:$F$120,4,0),""))&amp;""</f>
        <v/>
      </c>
      <c r="F287" s="216" t="str">
        <f>IFERROR(VLOOKUP($B287,'Institution Evaluation'!$A$55:$F$346,6,0),IFERROR(VLOOKUP($B287,'Privacy Analyst Evaluation'!$A$46:$F$120,6,0),""))&amp;""</f>
        <v/>
      </c>
      <c r="G287" s="217"/>
      <c r="H287" s="216" t="str">
        <f>IFERROR(IF($H286+1&gt;'(backend scoring)'!$Q$335,"",$H286+1),"")</f>
        <v/>
      </c>
      <c r="I287" s="216" t="str">
        <f>_xlfn.XLOOKUP($H287,'(backend scoring)'!$S$2:$S$333,'(backend scoring)'!$A$2:$A$333,"")</f>
        <v/>
      </c>
      <c r="J287" s="216" t="str">
        <f>IFERROR(VLOOKUP($I287,'Institution Evaluation'!$A$55:$F$346,2,0),IFERROR(VLOOKUP($I287,'Privacy Analyst Evaluation'!$A$46:$F$120,2,0),""))</f>
        <v/>
      </c>
      <c r="K287" s="216" t="str">
        <f>IFERROR(VLOOKUP($I287,'Institution Evaluation'!$A$55:$F$346,3,0),IFERROR(VLOOKUP($I287,'Privacy Analyst Evaluation'!$A$46:$F$120,3,0),""))&amp;""</f>
        <v/>
      </c>
      <c r="L287" s="216" t="str">
        <f>IFERROR(VLOOKUP($I287,'Institution Evaluation'!$A$55:$F$346,4,0),IFERROR(VLOOKUP($I287,'Privacy Analyst Evaluation'!$A$46:$F$120,4,0),""))&amp;""</f>
        <v/>
      </c>
      <c r="M287" s="216" t="str">
        <f>IFERROR(VLOOKUP($I287,'Institution Evaluation'!$A$55:$F$346,6,0),IFERROR(VLOOKUP($I287,'Privacy Analyst Evaluation'!$A$46:$F$120,6,0),""))&amp;""</f>
        <v/>
      </c>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c r="DX287"/>
      <c r="DY287"/>
      <c r="DZ287"/>
      <c r="EA287"/>
      <c r="EB287"/>
      <c r="EC287"/>
      <c r="ED287"/>
      <c r="EE287"/>
      <c r="EF287"/>
      <c r="EG287"/>
      <c r="EH287"/>
      <c r="EI287"/>
      <c r="EJ287"/>
      <c r="EK287"/>
      <c r="EL287"/>
      <c r="EM287"/>
      <c r="EN287"/>
      <c r="EO287"/>
      <c r="EP287"/>
      <c r="EQ287"/>
      <c r="ER287"/>
      <c r="ES287"/>
      <c r="ET287"/>
      <c r="EU287"/>
      <c r="EV287"/>
      <c r="EW287"/>
      <c r="EX287"/>
      <c r="EY287"/>
      <c r="EZ287"/>
      <c r="FA287"/>
      <c r="FB287"/>
      <c r="FC287"/>
      <c r="FD287"/>
      <c r="FE287"/>
      <c r="FF287"/>
      <c r="FG287"/>
      <c r="FH287"/>
      <c r="FI287"/>
      <c r="FJ287"/>
      <c r="FK287"/>
      <c r="FL287"/>
      <c r="FM287"/>
      <c r="FN287"/>
      <c r="FO287"/>
      <c r="FP287"/>
      <c r="FQ287"/>
      <c r="FR287"/>
      <c r="FS287"/>
      <c r="FT287"/>
      <c r="FU287"/>
      <c r="FV287"/>
      <c r="FW287"/>
      <c r="FX287"/>
      <c r="FY287"/>
      <c r="FZ287"/>
      <c r="GA287"/>
      <c r="GB287"/>
      <c r="GC287"/>
      <c r="GD287"/>
      <c r="GE287"/>
      <c r="GF287"/>
      <c r="GG287"/>
      <c r="GH287"/>
      <c r="GI287"/>
      <c r="GJ287"/>
      <c r="GK287"/>
      <c r="GL287"/>
      <c r="GM287"/>
      <c r="GN287"/>
      <c r="GO287"/>
      <c r="GP287"/>
      <c r="GQ287"/>
      <c r="GR287"/>
      <c r="GS287"/>
      <c r="GT287"/>
      <c r="GU287"/>
      <c r="GV287"/>
      <c r="GW287"/>
      <c r="GX287"/>
      <c r="GY287"/>
      <c r="GZ287"/>
      <c r="HA287"/>
      <c r="HB287"/>
      <c r="HC287"/>
      <c r="HD287"/>
      <c r="HE287"/>
      <c r="HF287"/>
      <c r="HG287"/>
      <c r="HH287"/>
      <c r="HI287"/>
      <c r="HJ287"/>
      <c r="HK287"/>
      <c r="HL287"/>
      <c r="HM287"/>
      <c r="HN287"/>
      <c r="HO287"/>
      <c r="HP287"/>
      <c r="HQ287"/>
      <c r="HR287"/>
      <c r="HS287"/>
      <c r="HT287"/>
      <c r="HU287"/>
      <c r="HV287"/>
      <c r="HW287"/>
      <c r="HX287"/>
      <c r="HY287"/>
      <c r="HZ287"/>
      <c r="IA287"/>
      <c r="IB287"/>
      <c r="IC287"/>
      <c r="ID287"/>
      <c r="IE287"/>
      <c r="IF287"/>
      <c r="IG287"/>
      <c r="IH287"/>
      <c r="II287"/>
      <c r="IJ287"/>
      <c r="IK287"/>
      <c r="IL287"/>
      <c r="IM287"/>
      <c r="IN287"/>
      <c r="IO287"/>
      <c r="IP287"/>
      <c r="IQ287"/>
      <c r="IR287"/>
      <c r="IS287"/>
      <c r="IT287"/>
      <c r="IU287"/>
      <c r="IV287"/>
      <c r="IW287"/>
      <c r="IX287"/>
      <c r="IY287"/>
      <c r="IZ287"/>
      <c r="JA287"/>
      <c r="JB287"/>
      <c r="JC287"/>
      <c r="JD287"/>
      <c r="JE287"/>
      <c r="JF287"/>
      <c r="JG287"/>
      <c r="JH287"/>
      <c r="JI287"/>
      <c r="JJ287"/>
      <c r="JK287"/>
      <c r="JL287"/>
      <c r="JM287"/>
      <c r="JN287"/>
      <c r="JO287"/>
      <c r="JP287"/>
      <c r="JQ287"/>
      <c r="JR287"/>
      <c r="JS287"/>
      <c r="JT287"/>
      <c r="JU287"/>
      <c r="JV287"/>
      <c r="JW287"/>
      <c r="JX287"/>
      <c r="JY287"/>
      <c r="JZ287"/>
      <c r="KA287"/>
      <c r="KB287"/>
      <c r="KC287"/>
      <c r="KD287"/>
      <c r="KE287"/>
      <c r="KF287"/>
      <c r="KG287"/>
      <c r="KH287"/>
      <c r="KI287"/>
      <c r="KJ287"/>
      <c r="KK287"/>
      <c r="KL287"/>
      <c r="KM287"/>
      <c r="KN287"/>
      <c r="KO287"/>
      <c r="KP287"/>
      <c r="KQ287"/>
      <c r="KR287"/>
      <c r="KS287"/>
      <c r="KT287"/>
      <c r="KU287"/>
      <c r="KV287"/>
      <c r="KW287"/>
      <c r="KX287"/>
      <c r="KY287"/>
      <c r="KZ287"/>
      <c r="LA287"/>
      <c r="LB287"/>
      <c r="LC287"/>
      <c r="LD287"/>
      <c r="LE287"/>
      <c r="LF287"/>
      <c r="LG287"/>
      <c r="LH287"/>
      <c r="LI287"/>
      <c r="LJ287"/>
      <c r="LK287"/>
      <c r="LL287"/>
      <c r="LM287"/>
      <c r="LN287"/>
      <c r="LO287"/>
      <c r="LP287"/>
      <c r="LQ287"/>
      <c r="LR287"/>
      <c r="LS287"/>
      <c r="LT287"/>
      <c r="LU287"/>
      <c r="LV287"/>
      <c r="LW287"/>
      <c r="LX287"/>
      <c r="LY287"/>
      <c r="LZ287"/>
    </row>
    <row r="288" spans="1:338" x14ac:dyDescent="0.2">
      <c r="A288" s="216" t="str">
        <f>IFERROR(IF($A287+1&gt;'(backend scoring)'!$T$335,"",$A287+1),"")</f>
        <v/>
      </c>
      <c r="B288" s="216" t="str">
        <f>_xlfn.XLOOKUP($A288,'(backend scoring)'!$V$2:$V$333,'(backend scoring)'!$A$2:$A$333,"")</f>
        <v/>
      </c>
      <c r="C288" s="216" t="str">
        <f>IFERROR(VLOOKUP($B288,'Institution Evaluation'!$A$55:$F$346,2,0),IFERROR(VLOOKUP($B288,'Privacy Analyst Evaluation'!$A$46:$F$120,2,0),""))&amp;""</f>
        <v/>
      </c>
      <c r="D288" s="216" t="str">
        <f>IFERROR(VLOOKUP($B288,'Institution Evaluation'!$A$55:$F$346,3,0),IFERROR(VLOOKUP($B288,'Privacy Analyst Evaluation'!$A$46:$F$120,3,0),""))&amp;""</f>
        <v/>
      </c>
      <c r="E288" s="216" t="str">
        <f>IFERROR(VLOOKUP($B288,'Institution Evaluation'!$A$55:$F$346,4,0),IFERROR(VLOOKUP($B288,'Privacy Analyst Evaluation'!$A$46:$F$120,4,0),""))&amp;""</f>
        <v/>
      </c>
      <c r="F288" s="216" t="str">
        <f>IFERROR(VLOOKUP($B288,'Institution Evaluation'!$A$55:$F$346,6,0),IFERROR(VLOOKUP($B288,'Privacy Analyst Evaluation'!$A$46:$F$120,6,0),""))&amp;""</f>
        <v/>
      </c>
      <c r="G288" s="217"/>
      <c r="H288" s="216" t="str">
        <f>IFERROR(IF($H287+1&gt;'(backend scoring)'!$Q$335,"",$H287+1),"")</f>
        <v/>
      </c>
      <c r="I288" s="216" t="str">
        <f>_xlfn.XLOOKUP($H288,'(backend scoring)'!$S$2:$S$333,'(backend scoring)'!$A$2:$A$333,"")</f>
        <v/>
      </c>
      <c r="J288" s="216" t="str">
        <f>IFERROR(VLOOKUP($I288,'Institution Evaluation'!$A$55:$F$346,2,0),IFERROR(VLOOKUP($I288,'Privacy Analyst Evaluation'!$A$46:$F$120,2,0),""))</f>
        <v/>
      </c>
      <c r="K288" s="216" t="str">
        <f>IFERROR(VLOOKUP($I288,'Institution Evaluation'!$A$55:$F$346,3,0),IFERROR(VLOOKUP($I288,'Privacy Analyst Evaluation'!$A$46:$F$120,3,0),""))&amp;""</f>
        <v/>
      </c>
      <c r="L288" s="216" t="str">
        <f>IFERROR(VLOOKUP($I288,'Institution Evaluation'!$A$55:$F$346,4,0),IFERROR(VLOOKUP($I288,'Privacy Analyst Evaluation'!$A$46:$F$120,4,0),""))&amp;""</f>
        <v/>
      </c>
      <c r="M288" s="216" t="str">
        <f>IFERROR(VLOOKUP($I288,'Institution Evaluation'!$A$55:$F$346,6,0),IFERROR(VLOOKUP($I288,'Privacy Analyst Evaluation'!$A$46:$F$120,6,0),""))&amp;""</f>
        <v/>
      </c>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c r="EE288"/>
      <c r="EF288"/>
      <c r="EG288"/>
      <c r="EH288"/>
      <c r="EI288"/>
      <c r="EJ288"/>
      <c r="EK288"/>
      <c r="EL288"/>
      <c r="EM288"/>
      <c r="EN288"/>
      <c r="EO288"/>
      <c r="EP288"/>
      <c r="EQ288"/>
      <c r="ER288"/>
      <c r="ES288"/>
      <c r="ET288"/>
      <c r="EU288"/>
      <c r="EV288"/>
      <c r="EW288"/>
      <c r="EX288"/>
      <c r="EY288"/>
      <c r="EZ288"/>
      <c r="FA288"/>
      <c r="FB288"/>
      <c r="FC288"/>
      <c r="FD288"/>
      <c r="FE288"/>
      <c r="FF288"/>
      <c r="FG288"/>
      <c r="FH288"/>
      <c r="FI288"/>
      <c r="FJ288"/>
      <c r="FK288"/>
      <c r="FL288"/>
      <c r="FM288"/>
      <c r="FN288"/>
      <c r="FO288"/>
      <c r="FP288"/>
      <c r="FQ288"/>
      <c r="FR288"/>
      <c r="FS288"/>
      <c r="FT288"/>
      <c r="FU288"/>
      <c r="FV288"/>
      <c r="FW288"/>
      <c r="FX288"/>
      <c r="FY288"/>
      <c r="FZ288"/>
      <c r="GA288"/>
      <c r="GB288"/>
      <c r="GC288"/>
      <c r="GD288"/>
      <c r="GE288"/>
      <c r="GF288"/>
      <c r="GG288"/>
      <c r="GH288"/>
      <c r="GI288"/>
      <c r="GJ288"/>
      <c r="GK288"/>
      <c r="GL288"/>
      <c r="GM288"/>
      <c r="GN288"/>
      <c r="GO288"/>
      <c r="GP288"/>
      <c r="GQ288"/>
      <c r="GR288"/>
      <c r="GS288"/>
      <c r="GT288"/>
      <c r="GU288"/>
      <c r="GV288"/>
      <c r="GW288"/>
      <c r="GX288"/>
      <c r="GY288"/>
      <c r="GZ288"/>
      <c r="HA288"/>
      <c r="HB288"/>
      <c r="HC288"/>
      <c r="HD288"/>
      <c r="HE288"/>
      <c r="HF288"/>
      <c r="HG288"/>
      <c r="HH288"/>
      <c r="HI288"/>
      <c r="HJ288"/>
      <c r="HK288"/>
      <c r="HL288"/>
      <c r="HM288"/>
      <c r="HN288"/>
      <c r="HO288"/>
      <c r="HP288"/>
      <c r="HQ288"/>
      <c r="HR288"/>
      <c r="HS288"/>
      <c r="HT288"/>
      <c r="HU288"/>
      <c r="HV288"/>
      <c r="HW288"/>
      <c r="HX288"/>
      <c r="HY288"/>
      <c r="HZ288"/>
      <c r="IA288"/>
      <c r="IB288"/>
      <c r="IC288"/>
      <c r="ID288"/>
      <c r="IE288"/>
      <c r="IF288"/>
      <c r="IG288"/>
      <c r="IH288"/>
      <c r="II288"/>
      <c r="IJ288"/>
      <c r="IK288"/>
      <c r="IL288"/>
      <c r="IM288"/>
      <c r="IN288"/>
      <c r="IO288"/>
      <c r="IP288"/>
      <c r="IQ288"/>
      <c r="IR288"/>
      <c r="IS288"/>
      <c r="IT288"/>
      <c r="IU288"/>
      <c r="IV288"/>
      <c r="IW288"/>
      <c r="IX288"/>
      <c r="IY288"/>
      <c r="IZ288"/>
      <c r="JA288"/>
      <c r="JB288"/>
      <c r="JC288"/>
      <c r="JD288"/>
      <c r="JE288"/>
      <c r="JF288"/>
      <c r="JG288"/>
      <c r="JH288"/>
      <c r="JI288"/>
      <c r="JJ288"/>
      <c r="JK288"/>
      <c r="JL288"/>
      <c r="JM288"/>
      <c r="JN288"/>
      <c r="JO288"/>
      <c r="JP288"/>
      <c r="JQ288"/>
      <c r="JR288"/>
      <c r="JS288"/>
      <c r="JT288"/>
      <c r="JU288"/>
      <c r="JV288"/>
      <c r="JW288"/>
      <c r="JX288"/>
      <c r="JY288"/>
      <c r="JZ288"/>
      <c r="KA288"/>
      <c r="KB288"/>
      <c r="KC288"/>
      <c r="KD288"/>
      <c r="KE288"/>
      <c r="KF288"/>
      <c r="KG288"/>
      <c r="KH288"/>
      <c r="KI288"/>
      <c r="KJ288"/>
      <c r="KK288"/>
      <c r="KL288"/>
      <c r="KM288"/>
      <c r="KN288"/>
      <c r="KO288"/>
      <c r="KP288"/>
      <c r="KQ288"/>
      <c r="KR288"/>
      <c r="KS288"/>
      <c r="KT288"/>
      <c r="KU288"/>
      <c r="KV288"/>
      <c r="KW288"/>
      <c r="KX288"/>
      <c r="KY288"/>
      <c r="KZ288"/>
      <c r="LA288"/>
      <c r="LB288"/>
      <c r="LC288"/>
      <c r="LD288"/>
      <c r="LE288"/>
      <c r="LF288"/>
      <c r="LG288"/>
      <c r="LH288"/>
      <c r="LI288"/>
      <c r="LJ288"/>
      <c r="LK288"/>
      <c r="LL288"/>
      <c r="LM288"/>
      <c r="LN288"/>
      <c r="LO288"/>
      <c r="LP288"/>
      <c r="LQ288"/>
      <c r="LR288"/>
      <c r="LS288"/>
      <c r="LT288"/>
      <c r="LU288"/>
      <c r="LV288"/>
      <c r="LW288"/>
      <c r="LX288"/>
      <c r="LY288"/>
      <c r="LZ288"/>
    </row>
    <row r="289" spans="1:338" x14ac:dyDescent="0.2">
      <c r="A289" s="216" t="str">
        <f>IFERROR(IF($A288+1&gt;'(backend scoring)'!$T$335,"",$A288+1),"")</f>
        <v/>
      </c>
      <c r="B289" s="216" t="str">
        <f>_xlfn.XLOOKUP($A289,'(backend scoring)'!$V$2:$V$333,'(backend scoring)'!$A$2:$A$333,"")</f>
        <v/>
      </c>
      <c r="C289" s="216" t="str">
        <f>IFERROR(VLOOKUP($B289,'Institution Evaluation'!$A$55:$F$346,2,0),IFERROR(VLOOKUP($B289,'Privacy Analyst Evaluation'!$A$46:$F$120,2,0),""))&amp;""</f>
        <v/>
      </c>
      <c r="D289" s="216" t="str">
        <f>IFERROR(VLOOKUP($B289,'Institution Evaluation'!$A$55:$F$346,3,0),IFERROR(VLOOKUP($B289,'Privacy Analyst Evaluation'!$A$46:$F$120,3,0),""))&amp;""</f>
        <v/>
      </c>
      <c r="E289" s="216" t="str">
        <f>IFERROR(VLOOKUP($B289,'Institution Evaluation'!$A$55:$F$346,4,0),IFERROR(VLOOKUP($B289,'Privacy Analyst Evaluation'!$A$46:$F$120,4,0),""))&amp;""</f>
        <v/>
      </c>
      <c r="F289" s="216" t="str">
        <f>IFERROR(VLOOKUP($B289,'Institution Evaluation'!$A$55:$F$346,6,0),IFERROR(VLOOKUP($B289,'Privacy Analyst Evaluation'!$A$46:$F$120,6,0),""))&amp;""</f>
        <v/>
      </c>
      <c r="G289" s="217"/>
      <c r="H289" s="216" t="str">
        <f>IFERROR(IF($H288+1&gt;'(backend scoring)'!$Q$335,"",$H288+1),"")</f>
        <v/>
      </c>
      <c r="I289" s="216" t="str">
        <f>_xlfn.XLOOKUP($H289,'(backend scoring)'!$S$2:$S$333,'(backend scoring)'!$A$2:$A$333,"")</f>
        <v/>
      </c>
      <c r="J289" s="216" t="str">
        <f>IFERROR(VLOOKUP($I289,'Institution Evaluation'!$A$55:$F$346,2,0),IFERROR(VLOOKUP($I289,'Privacy Analyst Evaluation'!$A$46:$F$120,2,0),""))</f>
        <v/>
      </c>
      <c r="K289" s="216" t="str">
        <f>IFERROR(VLOOKUP($I289,'Institution Evaluation'!$A$55:$F$346,3,0),IFERROR(VLOOKUP($I289,'Privacy Analyst Evaluation'!$A$46:$F$120,3,0),""))&amp;""</f>
        <v/>
      </c>
      <c r="L289" s="216" t="str">
        <f>IFERROR(VLOOKUP($I289,'Institution Evaluation'!$A$55:$F$346,4,0),IFERROR(VLOOKUP($I289,'Privacy Analyst Evaluation'!$A$46:$F$120,4,0),""))&amp;""</f>
        <v/>
      </c>
      <c r="M289" s="216" t="str">
        <f>IFERROR(VLOOKUP($I289,'Institution Evaluation'!$A$55:$F$346,6,0),IFERROR(VLOOKUP($I289,'Privacy Analyst Evaluation'!$A$46:$F$120,6,0),""))&amp;""</f>
        <v/>
      </c>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c r="DX289"/>
      <c r="DY289"/>
      <c r="DZ289"/>
      <c r="EA289"/>
      <c r="EB289"/>
      <c r="EC289"/>
      <c r="ED289"/>
      <c r="EE289"/>
      <c r="EF289"/>
      <c r="EG289"/>
      <c r="EH289"/>
      <c r="EI289"/>
      <c r="EJ289"/>
      <c r="EK289"/>
      <c r="EL289"/>
      <c r="EM289"/>
      <c r="EN289"/>
      <c r="EO289"/>
      <c r="EP289"/>
      <c r="EQ289"/>
      <c r="ER289"/>
      <c r="ES289"/>
      <c r="ET289"/>
      <c r="EU289"/>
      <c r="EV289"/>
      <c r="EW289"/>
      <c r="EX289"/>
      <c r="EY289"/>
      <c r="EZ289"/>
      <c r="FA289"/>
      <c r="FB289"/>
      <c r="FC289"/>
      <c r="FD289"/>
      <c r="FE289"/>
      <c r="FF289"/>
      <c r="FG289"/>
      <c r="FH289"/>
      <c r="FI289"/>
      <c r="FJ289"/>
      <c r="FK289"/>
      <c r="FL289"/>
      <c r="FM289"/>
      <c r="FN289"/>
      <c r="FO289"/>
      <c r="FP289"/>
      <c r="FQ289"/>
      <c r="FR289"/>
      <c r="FS289"/>
      <c r="FT289"/>
      <c r="FU289"/>
      <c r="FV289"/>
      <c r="FW289"/>
      <c r="FX289"/>
      <c r="FY289"/>
      <c r="FZ289"/>
      <c r="GA289"/>
      <c r="GB289"/>
      <c r="GC289"/>
      <c r="GD289"/>
      <c r="GE289"/>
      <c r="GF289"/>
      <c r="GG289"/>
      <c r="GH289"/>
      <c r="GI289"/>
      <c r="GJ289"/>
      <c r="GK289"/>
      <c r="GL289"/>
      <c r="GM289"/>
      <c r="GN289"/>
      <c r="GO289"/>
      <c r="GP289"/>
      <c r="GQ289"/>
      <c r="GR289"/>
      <c r="GS289"/>
      <c r="GT289"/>
      <c r="GU289"/>
      <c r="GV289"/>
      <c r="GW289"/>
      <c r="GX289"/>
      <c r="GY289"/>
      <c r="GZ289"/>
      <c r="HA289"/>
      <c r="HB289"/>
      <c r="HC289"/>
      <c r="HD289"/>
      <c r="HE289"/>
      <c r="HF289"/>
      <c r="HG289"/>
      <c r="HH289"/>
      <c r="HI289"/>
      <c r="HJ289"/>
      <c r="HK289"/>
      <c r="HL289"/>
      <c r="HM289"/>
      <c r="HN289"/>
      <c r="HO289"/>
      <c r="HP289"/>
      <c r="HQ289"/>
      <c r="HR289"/>
      <c r="HS289"/>
      <c r="HT289"/>
      <c r="HU289"/>
      <c r="HV289"/>
      <c r="HW289"/>
      <c r="HX289"/>
      <c r="HY289"/>
      <c r="HZ289"/>
      <c r="IA289"/>
      <c r="IB289"/>
      <c r="IC289"/>
      <c r="ID289"/>
      <c r="IE289"/>
      <c r="IF289"/>
      <c r="IG289"/>
      <c r="IH289"/>
      <c r="II289"/>
      <c r="IJ289"/>
      <c r="IK289"/>
      <c r="IL289"/>
      <c r="IM289"/>
      <c r="IN289"/>
      <c r="IO289"/>
      <c r="IP289"/>
      <c r="IQ289"/>
      <c r="IR289"/>
      <c r="IS289"/>
      <c r="IT289"/>
      <c r="IU289"/>
      <c r="IV289"/>
      <c r="IW289"/>
      <c r="IX289"/>
      <c r="IY289"/>
      <c r="IZ289"/>
      <c r="JA289"/>
      <c r="JB289"/>
      <c r="JC289"/>
      <c r="JD289"/>
      <c r="JE289"/>
      <c r="JF289"/>
      <c r="JG289"/>
      <c r="JH289"/>
      <c r="JI289"/>
      <c r="JJ289"/>
      <c r="JK289"/>
      <c r="JL289"/>
      <c r="JM289"/>
      <c r="JN289"/>
      <c r="JO289"/>
      <c r="JP289"/>
      <c r="JQ289"/>
      <c r="JR289"/>
      <c r="JS289"/>
      <c r="JT289"/>
      <c r="JU289"/>
      <c r="JV289"/>
      <c r="JW289"/>
      <c r="JX289"/>
      <c r="JY289"/>
      <c r="JZ289"/>
      <c r="KA289"/>
      <c r="KB289"/>
      <c r="KC289"/>
      <c r="KD289"/>
      <c r="KE289"/>
      <c r="KF289"/>
      <c r="KG289"/>
      <c r="KH289"/>
      <c r="KI289"/>
      <c r="KJ289"/>
      <c r="KK289"/>
      <c r="KL289"/>
      <c r="KM289"/>
      <c r="KN289"/>
      <c r="KO289"/>
      <c r="KP289"/>
      <c r="KQ289"/>
      <c r="KR289"/>
      <c r="KS289"/>
      <c r="KT289"/>
      <c r="KU289"/>
      <c r="KV289"/>
      <c r="KW289"/>
      <c r="KX289"/>
      <c r="KY289"/>
      <c r="KZ289"/>
      <c r="LA289"/>
      <c r="LB289"/>
      <c r="LC289"/>
      <c r="LD289"/>
      <c r="LE289"/>
      <c r="LF289"/>
      <c r="LG289"/>
      <c r="LH289"/>
      <c r="LI289"/>
      <c r="LJ289"/>
      <c r="LK289"/>
      <c r="LL289"/>
      <c r="LM289"/>
      <c r="LN289"/>
      <c r="LO289"/>
      <c r="LP289"/>
      <c r="LQ289"/>
      <c r="LR289"/>
      <c r="LS289"/>
      <c r="LT289"/>
      <c r="LU289"/>
      <c r="LV289"/>
      <c r="LW289"/>
      <c r="LX289"/>
      <c r="LY289"/>
      <c r="LZ289"/>
    </row>
    <row r="290" spans="1:338" x14ac:dyDescent="0.2">
      <c r="A290" s="216" t="str">
        <f>IFERROR(IF($A289+1&gt;'(backend scoring)'!$T$335,"",$A289+1),"")</f>
        <v/>
      </c>
      <c r="B290" s="216" t="str">
        <f>_xlfn.XLOOKUP($A290,'(backend scoring)'!$V$2:$V$333,'(backend scoring)'!$A$2:$A$333,"")</f>
        <v/>
      </c>
      <c r="C290" s="216" t="str">
        <f>IFERROR(VLOOKUP($B290,'Institution Evaluation'!$A$55:$F$346,2,0),IFERROR(VLOOKUP($B290,'Privacy Analyst Evaluation'!$A$46:$F$120,2,0),""))&amp;""</f>
        <v/>
      </c>
      <c r="D290" s="216" t="str">
        <f>IFERROR(VLOOKUP($B290,'Institution Evaluation'!$A$55:$F$346,3,0),IFERROR(VLOOKUP($B290,'Privacy Analyst Evaluation'!$A$46:$F$120,3,0),""))&amp;""</f>
        <v/>
      </c>
      <c r="E290" s="216" t="str">
        <f>IFERROR(VLOOKUP($B290,'Institution Evaluation'!$A$55:$F$346,4,0),IFERROR(VLOOKUP($B290,'Privacy Analyst Evaluation'!$A$46:$F$120,4,0),""))&amp;""</f>
        <v/>
      </c>
      <c r="F290" s="216" t="str">
        <f>IFERROR(VLOOKUP($B290,'Institution Evaluation'!$A$55:$F$346,6,0),IFERROR(VLOOKUP($B290,'Privacy Analyst Evaluation'!$A$46:$F$120,6,0),""))&amp;""</f>
        <v/>
      </c>
      <c r="G290" s="217"/>
      <c r="H290" s="216" t="str">
        <f>IFERROR(IF($H289+1&gt;'(backend scoring)'!$Q$335,"",$H289+1),"")</f>
        <v/>
      </c>
      <c r="I290" s="216" t="str">
        <f>_xlfn.XLOOKUP($H290,'(backend scoring)'!$S$2:$S$333,'(backend scoring)'!$A$2:$A$333,"")</f>
        <v/>
      </c>
      <c r="J290" s="216" t="str">
        <f>IFERROR(VLOOKUP($I290,'Institution Evaluation'!$A$55:$F$346,2,0),IFERROR(VLOOKUP($I290,'Privacy Analyst Evaluation'!$A$46:$F$120,2,0),""))</f>
        <v/>
      </c>
      <c r="K290" s="216" t="str">
        <f>IFERROR(VLOOKUP($I290,'Institution Evaluation'!$A$55:$F$346,3,0),IFERROR(VLOOKUP($I290,'Privacy Analyst Evaluation'!$A$46:$F$120,3,0),""))&amp;""</f>
        <v/>
      </c>
      <c r="L290" s="216" t="str">
        <f>IFERROR(VLOOKUP($I290,'Institution Evaluation'!$A$55:$F$346,4,0),IFERROR(VLOOKUP($I290,'Privacy Analyst Evaluation'!$A$46:$F$120,4,0),""))&amp;""</f>
        <v/>
      </c>
      <c r="M290" s="216" t="str">
        <f>IFERROR(VLOOKUP($I290,'Institution Evaluation'!$A$55:$F$346,6,0),IFERROR(VLOOKUP($I290,'Privacy Analyst Evaluation'!$A$46:$F$120,6,0),""))&amp;""</f>
        <v/>
      </c>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c r="DM290"/>
      <c r="DN290"/>
      <c r="DO290"/>
      <c r="DP290"/>
      <c r="DQ290"/>
      <c r="DR290"/>
      <c r="DS290"/>
      <c r="DT290"/>
      <c r="DU290"/>
      <c r="DV290"/>
      <c r="DW290"/>
      <c r="DX290"/>
      <c r="DY290"/>
      <c r="DZ290"/>
      <c r="EA290"/>
      <c r="EB290"/>
      <c r="EC290"/>
      <c r="ED290"/>
      <c r="EE290"/>
      <c r="EF290"/>
      <c r="EG290"/>
      <c r="EH290"/>
      <c r="EI290"/>
      <c r="EJ290"/>
      <c r="EK290"/>
      <c r="EL290"/>
      <c r="EM290"/>
      <c r="EN290"/>
      <c r="EO290"/>
      <c r="EP290"/>
      <c r="EQ290"/>
      <c r="ER290"/>
      <c r="ES290"/>
      <c r="ET290"/>
      <c r="EU290"/>
      <c r="EV290"/>
      <c r="EW290"/>
      <c r="EX290"/>
      <c r="EY290"/>
      <c r="EZ290"/>
      <c r="FA290"/>
      <c r="FB290"/>
      <c r="FC290"/>
      <c r="FD290"/>
      <c r="FE290"/>
      <c r="FF290"/>
      <c r="FG290"/>
      <c r="FH290"/>
      <c r="FI290"/>
      <c r="FJ290"/>
      <c r="FK290"/>
      <c r="FL290"/>
      <c r="FM290"/>
      <c r="FN290"/>
      <c r="FO290"/>
      <c r="FP290"/>
      <c r="FQ290"/>
      <c r="FR290"/>
      <c r="FS290"/>
      <c r="FT290"/>
      <c r="FU290"/>
      <c r="FV290"/>
      <c r="FW290"/>
      <c r="FX290"/>
      <c r="FY290"/>
      <c r="FZ290"/>
      <c r="GA290"/>
      <c r="GB290"/>
      <c r="GC290"/>
      <c r="GD290"/>
      <c r="GE290"/>
      <c r="GF290"/>
      <c r="GG290"/>
      <c r="GH290"/>
      <c r="GI290"/>
      <c r="GJ290"/>
      <c r="GK290"/>
      <c r="GL290"/>
      <c r="GM290"/>
      <c r="GN290"/>
      <c r="GO290"/>
      <c r="GP290"/>
      <c r="GQ290"/>
      <c r="GR290"/>
      <c r="GS290"/>
      <c r="GT290"/>
      <c r="GU290"/>
      <c r="GV290"/>
      <c r="GW290"/>
      <c r="GX290"/>
      <c r="GY290"/>
      <c r="GZ290"/>
      <c r="HA290"/>
      <c r="HB290"/>
      <c r="HC290"/>
      <c r="HD290"/>
      <c r="HE290"/>
      <c r="HF290"/>
      <c r="HG290"/>
      <c r="HH290"/>
      <c r="HI290"/>
      <c r="HJ290"/>
      <c r="HK290"/>
      <c r="HL290"/>
      <c r="HM290"/>
      <c r="HN290"/>
      <c r="HO290"/>
      <c r="HP290"/>
      <c r="HQ290"/>
      <c r="HR290"/>
      <c r="HS290"/>
      <c r="HT290"/>
      <c r="HU290"/>
      <c r="HV290"/>
      <c r="HW290"/>
      <c r="HX290"/>
      <c r="HY290"/>
      <c r="HZ290"/>
      <c r="IA290"/>
      <c r="IB290"/>
      <c r="IC290"/>
      <c r="ID290"/>
      <c r="IE290"/>
      <c r="IF290"/>
      <c r="IG290"/>
      <c r="IH290"/>
      <c r="II290"/>
      <c r="IJ290"/>
      <c r="IK290"/>
      <c r="IL290"/>
      <c r="IM290"/>
      <c r="IN290"/>
      <c r="IO290"/>
      <c r="IP290"/>
      <c r="IQ290"/>
      <c r="IR290"/>
      <c r="IS290"/>
      <c r="IT290"/>
      <c r="IU290"/>
      <c r="IV290"/>
      <c r="IW290"/>
      <c r="IX290"/>
      <c r="IY290"/>
      <c r="IZ290"/>
      <c r="JA290"/>
      <c r="JB290"/>
      <c r="JC290"/>
      <c r="JD290"/>
      <c r="JE290"/>
      <c r="JF290"/>
      <c r="JG290"/>
      <c r="JH290"/>
      <c r="JI290"/>
      <c r="JJ290"/>
      <c r="JK290"/>
      <c r="JL290"/>
      <c r="JM290"/>
      <c r="JN290"/>
      <c r="JO290"/>
      <c r="JP290"/>
      <c r="JQ290"/>
      <c r="JR290"/>
      <c r="JS290"/>
      <c r="JT290"/>
      <c r="JU290"/>
      <c r="JV290"/>
      <c r="JW290"/>
      <c r="JX290"/>
      <c r="JY290"/>
      <c r="JZ290"/>
      <c r="KA290"/>
      <c r="KB290"/>
      <c r="KC290"/>
      <c r="KD290"/>
      <c r="KE290"/>
      <c r="KF290"/>
      <c r="KG290"/>
      <c r="KH290"/>
      <c r="KI290"/>
      <c r="KJ290"/>
      <c r="KK290"/>
      <c r="KL290"/>
      <c r="KM290"/>
      <c r="KN290"/>
      <c r="KO290"/>
      <c r="KP290"/>
      <c r="KQ290"/>
      <c r="KR290"/>
      <c r="KS290"/>
      <c r="KT290"/>
      <c r="KU290"/>
      <c r="KV290"/>
      <c r="KW290"/>
      <c r="KX290"/>
      <c r="KY290"/>
      <c r="KZ290"/>
      <c r="LA290"/>
      <c r="LB290"/>
      <c r="LC290"/>
      <c r="LD290"/>
      <c r="LE290"/>
      <c r="LF290"/>
      <c r="LG290"/>
      <c r="LH290"/>
      <c r="LI290"/>
      <c r="LJ290"/>
      <c r="LK290"/>
      <c r="LL290"/>
      <c r="LM290"/>
      <c r="LN290"/>
      <c r="LO290"/>
      <c r="LP290"/>
      <c r="LQ290"/>
      <c r="LR290"/>
      <c r="LS290"/>
      <c r="LT290"/>
      <c r="LU290"/>
      <c r="LV290"/>
      <c r="LW290"/>
      <c r="LX290"/>
      <c r="LY290"/>
      <c r="LZ290"/>
    </row>
    <row r="291" spans="1:338" x14ac:dyDescent="0.2">
      <c r="A291" s="216" t="str">
        <f>IFERROR(IF($A290+1&gt;'(backend scoring)'!$T$335,"",$A290+1),"")</f>
        <v/>
      </c>
      <c r="B291" s="216" t="str">
        <f>_xlfn.XLOOKUP($A291,'(backend scoring)'!$V$2:$V$333,'(backend scoring)'!$A$2:$A$333,"")</f>
        <v/>
      </c>
      <c r="C291" s="216" t="str">
        <f>IFERROR(VLOOKUP($B291,'Institution Evaluation'!$A$55:$F$346,2,0),IFERROR(VLOOKUP($B291,'Privacy Analyst Evaluation'!$A$46:$F$120,2,0),""))&amp;""</f>
        <v/>
      </c>
      <c r="D291" s="216" t="str">
        <f>IFERROR(VLOOKUP($B291,'Institution Evaluation'!$A$55:$F$346,3,0),IFERROR(VLOOKUP($B291,'Privacy Analyst Evaluation'!$A$46:$F$120,3,0),""))&amp;""</f>
        <v/>
      </c>
      <c r="E291" s="216" t="str">
        <f>IFERROR(VLOOKUP($B291,'Institution Evaluation'!$A$55:$F$346,4,0),IFERROR(VLOOKUP($B291,'Privacy Analyst Evaluation'!$A$46:$F$120,4,0),""))&amp;""</f>
        <v/>
      </c>
      <c r="F291" s="216" t="str">
        <f>IFERROR(VLOOKUP($B291,'Institution Evaluation'!$A$55:$F$346,6,0),IFERROR(VLOOKUP($B291,'Privacy Analyst Evaluation'!$A$46:$F$120,6,0),""))&amp;""</f>
        <v/>
      </c>
      <c r="G291" s="217"/>
      <c r="H291" s="216" t="str">
        <f>IFERROR(IF($H290+1&gt;'(backend scoring)'!$Q$335,"",$H290+1),"")</f>
        <v/>
      </c>
      <c r="I291" s="216" t="str">
        <f>_xlfn.XLOOKUP($H291,'(backend scoring)'!$S$2:$S$333,'(backend scoring)'!$A$2:$A$333,"")</f>
        <v/>
      </c>
      <c r="J291" s="216" t="str">
        <f>IFERROR(VLOOKUP($I291,'Institution Evaluation'!$A$55:$F$346,2,0),IFERROR(VLOOKUP($I291,'Privacy Analyst Evaluation'!$A$46:$F$120,2,0),""))</f>
        <v/>
      </c>
      <c r="K291" s="216" t="str">
        <f>IFERROR(VLOOKUP($I291,'Institution Evaluation'!$A$55:$F$346,3,0),IFERROR(VLOOKUP($I291,'Privacy Analyst Evaluation'!$A$46:$F$120,3,0),""))&amp;""</f>
        <v/>
      </c>
      <c r="L291" s="216" t="str">
        <f>IFERROR(VLOOKUP($I291,'Institution Evaluation'!$A$55:$F$346,4,0),IFERROR(VLOOKUP($I291,'Privacy Analyst Evaluation'!$A$46:$F$120,4,0),""))&amp;""</f>
        <v/>
      </c>
      <c r="M291" s="216" t="str">
        <f>IFERROR(VLOOKUP($I291,'Institution Evaluation'!$A$55:$F$346,6,0),IFERROR(VLOOKUP($I291,'Privacy Analyst Evaluation'!$A$46:$F$120,6,0),""))&amp;""</f>
        <v/>
      </c>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c r="CG291"/>
      <c r="CH291"/>
      <c r="CI291"/>
      <c r="CJ291"/>
      <c r="CK291"/>
      <c r="CL291"/>
      <c r="CM291"/>
      <c r="CN291"/>
      <c r="CO291"/>
      <c r="CP291"/>
      <c r="CQ291"/>
      <c r="CR291"/>
      <c r="CS291"/>
      <c r="CT291"/>
      <c r="CU291"/>
      <c r="CV291"/>
      <c r="CW291"/>
      <c r="CX291"/>
      <c r="CY291"/>
      <c r="CZ291"/>
      <c r="DA291"/>
      <c r="DB291"/>
      <c r="DC291"/>
      <c r="DD291"/>
      <c r="DE291"/>
      <c r="DF291"/>
      <c r="DG291"/>
      <c r="DH291"/>
      <c r="DI291"/>
      <c r="DJ291"/>
      <c r="DK291"/>
      <c r="DL291"/>
      <c r="DM291"/>
      <c r="DN291"/>
      <c r="DO291"/>
      <c r="DP291"/>
      <c r="DQ291"/>
      <c r="DR291"/>
      <c r="DS291"/>
      <c r="DT291"/>
      <c r="DU291"/>
      <c r="DV291"/>
      <c r="DW291"/>
      <c r="DX291"/>
      <c r="DY291"/>
      <c r="DZ291"/>
      <c r="EA291"/>
      <c r="EB291"/>
      <c r="EC291"/>
      <c r="ED291"/>
      <c r="EE291"/>
      <c r="EF291"/>
      <c r="EG291"/>
      <c r="EH291"/>
      <c r="EI291"/>
      <c r="EJ291"/>
      <c r="EK291"/>
      <c r="EL291"/>
      <c r="EM291"/>
      <c r="EN291"/>
      <c r="EO291"/>
      <c r="EP291"/>
      <c r="EQ291"/>
      <c r="ER291"/>
      <c r="ES291"/>
      <c r="ET291"/>
      <c r="EU291"/>
      <c r="EV291"/>
      <c r="EW291"/>
      <c r="EX291"/>
      <c r="EY291"/>
      <c r="EZ291"/>
      <c r="FA291"/>
      <c r="FB291"/>
      <c r="FC291"/>
      <c r="FD291"/>
      <c r="FE291"/>
      <c r="FF291"/>
      <c r="FG291"/>
      <c r="FH291"/>
      <c r="FI291"/>
      <c r="FJ291"/>
      <c r="FK291"/>
      <c r="FL291"/>
      <c r="FM291"/>
      <c r="FN291"/>
      <c r="FO291"/>
      <c r="FP291"/>
      <c r="FQ291"/>
      <c r="FR291"/>
      <c r="FS291"/>
      <c r="FT291"/>
      <c r="FU291"/>
      <c r="FV291"/>
      <c r="FW291"/>
      <c r="FX291"/>
      <c r="FY291"/>
      <c r="FZ291"/>
      <c r="GA291"/>
      <c r="GB291"/>
      <c r="GC291"/>
      <c r="GD291"/>
      <c r="GE291"/>
      <c r="GF291"/>
      <c r="GG291"/>
      <c r="GH291"/>
      <c r="GI291"/>
      <c r="GJ291"/>
      <c r="GK291"/>
      <c r="GL291"/>
      <c r="GM291"/>
      <c r="GN291"/>
      <c r="GO291"/>
      <c r="GP291"/>
      <c r="GQ291"/>
      <c r="GR291"/>
      <c r="GS291"/>
      <c r="GT291"/>
      <c r="GU291"/>
      <c r="GV291"/>
      <c r="GW291"/>
      <c r="GX291"/>
      <c r="GY291"/>
      <c r="GZ291"/>
      <c r="HA291"/>
      <c r="HB291"/>
      <c r="HC291"/>
      <c r="HD291"/>
      <c r="HE291"/>
      <c r="HF291"/>
      <c r="HG291"/>
      <c r="HH291"/>
      <c r="HI291"/>
      <c r="HJ291"/>
      <c r="HK291"/>
      <c r="HL291"/>
      <c r="HM291"/>
      <c r="HN291"/>
      <c r="HO291"/>
      <c r="HP291"/>
      <c r="HQ291"/>
      <c r="HR291"/>
      <c r="HS291"/>
      <c r="HT291"/>
      <c r="HU291"/>
      <c r="HV291"/>
      <c r="HW291"/>
      <c r="HX291"/>
      <c r="HY291"/>
      <c r="HZ291"/>
      <c r="IA291"/>
      <c r="IB291"/>
      <c r="IC291"/>
      <c r="ID291"/>
      <c r="IE291"/>
      <c r="IF291"/>
      <c r="IG291"/>
      <c r="IH291"/>
      <c r="II291"/>
      <c r="IJ291"/>
      <c r="IK291"/>
      <c r="IL291"/>
      <c r="IM291"/>
      <c r="IN291"/>
      <c r="IO291"/>
      <c r="IP291"/>
      <c r="IQ291"/>
      <c r="IR291"/>
      <c r="IS291"/>
      <c r="IT291"/>
      <c r="IU291"/>
      <c r="IV291"/>
      <c r="IW291"/>
      <c r="IX291"/>
      <c r="IY291"/>
      <c r="IZ291"/>
      <c r="JA291"/>
      <c r="JB291"/>
      <c r="JC291"/>
      <c r="JD291"/>
      <c r="JE291"/>
      <c r="JF291"/>
      <c r="JG291"/>
      <c r="JH291"/>
      <c r="JI291"/>
      <c r="JJ291"/>
      <c r="JK291"/>
      <c r="JL291"/>
      <c r="JM291"/>
      <c r="JN291"/>
      <c r="JO291"/>
      <c r="JP291"/>
      <c r="JQ291"/>
      <c r="JR291"/>
      <c r="JS291"/>
      <c r="JT291"/>
      <c r="JU291"/>
      <c r="JV291"/>
      <c r="JW291"/>
      <c r="JX291"/>
      <c r="JY291"/>
      <c r="JZ291"/>
      <c r="KA291"/>
      <c r="KB291"/>
      <c r="KC291"/>
      <c r="KD291"/>
      <c r="KE291"/>
      <c r="KF291"/>
      <c r="KG291"/>
      <c r="KH291"/>
      <c r="KI291"/>
      <c r="KJ291"/>
      <c r="KK291"/>
      <c r="KL291"/>
      <c r="KM291"/>
      <c r="KN291"/>
      <c r="KO291"/>
      <c r="KP291"/>
      <c r="KQ291"/>
      <c r="KR291"/>
      <c r="KS291"/>
      <c r="KT291"/>
      <c r="KU291"/>
      <c r="KV291"/>
      <c r="KW291"/>
      <c r="KX291"/>
      <c r="KY291"/>
      <c r="KZ291"/>
      <c r="LA291"/>
      <c r="LB291"/>
      <c r="LC291"/>
      <c r="LD291"/>
      <c r="LE291"/>
      <c r="LF291"/>
      <c r="LG291"/>
      <c r="LH291"/>
      <c r="LI291"/>
      <c r="LJ291"/>
      <c r="LK291"/>
      <c r="LL291"/>
      <c r="LM291"/>
      <c r="LN291"/>
      <c r="LO291"/>
      <c r="LP291"/>
      <c r="LQ291"/>
      <c r="LR291"/>
      <c r="LS291"/>
      <c r="LT291"/>
      <c r="LU291"/>
      <c r="LV291"/>
      <c r="LW291"/>
      <c r="LX291"/>
      <c r="LY291"/>
      <c r="LZ291"/>
    </row>
    <row r="292" spans="1:338" x14ac:dyDescent="0.2">
      <c r="A292" s="216" t="str">
        <f>IFERROR(IF($A291+1&gt;'(backend scoring)'!$T$335,"",$A291+1),"")</f>
        <v/>
      </c>
      <c r="B292" s="216" t="str">
        <f>_xlfn.XLOOKUP($A292,'(backend scoring)'!$V$2:$V$333,'(backend scoring)'!$A$2:$A$333,"")</f>
        <v/>
      </c>
      <c r="C292" s="216" t="str">
        <f>IFERROR(VLOOKUP($B292,'Institution Evaluation'!$A$55:$F$346,2,0),IFERROR(VLOOKUP($B292,'Privacy Analyst Evaluation'!$A$46:$F$120,2,0),""))&amp;""</f>
        <v/>
      </c>
      <c r="D292" s="216" t="str">
        <f>IFERROR(VLOOKUP($B292,'Institution Evaluation'!$A$55:$F$346,3,0),IFERROR(VLOOKUP($B292,'Privacy Analyst Evaluation'!$A$46:$F$120,3,0),""))&amp;""</f>
        <v/>
      </c>
      <c r="E292" s="216" t="str">
        <f>IFERROR(VLOOKUP($B292,'Institution Evaluation'!$A$55:$F$346,4,0),IFERROR(VLOOKUP($B292,'Privacy Analyst Evaluation'!$A$46:$F$120,4,0),""))&amp;""</f>
        <v/>
      </c>
      <c r="F292" s="216" t="str">
        <f>IFERROR(VLOOKUP($B292,'Institution Evaluation'!$A$55:$F$346,6,0),IFERROR(VLOOKUP($B292,'Privacy Analyst Evaluation'!$A$46:$F$120,6,0),""))&amp;""</f>
        <v/>
      </c>
      <c r="G292" s="217"/>
      <c r="H292" s="216" t="str">
        <f>IFERROR(IF($H291+1&gt;'(backend scoring)'!$Q$335,"",$H291+1),"")</f>
        <v/>
      </c>
      <c r="I292" s="216" t="str">
        <f>_xlfn.XLOOKUP($H292,'(backend scoring)'!$S$2:$S$333,'(backend scoring)'!$A$2:$A$333,"")</f>
        <v/>
      </c>
      <c r="J292" s="216" t="str">
        <f>IFERROR(VLOOKUP($I292,'Institution Evaluation'!$A$55:$F$346,2,0),IFERROR(VLOOKUP($I292,'Privacy Analyst Evaluation'!$A$46:$F$120,2,0),""))</f>
        <v/>
      </c>
      <c r="K292" s="216" t="str">
        <f>IFERROR(VLOOKUP($I292,'Institution Evaluation'!$A$55:$F$346,3,0),IFERROR(VLOOKUP($I292,'Privacy Analyst Evaluation'!$A$46:$F$120,3,0),""))&amp;""</f>
        <v/>
      </c>
      <c r="L292" s="216" t="str">
        <f>IFERROR(VLOOKUP($I292,'Institution Evaluation'!$A$55:$F$346,4,0),IFERROR(VLOOKUP($I292,'Privacy Analyst Evaluation'!$A$46:$F$120,4,0),""))&amp;""</f>
        <v/>
      </c>
      <c r="M292" s="216" t="str">
        <f>IFERROR(VLOOKUP($I292,'Institution Evaluation'!$A$55:$F$346,6,0),IFERROR(VLOOKUP($I292,'Privacy Analyst Evaluation'!$A$46:$F$120,6,0),""))&amp;""</f>
        <v/>
      </c>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c r="DA292"/>
      <c r="DB292"/>
      <c r="DC292"/>
      <c r="DD292"/>
      <c r="DE292"/>
      <c r="DF292"/>
      <c r="DG292"/>
      <c r="DH292"/>
      <c r="DI292"/>
      <c r="DJ292"/>
      <c r="DK292"/>
      <c r="DL292"/>
      <c r="DM292"/>
      <c r="DN292"/>
      <c r="DO292"/>
      <c r="DP292"/>
      <c r="DQ292"/>
      <c r="DR292"/>
      <c r="DS292"/>
      <c r="DT292"/>
      <c r="DU292"/>
      <c r="DV292"/>
      <c r="DW292"/>
      <c r="DX292"/>
      <c r="DY292"/>
      <c r="DZ292"/>
      <c r="EA292"/>
      <c r="EB292"/>
      <c r="EC292"/>
      <c r="ED292"/>
      <c r="EE292"/>
      <c r="EF292"/>
      <c r="EG292"/>
      <c r="EH292"/>
      <c r="EI292"/>
      <c r="EJ292"/>
      <c r="EK292"/>
      <c r="EL292"/>
      <c r="EM292"/>
      <c r="EN292"/>
      <c r="EO292"/>
      <c r="EP292"/>
      <c r="EQ292"/>
      <c r="ER292"/>
      <c r="ES292"/>
      <c r="ET292"/>
      <c r="EU292"/>
      <c r="EV292"/>
      <c r="EW292"/>
      <c r="EX292"/>
      <c r="EY292"/>
      <c r="EZ292"/>
      <c r="FA292"/>
      <c r="FB292"/>
      <c r="FC292"/>
      <c r="FD292"/>
      <c r="FE292"/>
      <c r="FF292"/>
      <c r="FG292"/>
      <c r="FH292"/>
      <c r="FI292"/>
      <c r="FJ292"/>
      <c r="FK292"/>
      <c r="FL292"/>
      <c r="FM292"/>
      <c r="FN292"/>
      <c r="FO292"/>
      <c r="FP292"/>
      <c r="FQ292"/>
      <c r="FR292"/>
      <c r="FS292"/>
      <c r="FT292"/>
      <c r="FU292"/>
      <c r="FV292"/>
      <c r="FW292"/>
      <c r="FX292"/>
      <c r="FY292"/>
      <c r="FZ292"/>
      <c r="GA292"/>
      <c r="GB292"/>
      <c r="GC292"/>
      <c r="GD292"/>
      <c r="GE292"/>
      <c r="GF292"/>
      <c r="GG292"/>
      <c r="GH292"/>
      <c r="GI292"/>
      <c r="GJ292"/>
      <c r="GK292"/>
      <c r="GL292"/>
      <c r="GM292"/>
      <c r="GN292"/>
      <c r="GO292"/>
      <c r="GP292"/>
      <c r="GQ292"/>
      <c r="GR292"/>
      <c r="GS292"/>
      <c r="GT292"/>
      <c r="GU292"/>
      <c r="GV292"/>
      <c r="GW292"/>
      <c r="GX292"/>
      <c r="GY292"/>
      <c r="GZ292"/>
      <c r="HA292"/>
      <c r="HB292"/>
      <c r="HC292"/>
      <c r="HD292"/>
      <c r="HE292"/>
      <c r="HF292"/>
      <c r="HG292"/>
      <c r="HH292"/>
      <c r="HI292"/>
      <c r="HJ292"/>
      <c r="HK292"/>
      <c r="HL292"/>
      <c r="HM292"/>
      <c r="HN292"/>
      <c r="HO292"/>
      <c r="HP292"/>
      <c r="HQ292"/>
      <c r="HR292"/>
      <c r="HS292"/>
      <c r="HT292"/>
      <c r="HU292"/>
      <c r="HV292"/>
      <c r="HW292"/>
      <c r="HX292"/>
      <c r="HY292"/>
      <c r="HZ292"/>
      <c r="IA292"/>
      <c r="IB292"/>
      <c r="IC292"/>
      <c r="ID292"/>
      <c r="IE292"/>
      <c r="IF292"/>
      <c r="IG292"/>
      <c r="IH292"/>
      <c r="II292"/>
      <c r="IJ292"/>
      <c r="IK292"/>
      <c r="IL292"/>
      <c r="IM292"/>
      <c r="IN292"/>
      <c r="IO292"/>
      <c r="IP292"/>
      <c r="IQ292"/>
      <c r="IR292"/>
      <c r="IS292"/>
      <c r="IT292"/>
      <c r="IU292"/>
      <c r="IV292"/>
      <c r="IW292"/>
      <c r="IX292"/>
      <c r="IY292"/>
      <c r="IZ292"/>
      <c r="JA292"/>
      <c r="JB292"/>
      <c r="JC292"/>
      <c r="JD292"/>
      <c r="JE292"/>
      <c r="JF292"/>
      <c r="JG292"/>
      <c r="JH292"/>
      <c r="JI292"/>
      <c r="JJ292"/>
      <c r="JK292"/>
      <c r="JL292"/>
      <c r="JM292"/>
      <c r="JN292"/>
      <c r="JO292"/>
      <c r="JP292"/>
      <c r="JQ292"/>
      <c r="JR292"/>
      <c r="JS292"/>
      <c r="JT292"/>
      <c r="JU292"/>
      <c r="JV292"/>
      <c r="JW292"/>
      <c r="JX292"/>
      <c r="JY292"/>
      <c r="JZ292"/>
      <c r="KA292"/>
      <c r="KB292"/>
      <c r="KC292"/>
      <c r="KD292"/>
      <c r="KE292"/>
      <c r="KF292"/>
      <c r="KG292"/>
      <c r="KH292"/>
      <c r="KI292"/>
      <c r="KJ292"/>
      <c r="KK292"/>
      <c r="KL292"/>
      <c r="KM292"/>
      <c r="KN292"/>
      <c r="KO292"/>
      <c r="KP292"/>
      <c r="KQ292"/>
      <c r="KR292"/>
      <c r="KS292"/>
      <c r="KT292"/>
      <c r="KU292"/>
      <c r="KV292"/>
      <c r="KW292"/>
      <c r="KX292"/>
      <c r="KY292"/>
      <c r="KZ292"/>
      <c r="LA292"/>
      <c r="LB292"/>
      <c r="LC292"/>
      <c r="LD292"/>
      <c r="LE292"/>
      <c r="LF292"/>
      <c r="LG292"/>
      <c r="LH292"/>
      <c r="LI292"/>
      <c r="LJ292"/>
      <c r="LK292"/>
      <c r="LL292"/>
      <c r="LM292"/>
      <c r="LN292"/>
      <c r="LO292"/>
      <c r="LP292"/>
      <c r="LQ292"/>
      <c r="LR292"/>
      <c r="LS292"/>
      <c r="LT292"/>
      <c r="LU292"/>
      <c r="LV292"/>
      <c r="LW292"/>
      <c r="LX292"/>
      <c r="LY292"/>
      <c r="LZ292"/>
    </row>
    <row r="293" spans="1:338" x14ac:dyDescent="0.2">
      <c r="A293" s="216" t="str">
        <f>IFERROR(IF($A292+1&gt;'(backend scoring)'!$T$335,"",$A292+1),"")</f>
        <v/>
      </c>
      <c r="B293" s="216" t="str">
        <f>_xlfn.XLOOKUP($A293,'(backend scoring)'!$V$2:$V$333,'(backend scoring)'!$A$2:$A$333,"")</f>
        <v/>
      </c>
      <c r="C293" s="216" t="str">
        <f>IFERROR(VLOOKUP($B293,'Institution Evaluation'!$A$55:$F$346,2,0),IFERROR(VLOOKUP($B293,'Privacy Analyst Evaluation'!$A$46:$F$120,2,0),""))&amp;""</f>
        <v/>
      </c>
      <c r="D293" s="216" t="str">
        <f>IFERROR(VLOOKUP($B293,'Institution Evaluation'!$A$55:$F$346,3,0),IFERROR(VLOOKUP($B293,'Privacy Analyst Evaluation'!$A$46:$F$120,3,0),""))&amp;""</f>
        <v/>
      </c>
      <c r="E293" s="216" t="str">
        <f>IFERROR(VLOOKUP($B293,'Institution Evaluation'!$A$55:$F$346,4,0),IFERROR(VLOOKUP($B293,'Privacy Analyst Evaluation'!$A$46:$F$120,4,0),""))&amp;""</f>
        <v/>
      </c>
      <c r="F293" s="216" t="str">
        <f>IFERROR(VLOOKUP($B293,'Institution Evaluation'!$A$55:$F$346,6,0),IFERROR(VLOOKUP($B293,'Privacy Analyst Evaluation'!$A$46:$F$120,6,0),""))&amp;""</f>
        <v/>
      </c>
      <c r="G293" s="217"/>
      <c r="H293" s="216" t="str">
        <f>IFERROR(IF($H292+1&gt;'(backend scoring)'!$Q$335,"",$H292+1),"")</f>
        <v/>
      </c>
      <c r="I293" s="216" t="str">
        <f>_xlfn.XLOOKUP($H293,'(backend scoring)'!$S$2:$S$333,'(backend scoring)'!$A$2:$A$333,"")</f>
        <v/>
      </c>
      <c r="J293" s="216" t="str">
        <f>IFERROR(VLOOKUP($I293,'Institution Evaluation'!$A$55:$F$346,2,0),IFERROR(VLOOKUP($I293,'Privacy Analyst Evaluation'!$A$46:$F$120,2,0),""))</f>
        <v/>
      </c>
      <c r="K293" s="216" t="str">
        <f>IFERROR(VLOOKUP($I293,'Institution Evaluation'!$A$55:$F$346,3,0),IFERROR(VLOOKUP($I293,'Privacy Analyst Evaluation'!$A$46:$F$120,3,0),""))&amp;""</f>
        <v/>
      </c>
      <c r="L293" s="216" t="str">
        <f>IFERROR(VLOOKUP($I293,'Institution Evaluation'!$A$55:$F$346,4,0),IFERROR(VLOOKUP($I293,'Privacy Analyst Evaluation'!$A$46:$F$120,4,0),""))&amp;""</f>
        <v/>
      </c>
      <c r="M293" s="216" t="str">
        <f>IFERROR(VLOOKUP($I293,'Institution Evaluation'!$A$55:$F$346,6,0),IFERROR(VLOOKUP($I293,'Privacy Analyst Evaluation'!$A$46:$F$120,6,0),""))&amp;""</f>
        <v/>
      </c>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c r="DA293"/>
      <c r="DB293"/>
      <c r="DC293"/>
      <c r="DD293"/>
      <c r="DE293"/>
      <c r="DF293"/>
      <c r="DG293"/>
      <c r="DH293"/>
      <c r="DI293"/>
      <c r="DJ293"/>
      <c r="DK293"/>
      <c r="DL293"/>
      <c r="DM293"/>
      <c r="DN293"/>
      <c r="DO293"/>
      <c r="DP293"/>
      <c r="DQ293"/>
      <c r="DR293"/>
      <c r="DS293"/>
      <c r="DT293"/>
      <c r="DU293"/>
      <c r="DV293"/>
      <c r="DW293"/>
      <c r="DX293"/>
      <c r="DY293"/>
      <c r="DZ293"/>
      <c r="EA293"/>
      <c r="EB293"/>
      <c r="EC293"/>
      <c r="ED293"/>
      <c r="EE293"/>
      <c r="EF293"/>
      <c r="EG293"/>
      <c r="EH293"/>
      <c r="EI293"/>
      <c r="EJ293"/>
      <c r="EK293"/>
      <c r="EL293"/>
      <c r="EM293"/>
      <c r="EN293"/>
      <c r="EO293"/>
      <c r="EP293"/>
      <c r="EQ293"/>
      <c r="ER293"/>
      <c r="ES293"/>
      <c r="ET293"/>
      <c r="EU293"/>
      <c r="EV293"/>
      <c r="EW293"/>
      <c r="EX293"/>
      <c r="EY293"/>
      <c r="EZ293"/>
      <c r="FA293"/>
      <c r="FB293"/>
      <c r="FC293"/>
      <c r="FD293"/>
      <c r="FE293"/>
      <c r="FF293"/>
      <c r="FG293"/>
      <c r="FH293"/>
      <c r="FI293"/>
      <c r="FJ293"/>
      <c r="FK293"/>
      <c r="FL293"/>
      <c r="FM293"/>
      <c r="FN293"/>
      <c r="FO293"/>
      <c r="FP293"/>
      <c r="FQ293"/>
      <c r="FR293"/>
      <c r="FS293"/>
      <c r="FT293"/>
      <c r="FU293"/>
      <c r="FV293"/>
      <c r="FW293"/>
      <c r="FX293"/>
      <c r="FY293"/>
      <c r="FZ293"/>
      <c r="GA293"/>
      <c r="GB293"/>
      <c r="GC293"/>
      <c r="GD293"/>
      <c r="GE293"/>
      <c r="GF293"/>
      <c r="GG293"/>
      <c r="GH293"/>
      <c r="GI293"/>
      <c r="GJ293"/>
      <c r="GK293"/>
      <c r="GL293"/>
      <c r="GM293"/>
      <c r="GN293"/>
      <c r="GO293"/>
      <c r="GP293"/>
      <c r="GQ293"/>
      <c r="GR293"/>
      <c r="GS293"/>
      <c r="GT293"/>
      <c r="GU293"/>
      <c r="GV293"/>
      <c r="GW293"/>
      <c r="GX293"/>
      <c r="GY293"/>
      <c r="GZ293"/>
      <c r="HA293"/>
      <c r="HB293"/>
      <c r="HC293"/>
      <c r="HD293"/>
      <c r="HE293"/>
      <c r="HF293"/>
      <c r="HG293"/>
      <c r="HH293"/>
      <c r="HI293"/>
      <c r="HJ293"/>
      <c r="HK293"/>
      <c r="HL293"/>
      <c r="HM293"/>
      <c r="HN293"/>
      <c r="HO293"/>
      <c r="HP293"/>
      <c r="HQ293"/>
      <c r="HR293"/>
      <c r="HS293"/>
      <c r="HT293"/>
      <c r="HU293"/>
      <c r="HV293"/>
      <c r="HW293"/>
      <c r="HX293"/>
      <c r="HY293"/>
      <c r="HZ293"/>
      <c r="IA293"/>
      <c r="IB293"/>
      <c r="IC293"/>
      <c r="ID293"/>
      <c r="IE293"/>
      <c r="IF293"/>
      <c r="IG293"/>
      <c r="IH293"/>
      <c r="II293"/>
      <c r="IJ293"/>
      <c r="IK293"/>
      <c r="IL293"/>
      <c r="IM293"/>
      <c r="IN293"/>
      <c r="IO293"/>
      <c r="IP293"/>
      <c r="IQ293"/>
      <c r="IR293"/>
      <c r="IS293"/>
      <c r="IT293"/>
      <c r="IU293"/>
      <c r="IV293"/>
      <c r="IW293"/>
      <c r="IX293"/>
      <c r="IY293"/>
      <c r="IZ293"/>
      <c r="JA293"/>
      <c r="JB293"/>
      <c r="JC293"/>
      <c r="JD293"/>
      <c r="JE293"/>
      <c r="JF293"/>
      <c r="JG293"/>
      <c r="JH293"/>
      <c r="JI293"/>
      <c r="JJ293"/>
      <c r="JK293"/>
      <c r="JL293"/>
      <c r="JM293"/>
      <c r="JN293"/>
      <c r="JO293"/>
      <c r="JP293"/>
      <c r="JQ293"/>
      <c r="JR293"/>
      <c r="JS293"/>
      <c r="JT293"/>
      <c r="JU293"/>
      <c r="JV293"/>
      <c r="JW293"/>
      <c r="JX293"/>
      <c r="JY293"/>
      <c r="JZ293"/>
      <c r="KA293"/>
      <c r="KB293"/>
      <c r="KC293"/>
      <c r="KD293"/>
      <c r="KE293"/>
      <c r="KF293"/>
      <c r="KG293"/>
      <c r="KH293"/>
      <c r="KI293"/>
      <c r="KJ293"/>
      <c r="KK293"/>
      <c r="KL293"/>
      <c r="KM293"/>
      <c r="KN293"/>
      <c r="KO293"/>
      <c r="KP293"/>
      <c r="KQ293"/>
      <c r="KR293"/>
      <c r="KS293"/>
      <c r="KT293"/>
      <c r="KU293"/>
      <c r="KV293"/>
      <c r="KW293"/>
      <c r="KX293"/>
      <c r="KY293"/>
      <c r="KZ293"/>
      <c r="LA293"/>
      <c r="LB293"/>
      <c r="LC293"/>
      <c r="LD293"/>
      <c r="LE293"/>
      <c r="LF293"/>
      <c r="LG293"/>
      <c r="LH293"/>
      <c r="LI293"/>
      <c r="LJ293"/>
      <c r="LK293"/>
      <c r="LL293"/>
      <c r="LM293"/>
      <c r="LN293"/>
      <c r="LO293"/>
      <c r="LP293"/>
      <c r="LQ293"/>
      <c r="LR293"/>
      <c r="LS293"/>
      <c r="LT293"/>
      <c r="LU293"/>
      <c r="LV293"/>
      <c r="LW293"/>
      <c r="LX293"/>
      <c r="LY293"/>
      <c r="LZ293"/>
    </row>
    <row r="294" spans="1:338" x14ac:dyDescent="0.2">
      <c r="A294" s="216" t="str">
        <f>IFERROR(IF($A293+1&gt;'(backend scoring)'!$T$335,"",$A293+1),"")</f>
        <v/>
      </c>
      <c r="B294" s="216" t="str">
        <f>_xlfn.XLOOKUP($A294,'(backend scoring)'!$V$2:$V$333,'(backend scoring)'!$A$2:$A$333,"")</f>
        <v/>
      </c>
      <c r="C294" s="216" t="str">
        <f>IFERROR(VLOOKUP($B294,'Institution Evaluation'!$A$55:$F$346,2,0),IFERROR(VLOOKUP($B294,'Privacy Analyst Evaluation'!$A$46:$F$120,2,0),""))&amp;""</f>
        <v/>
      </c>
      <c r="D294" s="216" t="str">
        <f>IFERROR(VLOOKUP($B294,'Institution Evaluation'!$A$55:$F$346,3,0),IFERROR(VLOOKUP($B294,'Privacy Analyst Evaluation'!$A$46:$F$120,3,0),""))&amp;""</f>
        <v/>
      </c>
      <c r="E294" s="216" t="str">
        <f>IFERROR(VLOOKUP($B294,'Institution Evaluation'!$A$55:$F$346,4,0),IFERROR(VLOOKUP($B294,'Privacy Analyst Evaluation'!$A$46:$F$120,4,0),""))&amp;""</f>
        <v/>
      </c>
      <c r="F294" s="216" t="str">
        <f>IFERROR(VLOOKUP($B294,'Institution Evaluation'!$A$55:$F$346,6,0),IFERROR(VLOOKUP($B294,'Privacy Analyst Evaluation'!$A$46:$F$120,6,0),""))&amp;""</f>
        <v/>
      </c>
      <c r="G294" s="217"/>
      <c r="H294" s="216" t="str">
        <f>IFERROR(IF($H293+1&gt;'(backend scoring)'!$Q$335,"",$H293+1),"")</f>
        <v/>
      </c>
      <c r="I294" s="216" t="str">
        <f>_xlfn.XLOOKUP($H294,'(backend scoring)'!$S$2:$S$333,'(backend scoring)'!$A$2:$A$333,"")</f>
        <v/>
      </c>
      <c r="J294" s="216" t="str">
        <f>IFERROR(VLOOKUP($I294,'Institution Evaluation'!$A$55:$F$346,2,0),IFERROR(VLOOKUP($I294,'Privacy Analyst Evaluation'!$A$46:$F$120,2,0),""))</f>
        <v/>
      </c>
      <c r="K294" s="216" t="str">
        <f>IFERROR(VLOOKUP($I294,'Institution Evaluation'!$A$55:$F$346,3,0),IFERROR(VLOOKUP($I294,'Privacy Analyst Evaluation'!$A$46:$F$120,3,0),""))&amp;""</f>
        <v/>
      </c>
      <c r="L294" s="216" t="str">
        <f>IFERROR(VLOOKUP($I294,'Institution Evaluation'!$A$55:$F$346,4,0),IFERROR(VLOOKUP($I294,'Privacy Analyst Evaluation'!$A$46:$F$120,4,0),""))&amp;""</f>
        <v/>
      </c>
      <c r="M294" s="216" t="str">
        <f>IFERROR(VLOOKUP($I294,'Institution Evaluation'!$A$55:$F$346,6,0),IFERROR(VLOOKUP($I294,'Privacy Analyst Evaluation'!$A$46:$F$120,6,0),""))&amp;""</f>
        <v/>
      </c>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c r="DM294"/>
      <c r="DN294"/>
      <c r="DO294"/>
      <c r="DP294"/>
      <c r="DQ294"/>
      <c r="DR294"/>
      <c r="DS294"/>
      <c r="DT294"/>
      <c r="DU294"/>
      <c r="DV294"/>
      <c r="DW294"/>
      <c r="DX294"/>
      <c r="DY294"/>
      <c r="DZ294"/>
      <c r="EA294"/>
      <c r="EB294"/>
      <c r="EC294"/>
      <c r="ED294"/>
      <c r="EE294"/>
      <c r="EF294"/>
      <c r="EG294"/>
      <c r="EH294"/>
      <c r="EI294"/>
      <c r="EJ294"/>
      <c r="EK294"/>
      <c r="EL294"/>
      <c r="EM294"/>
      <c r="EN294"/>
      <c r="EO294"/>
      <c r="EP294"/>
      <c r="EQ294"/>
      <c r="ER294"/>
      <c r="ES294"/>
      <c r="ET294"/>
      <c r="EU294"/>
      <c r="EV294"/>
      <c r="EW294"/>
      <c r="EX294"/>
      <c r="EY294"/>
      <c r="EZ294"/>
      <c r="FA294"/>
      <c r="FB294"/>
      <c r="FC294"/>
      <c r="FD294"/>
      <c r="FE294"/>
      <c r="FF294"/>
      <c r="FG294"/>
      <c r="FH294"/>
      <c r="FI294"/>
      <c r="FJ294"/>
      <c r="FK294"/>
      <c r="FL294"/>
      <c r="FM294"/>
      <c r="FN294"/>
      <c r="FO294"/>
      <c r="FP294"/>
      <c r="FQ294"/>
      <c r="FR294"/>
      <c r="FS294"/>
      <c r="FT294"/>
      <c r="FU294"/>
      <c r="FV294"/>
      <c r="FW294"/>
      <c r="FX294"/>
      <c r="FY294"/>
      <c r="FZ294"/>
      <c r="GA294"/>
      <c r="GB294"/>
      <c r="GC294"/>
      <c r="GD294"/>
      <c r="GE294"/>
      <c r="GF294"/>
      <c r="GG294"/>
      <c r="GH294"/>
      <c r="GI294"/>
      <c r="GJ294"/>
      <c r="GK294"/>
      <c r="GL294"/>
      <c r="GM294"/>
      <c r="GN294"/>
      <c r="GO294"/>
      <c r="GP294"/>
      <c r="GQ294"/>
      <c r="GR294"/>
      <c r="GS294"/>
      <c r="GT294"/>
      <c r="GU294"/>
      <c r="GV294"/>
      <c r="GW294"/>
      <c r="GX294"/>
      <c r="GY294"/>
      <c r="GZ294"/>
      <c r="HA294"/>
      <c r="HB294"/>
      <c r="HC294"/>
      <c r="HD294"/>
      <c r="HE294"/>
      <c r="HF294"/>
      <c r="HG294"/>
      <c r="HH294"/>
      <c r="HI294"/>
      <c r="HJ294"/>
      <c r="HK294"/>
      <c r="HL294"/>
      <c r="HM294"/>
      <c r="HN294"/>
      <c r="HO294"/>
      <c r="HP294"/>
      <c r="HQ294"/>
      <c r="HR294"/>
      <c r="HS294"/>
      <c r="HT294"/>
      <c r="HU294"/>
      <c r="HV294"/>
      <c r="HW294"/>
      <c r="HX294"/>
      <c r="HY294"/>
      <c r="HZ294"/>
      <c r="IA294"/>
      <c r="IB294"/>
      <c r="IC294"/>
      <c r="ID294"/>
      <c r="IE294"/>
      <c r="IF294"/>
      <c r="IG294"/>
      <c r="IH294"/>
      <c r="II294"/>
      <c r="IJ294"/>
      <c r="IK294"/>
      <c r="IL294"/>
      <c r="IM294"/>
      <c r="IN294"/>
      <c r="IO294"/>
      <c r="IP294"/>
      <c r="IQ294"/>
      <c r="IR294"/>
      <c r="IS294"/>
      <c r="IT294"/>
      <c r="IU294"/>
      <c r="IV294"/>
      <c r="IW294"/>
      <c r="IX294"/>
      <c r="IY294"/>
      <c r="IZ294"/>
      <c r="JA294"/>
      <c r="JB294"/>
      <c r="JC294"/>
      <c r="JD294"/>
      <c r="JE294"/>
      <c r="JF294"/>
      <c r="JG294"/>
      <c r="JH294"/>
      <c r="JI294"/>
      <c r="JJ294"/>
      <c r="JK294"/>
      <c r="JL294"/>
      <c r="JM294"/>
      <c r="JN294"/>
      <c r="JO294"/>
      <c r="JP294"/>
      <c r="JQ294"/>
      <c r="JR294"/>
      <c r="JS294"/>
      <c r="JT294"/>
      <c r="JU294"/>
      <c r="JV294"/>
      <c r="JW294"/>
      <c r="JX294"/>
      <c r="JY294"/>
      <c r="JZ294"/>
      <c r="KA294"/>
      <c r="KB294"/>
      <c r="KC294"/>
      <c r="KD294"/>
      <c r="KE294"/>
      <c r="KF294"/>
      <c r="KG294"/>
      <c r="KH294"/>
      <c r="KI294"/>
      <c r="KJ294"/>
      <c r="KK294"/>
      <c r="KL294"/>
      <c r="KM294"/>
      <c r="KN294"/>
      <c r="KO294"/>
      <c r="KP294"/>
      <c r="KQ294"/>
      <c r="KR294"/>
      <c r="KS294"/>
      <c r="KT294"/>
      <c r="KU294"/>
      <c r="KV294"/>
      <c r="KW294"/>
      <c r="KX294"/>
      <c r="KY294"/>
      <c r="KZ294"/>
      <c r="LA294"/>
      <c r="LB294"/>
      <c r="LC294"/>
      <c r="LD294"/>
      <c r="LE294"/>
      <c r="LF294"/>
      <c r="LG294"/>
      <c r="LH294"/>
      <c r="LI294"/>
      <c r="LJ294"/>
      <c r="LK294"/>
      <c r="LL294"/>
      <c r="LM294"/>
      <c r="LN294"/>
      <c r="LO294"/>
      <c r="LP294"/>
      <c r="LQ294"/>
      <c r="LR294"/>
      <c r="LS294"/>
      <c r="LT294"/>
      <c r="LU294"/>
      <c r="LV294"/>
      <c r="LW294"/>
      <c r="LX294"/>
      <c r="LY294"/>
      <c r="LZ294"/>
    </row>
    <row r="295" spans="1:338" x14ac:dyDescent="0.2">
      <c r="A295" s="216" t="str">
        <f>IFERROR(IF($A294+1&gt;'(backend scoring)'!$T$335,"",$A294+1),"")</f>
        <v/>
      </c>
      <c r="B295" s="216" t="str">
        <f>_xlfn.XLOOKUP($A295,'(backend scoring)'!$V$2:$V$333,'(backend scoring)'!$A$2:$A$333,"")</f>
        <v/>
      </c>
      <c r="C295" s="216" t="str">
        <f>IFERROR(VLOOKUP($B295,'Institution Evaluation'!$A$55:$F$346,2,0),IFERROR(VLOOKUP($B295,'Privacy Analyst Evaluation'!$A$46:$F$120,2,0),""))&amp;""</f>
        <v/>
      </c>
      <c r="D295" s="216" t="str">
        <f>IFERROR(VLOOKUP($B295,'Institution Evaluation'!$A$55:$F$346,3,0),IFERROR(VLOOKUP($B295,'Privacy Analyst Evaluation'!$A$46:$F$120,3,0),""))&amp;""</f>
        <v/>
      </c>
      <c r="E295" s="216" t="str">
        <f>IFERROR(VLOOKUP($B295,'Institution Evaluation'!$A$55:$F$346,4,0),IFERROR(VLOOKUP($B295,'Privacy Analyst Evaluation'!$A$46:$F$120,4,0),""))&amp;""</f>
        <v/>
      </c>
      <c r="F295" s="216" t="str">
        <f>IFERROR(VLOOKUP($B295,'Institution Evaluation'!$A$55:$F$346,6,0),IFERROR(VLOOKUP($B295,'Privacy Analyst Evaluation'!$A$46:$F$120,6,0),""))&amp;""</f>
        <v/>
      </c>
      <c r="G295" s="217"/>
      <c r="H295" s="216" t="str">
        <f>IFERROR(IF($H294+1&gt;'(backend scoring)'!$Q$335,"",$H294+1),"")</f>
        <v/>
      </c>
      <c r="I295" s="216" t="str">
        <f>_xlfn.XLOOKUP($H295,'(backend scoring)'!$S$2:$S$333,'(backend scoring)'!$A$2:$A$333,"")</f>
        <v/>
      </c>
      <c r="J295" s="216" t="str">
        <f>IFERROR(VLOOKUP($I295,'Institution Evaluation'!$A$55:$F$346,2,0),IFERROR(VLOOKUP($I295,'Privacy Analyst Evaluation'!$A$46:$F$120,2,0),""))</f>
        <v/>
      </c>
      <c r="K295" s="216" t="str">
        <f>IFERROR(VLOOKUP($I295,'Institution Evaluation'!$A$55:$F$346,3,0),IFERROR(VLOOKUP($I295,'Privacy Analyst Evaluation'!$A$46:$F$120,3,0),""))&amp;""</f>
        <v/>
      </c>
      <c r="L295" s="216" t="str">
        <f>IFERROR(VLOOKUP($I295,'Institution Evaluation'!$A$55:$F$346,4,0),IFERROR(VLOOKUP($I295,'Privacy Analyst Evaluation'!$A$46:$F$120,4,0),""))&amp;""</f>
        <v/>
      </c>
      <c r="M295" s="216" t="str">
        <f>IFERROR(VLOOKUP($I295,'Institution Evaluation'!$A$55:$F$346,6,0),IFERROR(VLOOKUP($I295,'Privacy Analyst Evaluation'!$A$46:$F$120,6,0),""))&amp;""</f>
        <v/>
      </c>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c r="DD295"/>
      <c r="DE295"/>
      <c r="DF295"/>
      <c r="DG295"/>
      <c r="DH295"/>
      <c r="DI295"/>
      <c r="DJ295"/>
      <c r="DK295"/>
      <c r="DL295"/>
      <c r="DM295"/>
      <c r="DN295"/>
      <c r="DO295"/>
      <c r="DP295"/>
      <c r="DQ295"/>
      <c r="DR295"/>
      <c r="DS295"/>
      <c r="DT295"/>
      <c r="DU295"/>
      <c r="DV295"/>
      <c r="DW295"/>
      <c r="DX295"/>
      <c r="DY295"/>
      <c r="DZ295"/>
      <c r="EA295"/>
      <c r="EB295"/>
      <c r="EC295"/>
      <c r="ED295"/>
      <c r="EE295"/>
      <c r="EF295"/>
      <c r="EG295"/>
      <c r="EH295"/>
      <c r="EI295"/>
      <c r="EJ295"/>
      <c r="EK295"/>
      <c r="EL295"/>
      <c r="EM295"/>
      <c r="EN295"/>
      <c r="EO295"/>
      <c r="EP295"/>
      <c r="EQ295"/>
      <c r="ER295"/>
      <c r="ES295"/>
      <c r="ET295"/>
      <c r="EU295"/>
      <c r="EV295"/>
      <c r="EW295"/>
      <c r="EX295"/>
      <c r="EY295"/>
      <c r="EZ295"/>
      <c r="FA295"/>
      <c r="FB295"/>
      <c r="FC295"/>
      <c r="FD295"/>
      <c r="FE295"/>
      <c r="FF295"/>
      <c r="FG295"/>
      <c r="FH295"/>
      <c r="FI295"/>
      <c r="FJ295"/>
      <c r="FK295"/>
      <c r="FL295"/>
      <c r="FM295"/>
      <c r="FN295"/>
      <c r="FO295"/>
      <c r="FP295"/>
      <c r="FQ295"/>
      <c r="FR295"/>
      <c r="FS295"/>
      <c r="FT295"/>
      <c r="FU295"/>
      <c r="FV295"/>
      <c r="FW295"/>
      <c r="FX295"/>
      <c r="FY295"/>
      <c r="FZ295"/>
      <c r="GA295"/>
      <c r="GB295"/>
      <c r="GC295"/>
      <c r="GD295"/>
      <c r="GE295"/>
      <c r="GF295"/>
      <c r="GG295"/>
      <c r="GH295"/>
      <c r="GI295"/>
      <c r="GJ295"/>
      <c r="GK295"/>
      <c r="GL295"/>
      <c r="GM295"/>
      <c r="GN295"/>
      <c r="GO295"/>
      <c r="GP295"/>
      <c r="GQ295"/>
      <c r="GR295"/>
      <c r="GS295"/>
      <c r="GT295"/>
      <c r="GU295"/>
      <c r="GV295"/>
      <c r="GW295"/>
      <c r="GX295"/>
      <c r="GY295"/>
      <c r="GZ295"/>
      <c r="HA295"/>
      <c r="HB295"/>
      <c r="HC295"/>
      <c r="HD295"/>
      <c r="HE295"/>
      <c r="HF295"/>
      <c r="HG295"/>
      <c r="HH295"/>
      <c r="HI295"/>
      <c r="HJ295"/>
      <c r="HK295"/>
      <c r="HL295"/>
      <c r="HM295"/>
      <c r="HN295"/>
      <c r="HO295"/>
      <c r="HP295"/>
      <c r="HQ295"/>
      <c r="HR295"/>
      <c r="HS295"/>
      <c r="HT295"/>
      <c r="HU295"/>
      <c r="HV295"/>
      <c r="HW295"/>
      <c r="HX295"/>
      <c r="HY295"/>
      <c r="HZ295"/>
      <c r="IA295"/>
      <c r="IB295"/>
      <c r="IC295"/>
      <c r="ID295"/>
      <c r="IE295"/>
      <c r="IF295"/>
      <c r="IG295"/>
      <c r="IH295"/>
      <c r="II295"/>
      <c r="IJ295"/>
      <c r="IK295"/>
      <c r="IL295"/>
      <c r="IM295"/>
      <c r="IN295"/>
      <c r="IO295"/>
      <c r="IP295"/>
      <c r="IQ295"/>
      <c r="IR295"/>
      <c r="IS295"/>
      <c r="IT295"/>
      <c r="IU295"/>
      <c r="IV295"/>
      <c r="IW295"/>
      <c r="IX295"/>
      <c r="IY295"/>
      <c r="IZ295"/>
      <c r="JA295"/>
      <c r="JB295"/>
      <c r="JC295"/>
      <c r="JD295"/>
      <c r="JE295"/>
      <c r="JF295"/>
      <c r="JG295"/>
      <c r="JH295"/>
      <c r="JI295"/>
      <c r="JJ295"/>
      <c r="JK295"/>
      <c r="JL295"/>
      <c r="JM295"/>
      <c r="JN295"/>
      <c r="JO295"/>
      <c r="JP295"/>
      <c r="JQ295"/>
      <c r="JR295"/>
      <c r="JS295"/>
      <c r="JT295"/>
      <c r="JU295"/>
      <c r="JV295"/>
      <c r="JW295"/>
      <c r="JX295"/>
      <c r="JY295"/>
      <c r="JZ295"/>
      <c r="KA295"/>
      <c r="KB295"/>
      <c r="KC295"/>
      <c r="KD295"/>
      <c r="KE295"/>
      <c r="KF295"/>
      <c r="KG295"/>
      <c r="KH295"/>
      <c r="KI295"/>
      <c r="KJ295"/>
      <c r="KK295"/>
      <c r="KL295"/>
      <c r="KM295"/>
      <c r="KN295"/>
      <c r="KO295"/>
      <c r="KP295"/>
      <c r="KQ295"/>
      <c r="KR295"/>
      <c r="KS295"/>
      <c r="KT295"/>
      <c r="KU295"/>
      <c r="KV295"/>
      <c r="KW295"/>
      <c r="KX295"/>
      <c r="KY295"/>
      <c r="KZ295"/>
      <c r="LA295"/>
      <c r="LB295"/>
      <c r="LC295"/>
      <c r="LD295"/>
      <c r="LE295"/>
      <c r="LF295"/>
      <c r="LG295"/>
      <c r="LH295"/>
      <c r="LI295"/>
      <c r="LJ295"/>
      <c r="LK295"/>
      <c r="LL295"/>
      <c r="LM295"/>
      <c r="LN295"/>
      <c r="LO295"/>
      <c r="LP295"/>
      <c r="LQ295"/>
      <c r="LR295"/>
      <c r="LS295"/>
      <c r="LT295"/>
      <c r="LU295"/>
      <c r="LV295"/>
      <c r="LW295"/>
      <c r="LX295"/>
      <c r="LY295"/>
      <c r="LZ295"/>
    </row>
    <row r="296" spans="1:338" x14ac:dyDescent="0.2">
      <c r="A296" s="216" t="str">
        <f>IFERROR(IF($A295+1&gt;'(backend scoring)'!$T$335,"",$A295+1),"")</f>
        <v/>
      </c>
      <c r="B296" s="216" t="str">
        <f>_xlfn.XLOOKUP($A296,'(backend scoring)'!$V$2:$V$333,'(backend scoring)'!$A$2:$A$333,"")</f>
        <v/>
      </c>
      <c r="C296" s="216" t="str">
        <f>IFERROR(VLOOKUP($B296,'Institution Evaluation'!$A$55:$F$346,2,0),IFERROR(VLOOKUP($B296,'Privacy Analyst Evaluation'!$A$46:$F$120,2,0),""))&amp;""</f>
        <v/>
      </c>
      <c r="D296" s="216" t="str">
        <f>IFERROR(VLOOKUP($B296,'Institution Evaluation'!$A$55:$F$346,3,0),IFERROR(VLOOKUP($B296,'Privacy Analyst Evaluation'!$A$46:$F$120,3,0),""))&amp;""</f>
        <v/>
      </c>
      <c r="E296" s="216" t="str">
        <f>IFERROR(VLOOKUP($B296,'Institution Evaluation'!$A$55:$F$346,4,0),IFERROR(VLOOKUP($B296,'Privacy Analyst Evaluation'!$A$46:$F$120,4,0),""))&amp;""</f>
        <v/>
      </c>
      <c r="F296" s="216" t="str">
        <f>IFERROR(VLOOKUP($B296,'Institution Evaluation'!$A$55:$F$346,6,0),IFERROR(VLOOKUP($B296,'Privacy Analyst Evaluation'!$A$46:$F$120,6,0),""))&amp;""</f>
        <v/>
      </c>
      <c r="G296" s="217"/>
      <c r="H296" s="216" t="str">
        <f>IFERROR(IF($H295+1&gt;'(backend scoring)'!$Q$335,"",$H295+1),"")</f>
        <v/>
      </c>
      <c r="I296" s="216" t="str">
        <f>_xlfn.XLOOKUP($H296,'(backend scoring)'!$S$2:$S$333,'(backend scoring)'!$A$2:$A$333,"")</f>
        <v/>
      </c>
      <c r="J296" s="216" t="str">
        <f>IFERROR(VLOOKUP($I296,'Institution Evaluation'!$A$55:$F$346,2,0),IFERROR(VLOOKUP($I296,'Privacy Analyst Evaluation'!$A$46:$F$120,2,0),""))</f>
        <v/>
      </c>
      <c r="K296" s="216" t="str">
        <f>IFERROR(VLOOKUP($I296,'Institution Evaluation'!$A$55:$F$346,3,0),IFERROR(VLOOKUP($I296,'Privacy Analyst Evaluation'!$A$46:$F$120,3,0),""))&amp;""</f>
        <v/>
      </c>
      <c r="L296" s="216" t="str">
        <f>IFERROR(VLOOKUP($I296,'Institution Evaluation'!$A$55:$F$346,4,0),IFERROR(VLOOKUP($I296,'Privacy Analyst Evaluation'!$A$46:$F$120,4,0),""))&amp;""</f>
        <v/>
      </c>
      <c r="M296" s="216" t="str">
        <f>IFERROR(VLOOKUP($I296,'Institution Evaluation'!$A$55:$F$346,6,0),IFERROR(VLOOKUP($I296,'Privacy Analyst Evaluation'!$A$46:$F$120,6,0),""))&amp;""</f>
        <v/>
      </c>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c r="CK296"/>
      <c r="CL296"/>
      <c r="CM296"/>
      <c r="CN296"/>
      <c r="CO296"/>
      <c r="CP296"/>
      <c r="CQ296"/>
      <c r="CR296"/>
      <c r="CS296"/>
      <c r="CT296"/>
      <c r="CU296"/>
      <c r="CV296"/>
      <c r="CW296"/>
      <c r="CX296"/>
      <c r="CY296"/>
      <c r="CZ296"/>
      <c r="DA296"/>
      <c r="DB296"/>
      <c r="DC296"/>
      <c r="DD296"/>
      <c r="DE296"/>
      <c r="DF296"/>
      <c r="DG296"/>
      <c r="DH296"/>
      <c r="DI296"/>
      <c r="DJ296"/>
      <c r="DK296"/>
      <c r="DL296"/>
      <c r="DM296"/>
      <c r="DN296"/>
      <c r="DO296"/>
      <c r="DP296"/>
      <c r="DQ296"/>
      <c r="DR296"/>
      <c r="DS296"/>
      <c r="DT296"/>
      <c r="DU296"/>
      <c r="DV296"/>
      <c r="DW296"/>
      <c r="DX296"/>
      <c r="DY296"/>
      <c r="DZ296"/>
      <c r="EA296"/>
      <c r="EB296"/>
      <c r="EC296"/>
      <c r="ED296"/>
      <c r="EE296"/>
      <c r="EF296"/>
      <c r="EG296"/>
      <c r="EH296"/>
      <c r="EI296"/>
      <c r="EJ296"/>
      <c r="EK296"/>
      <c r="EL296"/>
      <c r="EM296"/>
      <c r="EN296"/>
      <c r="EO296"/>
      <c r="EP296"/>
      <c r="EQ296"/>
      <c r="ER296"/>
      <c r="ES296"/>
      <c r="ET296"/>
      <c r="EU296"/>
      <c r="EV296"/>
      <c r="EW296"/>
      <c r="EX296"/>
      <c r="EY296"/>
      <c r="EZ296"/>
      <c r="FA296"/>
      <c r="FB296"/>
      <c r="FC296"/>
      <c r="FD296"/>
      <c r="FE296"/>
      <c r="FF296"/>
      <c r="FG296"/>
      <c r="FH296"/>
      <c r="FI296"/>
      <c r="FJ296"/>
      <c r="FK296"/>
      <c r="FL296"/>
      <c r="FM296"/>
      <c r="FN296"/>
      <c r="FO296"/>
      <c r="FP296"/>
      <c r="FQ296"/>
      <c r="FR296"/>
      <c r="FS296"/>
      <c r="FT296"/>
      <c r="FU296"/>
      <c r="FV296"/>
      <c r="FW296"/>
      <c r="FX296"/>
      <c r="FY296"/>
      <c r="FZ296"/>
      <c r="GA296"/>
      <c r="GB296"/>
      <c r="GC296"/>
      <c r="GD296"/>
      <c r="GE296"/>
      <c r="GF296"/>
      <c r="GG296"/>
      <c r="GH296"/>
      <c r="GI296"/>
      <c r="GJ296"/>
      <c r="GK296"/>
      <c r="GL296"/>
      <c r="GM296"/>
      <c r="GN296"/>
      <c r="GO296"/>
      <c r="GP296"/>
      <c r="GQ296"/>
      <c r="GR296"/>
      <c r="GS296"/>
      <c r="GT296"/>
      <c r="GU296"/>
      <c r="GV296"/>
      <c r="GW296"/>
      <c r="GX296"/>
      <c r="GY296"/>
      <c r="GZ296"/>
      <c r="HA296"/>
      <c r="HB296"/>
      <c r="HC296"/>
      <c r="HD296"/>
      <c r="HE296"/>
      <c r="HF296"/>
      <c r="HG296"/>
      <c r="HH296"/>
      <c r="HI296"/>
      <c r="HJ296"/>
      <c r="HK296"/>
      <c r="HL296"/>
      <c r="HM296"/>
      <c r="HN296"/>
      <c r="HO296"/>
      <c r="HP296"/>
      <c r="HQ296"/>
      <c r="HR296"/>
      <c r="HS296"/>
      <c r="HT296"/>
      <c r="HU296"/>
      <c r="HV296"/>
      <c r="HW296"/>
      <c r="HX296"/>
      <c r="HY296"/>
      <c r="HZ296"/>
      <c r="IA296"/>
      <c r="IB296"/>
      <c r="IC296"/>
      <c r="ID296"/>
      <c r="IE296"/>
      <c r="IF296"/>
      <c r="IG296"/>
      <c r="IH296"/>
      <c r="II296"/>
      <c r="IJ296"/>
      <c r="IK296"/>
      <c r="IL296"/>
      <c r="IM296"/>
      <c r="IN296"/>
      <c r="IO296"/>
      <c r="IP296"/>
      <c r="IQ296"/>
      <c r="IR296"/>
      <c r="IS296"/>
      <c r="IT296"/>
      <c r="IU296"/>
      <c r="IV296"/>
      <c r="IW296"/>
      <c r="IX296"/>
      <c r="IY296"/>
      <c r="IZ296"/>
      <c r="JA296"/>
      <c r="JB296"/>
      <c r="JC296"/>
      <c r="JD296"/>
      <c r="JE296"/>
      <c r="JF296"/>
      <c r="JG296"/>
      <c r="JH296"/>
      <c r="JI296"/>
      <c r="JJ296"/>
      <c r="JK296"/>
      <c r="JL296"/>
      <c r="JM296"/>
      <c r="JN296"/>
      <c r="JO296"/>
      <c r="JP296"/>
      <c r="JQ296"/>
      <c r="JR296"/>
      <c r="JS296"/>
      <c r="JT296"/>
      <c r="JU296"/>
      <c r="JV296"/>
      <c r="JW296"/>
      <c r="JX296"/>
      <c r="JY296"/>
      <c r="JZ296"/>
      <c r="KA296"/>
      <c r="KB296"/>
      <c r="KC296"/>
      <c r="KD296"/>
      <c r="KE296"/>
      <c r="KF296"/>
      <c r="KG296"/>
      <c r="KH296"/>
      <c r="KI296"/>
      <c r="KJ296"/>
      <c r="KK296"/>
      <c r="KL296"/>
      <c r="KM296"/>
      <c r="KN296"/>
      <c r="KO296"/>
      <c r="KP296"/>
      <c r="KQ296"/>
      <c r="KR296"/>
      <c r="KS296"/>
      <c r="KT296"/>
      <c r="KU296"/>
      <c r="KV296"/>
      <c r="KW296"/>
      <c r="KX296"/>
      <c r="KY296"/>
      <c r="KZ296"/>
      <c r="LA296"/>
      <c r="LB296"/>
      <c r="LC296"/>
      <c r="LD296"/>
      <c r="LE296"/>
      <c r="LF296"/>
      <c r="LG296"/>
      <c r="LH296"/>
      <c r="LI296"/>
      <c r="LJ296"/>
      <c r="LK296"/>
      <c r="LL296"/>
      <c r="LM296"/>
      <c r="LN296"/>
      <c r="LO296"/>
      <c r="LP296"/>
      <c r="LQ296"/>
      <c r="LR296"/>
      <c r="LS296"/>
      <c r="LT296"/>
      <c r="LU296"/>
      <c r="LV296"/>
      <c r="LW296"/>
      <c r="LX296"/>
      <c r="LY296"/>
      <c r="LZ296"/>
    </row>
    <row r="297" spans="1:338" x14ac:dyDescent="0.2">
      <c r="A297" s="216" t="str">
        <f>IFERROR(IF($A296+1&gt;'(backend scoring)'!$T$335,"",$A296+1),"")</f>
        <v/>
      </c>
      <c r="B297" s="216" t="str">
        <f>_xlfn.XLOOKUP($A297,'(backend scoring)'!$V$2:$V$333,'(backend scoring)'!$A$2:$A$333,"")</f>
        <v/>
      </c>
      <c r="C297" s="216" t="str">
        <f>IFERROR(VLOOKUP($B297,'Institution Evaluation'!$A$55:$F$346,2,0),IFERROR(VLOOKUP($B297,'Privacy Analyst Evaluation'!$A$46:$F$120,2,0),""))&amp;""</f>
        <v/>
      </c>
      <c r="D297" s="216" t="str">
        <f>IFERROR(VLOOKUP($B297,'Institution Evaluation'!$A$55:$F$346,3,0),IFERROR(VLOOKUP($B297,'Privacy Analyst Evaluation'!$A$46:$F$120,3,0),""))&amp;""</f>
        <v/>
      </c>
      <c r="E297" s="216" t="str">
        <f>IFERROR(VLOOKUP($B297,'Institution Evaluation'!$A$55:$F$346,4,0),IFERROR(VLOOKUP($B297,'Privacy Analyst Evaluation'!$A$46:$F$120,4,0),""))&amp;""</f>
        <v/>
      </c>
      <c r="F297" s="216" t="str">
        <f>IFERROR(VLOOKUP($B297,'Institution Evaluation'!$A$55:$F$346,6,0),IFERROR(VLOOKUP($B297,'Privacy Analyst Evaluation'!$A$46:$F$120,6,0),""))&amp;""</f>
        <v/>
      </c>
      <c r="G297" s="217"/>
      <c r="H297" s="216" t="str">
        <f>IFERROR(IF($H296+1&gt;'(backend scoring)'!$Q$335,"",$H296+1),"")</f>
        <v/>
      </c>
      <c r="I297" s="216" t="str">
        <f>_xlfn.XLOOKUP($H297,'(backend scoring)'!$S$2:$S$333,'(backend scoring)'!$A$2:$A$333,"")</f>
        <v/>
      </c>
      <c r="J297" s="216" t="str">
        <f>IFERROR(VLOOKUP($I297,'Institution Evaluation'!$A$55:$F$346,2,0),IFERROR(VLOOKUP($I297,'Privacy Analyst Evaluation'!$A$46:$F$120,2,0),""))</f>
        <v/>
      </c>
      <c r="K297" s="216" t="str">
        <f>IFERROR(VLOOKUP($I297,'Institution Evaluation'!$A$55:$F$346,3,0),IFERROR(VLOOKUP($I297,'Privacy Analyst Evaluation'!$A$46:$F$120,3,0),""))&amp;""</f>
        <v/>
      </c>
      <c r="L297" s="216" t="str">
        <f>IFERROR(VLOOKUP($I297,'Institution Evaluation'!$A$55:$F$346,4,0),IFERROR(VLOOKUP($I297,'Privacy Analyst Evaluation'!$A$46:$F$120,4,0),""))&amp;""</f>
        <v/>
      </c>
      <c r="M297" s="216" t="str">
        <f>IFERROR(VLOOKUP($I297,'Institution Evaluation'!$A$55:$F$346,6,0),IFERROR(VLOOKUP($I297,'Privacy Analyst Evaluation'!$A$46:$F$120,6,0),""))&amp;""</f>
        <v/>
      </c>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c r="CK297"/>
      <c r="CL297"/>
      <c r="CM297"/>
      <c r="CN297"/>
      <c r="CO297"/>
      <c r="CP297"/>
      <c r="CQ297"/>
      <c r="CR297"/>
      <c r="CS297"/>
      <c r="CT297"/>
      <c r="CU297"/>
      <c r="CV297"/>
      <c r="CW297"/>
      <c r="CX297"/>
      <c r="CY297"/>
      <c r="CZ297"/>
      <c r="DA297"/>
      <c r="DB297"/>
      <c r="DC297"/>
      <c r="DD297"/>
      <c r="DE297"/>
      <c r="DF297"/>
      <c r="DG297"/>
      <c r="DH297"/>
      <c r="DI297"/>
      <c r="DJ297"/>
      <c r="DK297"/>
      <c r="DL297"/>
      <c r="DM297"/>
      <c r="DN297"/>
      <c r="DO297"/>
      <c r="DP297"/>
      <c r="DQ297"/>
      <c r="DR297"/>
      <c r="DS297"/>
      <c r="DT297"/>
      <c r="DU297"/>
      <c r="DV297"/>
      <c r="DW297"/>
      <c r="DX297"/>
      <c r="DY297"/>
      <c r="DZ297"/>
      <c r="EA297"/>
      <c r="EB297"/>
      <c r="EC297"/>
      <c r="ED297"/>
      <c r="EE297"/>
      <c r="EF297"/>
      <c r="EG297"/>
      <c r="EH297"/>
      <c r="EI297"/>
      <c r="EJ297"/>
      <c r="EK297"/>
      <c r="EL297"/>
      <c r="EM297"/>
      <c r="EN297"/>
      <c r="EO297"/>
      <c r="EP297"/>
      <c r="EQ297"/>
      <c r="ER297"/>
      <c r="ES297"/>
      <c r="ET297"/>
      <c r="EU297"/>
      <c r="EV297"/>
      <c r="EW297"/>
      <c r="EX297"/>
      <c r="EY297"/>
      <c r="EZ297"/>
      <c r="FA297"/>
      <c r="FB297"/>
      <c r="FC297"/>
      <c r="FD297"/>
      <c r="FE297"/>
      <c r="FF297"/>
      <c r="FG297"/>
      <c r="FH297"/>
      <c r="FI297"/>
      <c r="FJ297"/>
      <c r="FK297"/>
      <c r="FL297"/>
      <c r="FM297"/>
      <c r="FN297"/>
      <c r="FO297"/>
      <c r="FP297"/>
      <c r="FQ297"/>
      <c r="FR297"/>
      <c r="FS297"/>
      <c r="FT297"/>
      <c r="FU297"/>
      <c r="FV297"/>
      <c r="FW297"/>
      <c r="FX297"/>
      <c r="FY297"/>
      <c r="FZ297"/>
      <c r="GA297"/>
      <c r="GB297"/>
      <c r="GC297"/>
      <c r="GD297"/>
      <c r="GE297"/>
      <c r="GF297"/>
      <c r="GG297"/>
      <c r="GH297"/>
      <c r="GI297"/>
      <c r="GJ297"/>
      <c r="GK297"/>
      <c r="GL297"/>
      <c r="GM297"/>
      <c r="GN297"/>
      <c r="GO297"/>
      <c r="GP297"/>
      <c r="GQ297"/>
      <c r="GR297"/>
      <c r="GS297"/>
      <c r="GT297"/>
      <c r="GU297"/>
      <c r="GV297"/>
      <c r="GW297"/>
      <c r="GX297"/>
      <c r="GY297"/>
      <c r="GZ297"/>
      <c r="HA297"/>
      <c r="HB297"/>
      <c r="HC297"/>
      <c r="HD297"/>
      <c r="HE297"/>
      <c r="HF297"/>
      <c r="HG297"/>
      <c r="HH297"/>
      <c r="HI297"/>
      <c r="HJ297"/>
      <c r="HK297"/>
      <c r="HL297"/>
      <c r="HM297"/>
      <c r="HN297"/>
      <c r="HO297"/>
      <c r="HP297"/>
      <c r="HQ297"/>
      <c r="HR297"/>
      <c r="HS297"/>
      <c r="HT297"/>
      <c r="HU297"/>
      <c r="HV297"/>
      <c r="HW297"/>
      <c r="HX297"/>
      <c r="HY297"/>
      <c r="HZ297"/>
      <c r="IA297"/>
      <c r="IB297"/>
      <c r="IC297"/>
      <c r="ID297"/>
      <c r="IE297"/>
      <c r="IF297"/>
      <c r="IG297"/>
      <c r="IH297"/>
      <c r="II297"/>
      <c r="IJ297"/>
      <c r="IK297"/>
      <c r="IL297"/>
      <c r="IM297"/>
      <c r="IN297"/>
      <c r="IO297"/>
      <c r="IP297"/>
      <c r="IQ297"/>
      <c r="IR297"/>
      <c r="IS297"/>
      <c r="IT297"/>
      <c r="IU297"/>
      <c r="IV297"/>
      <c r="IW297"/>
      <c r="IX297"/>
      <c r="IY297"/>
      <c r="IZ297"/>
      <c r="JA297"/>
      <c r="JB297"/>
      <c r="JC297"/>
      <c r="JD297"/>
      <c r="JE297"/>
      <c r="JF297"/>
      <c r="JG297"/>
      <c r="JH297"/>
      <c r="JI297"/>
      <c r="JJ297"/>
      <c r="JK297"/>
      <c r="JL297"/>
      <c r="JM297"/>
      <c r="JN297"/>
      <c r="JO297"/>
      <c r="JP297"/>
      <c r="JQ297"/>
      <c r="JR297"/>
      <c r="JS297"/>
      <c r="JT297"/>
      <c r="JU297"/>
      <c r="JV297"/>
      <c r="JW297"/>
      <c r="JX297"/>
      <c r="JY297"/>
      <c r="JZ297"/>
      <c r="KA297"/>
      <c r="KB297"/>
      <c r="KC297"/>
      <c r="KD297"/>
      <c r="KE297"/>
      <c r="KF297"/>
      <c r="KG297"/>
      <c r="KH297"/>
      <c r="KI297"/>
      <c r="KJ297"/>
      <c r="KK297"/>
      <c r="KL297"/>
      <c r="KM297"/>
      <c r="KN297"/>
      <c r="KO297"/>
      <c r="KP297"/>
      <c r="KQ297"/>
      <c r="KR297"/>
      <c r="KS297"/>
      <c r="KT297"/>
      <c r="KU297"/>
      <c r="KV297"/>
      <c r="KW297"/>
      <c r="KX297"/>
      <c r="KY297"/>
      <c r="KZ297"/>
      <c r="LA297"/>
      <c r="LB297"/>
      <c r="LC297"/>
      <c r="LD297"/>
      <c r="LE297"/>
      <c r="LF297"/>
      <c r="LG297"/>
      <c r="LH297"/>
      <c r="LI297"/>
      <c r="LJ297"/>
      <c r="LK297"/>
      <c r="LL297"/>
      <c r="LM297"/>
      <c r="LN297"/>
      <c r="LO297"/>
      <c r="LP297"/>
      <c r="LQ297"/>
      <c r="LR297"/>
      <c r="LS297"/>
      <c r="LT297"/>
      <c r="LU297"/>
      <c r="LV297"/>
      <c r="LW297"/>
      <c r="LX297"/>
      <c r="LY297"/>
      <c r="LZ297"/>
    </row>
    <row r="298" spans="1:338" x14ac:dyDescent="0.2">
      <c r="A298" s="216" t="str">
        <f>IFERROR(IF($A297+1&gt;'(backend scoring)'!$T$335,"",$A297+1),"")</f>
        <v/>
      </c>
      <c r="B298" s="216" t="str">
        <f>_xlfn.XLOOKUP($A298,'(backend scoring)'!$V$2:$V$333,'(backend scoring)'!$A$2:$A$333,"")</f>
        <v/>
      </c>
      <c r="C298" s="216" t="str">
        <f>IFERROR(VLOOKUP($B298,'Institution Evaluation'!$A$55:$F$346,2,0),IFERROR(VLOOKUP($B298,'Privacy Analyst Evaluation'!$A$46:$F$120,2,0),""))&amp;""</f>
        <v/>
      </c>
      <c r="D298" s="216" t="str">
        <f>IFERROR(VLOOKUP($B298,'Institution Evaluation'!$A$55:$F$346,3,0),IFERROR(VLOOKUP($B298,'Privacy Analyst Evaluation'!$A$46:$F$120,3,0),""))&amp;""</f>
        <v/>
      </c>
      <c r="E298" s="216" t="str">
        <f>IFERROR(VLOOKUP($B298,'Institution Evaluation'!$A$55:$F$346,4,0),IFERROR(VLOOKUP($B298,'Privacy Analyst Evaluation'!$A$46:$F$120,4,0),""))&amp;""</f>
        <v/>
      </c>
      <c r="F298" s="216" t="str">
        <f>IFERROR(VLOOKUP($B298,'Institution Evaluation'!$A$55:$F$346,6,0),IFERROR(VLOOKUP($B298,'Privacy Analyst Evaluation'!$A$46:$F$120,6,0),""))&amp;""</f>
        <v/>
      </c>
      <c r="G298" s="217"/>
      <c r="H298" s="216" t="str">
        <f>IFERROR(IF($H297+1&gt;'(backend scoring)'!$Q$335,"",$H297+1),"")</f>
        <v/>
      </c>
      <c r="I298" s="216" t="str">
        <f>_xlfn.XLOOKUP($H298,'(backend scoring)'!$S$2:$S$333,'(backend scoring)'!$A$2:$A$333,"")</f>
        <v/>
      </c>
      <c r="J298" s="216" t="str">
        <f>IFERROR(VLOOKUP($I298,'Institution Evaluation'!$A$55:$F$346,2,0),IFERROR(VLOOKUP($I298,'Privacy Analyst Evaluation'!$A$46:$F$120,2,0),""))</f>
        <v/>
      </c>
      <c r="K298" s="216" t="str">
        <f>IFERROR(VLOOKUP($I298,'Institution Evaluation'!$A$55:$F$346,3,0),IFERROR(VLOOKUP($I298,'Privacy Analyst Evaluation'!$A$46:$F$120,3,0),""))&amp;""</f>
        <v/>
      </c>
      <c r="L298" s="216" t="str">
        <f>IFERROR(VLOOKUP($I298,'Institution Evaluation'!$A$55:$F$346,4,0),IFERROR(VLOOKUP($I298,'Privacy Analyst Evaluation'!$A$46:$F$120,4,0),""))&amp;""</f>
        <v/>
      </c>
      <c r="M298" s="216" t="str">
        <f>IFERROR(VLOOKUP($I298,'Institution Evaluation'!$A$55:$F$346,6,0),IFERROR(VLOOKUP($I298,'Privacy Analyst Evaluation'!$A$46:$F$120,6,0),""))&amp;""</f>
        <v/>
      </c>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c r="CK298"/>
      <c r="CL298"/>
      <c r="CM298"/>
      <c r="CN298"/>
      <c r="CO298"/>
      <c r="CP298"/>
      <c r="CQ298"/>
      <c r="CR298"/>
      <c r="CS298"/>
      <c r="CT298"/>
      <c r="CU298"/>
      <c r="CV298"/>
      <c r="CW298"/>
      <c r="CX298"/>
      <c r="CY298"/>
      <c r="CZ298"/>
      <c r="DA298"/>
      <c r="DB298"/>
      <c r="DC298"/>
      <c r="DD298"/>
      <c r="DE298"/>
      <c r="DF298"/>
      <c r="DG298"/>
      <c r="DH298"/>
      <c r="DI298"/>
      <c r="DJ298"/>
      <c r="DK298"/>
      <c r="DL298"/>
      <c r="DM298"/>
      <c r="DN298"/>
      <c r="DO298"/>
      <c r="DP298"/>
      <c r="DQ298"/>
      <c r="DR298"/>
      <c r="DS298"/>
      <c r="DT298"/>
      <c r="DU298"/>
      <c r="DV298"/>
      <c r="DW298"/>
      <c r="DX298"/>
      <c r="DY298"/>
      <c r="DZ298"/>
      <c r="EA298"/>
      <c r="EB298"/>
      <c r="EC298"/>
      <c r="ED298"/>
      <c r="EE298"/>
      <c r="EF298"/>
      <c r="EG298"/>
      <c r="EH298"/>
      <c r="EI298"/>
      <c r="EJ298"/>
      <c r="EK298"/>
      <c r="EL298"/>
      <c r="EM298"/>
      <c r="EN298"/>
      <c r="EO298"/>
      <c r="EP298"/>
      <c r="EQ298"/>
      <c r="ER298"/>
      <c r="ES298"/>
      <c r="ET298"/>
      <c r="EU298"/>
      <c r="EV298"/>
      <c r="EW298"/>
      <c r="EX298"/>
      <c r="EY298"/>
      <c r="EZ298"/>
      <c r="FA298"/>
      <c r="FB298"/>
      <c r="FC298"/>
      <c r="FD298"/>
      <c r="FE298"/>
      <c r="FF298"/>
      <c r="FG298"/>
      <c r="FH298"/>
      <c r="FI298"/>
      <c r="FJ298"/>
      <c r="FK298"/>
      <c r="FL298"/>
      <c r="FM298"/>
      <c r="FN298"/>
      <c r="FO298"/>
      <c r="FP298"/>
      <c r="FQ298"/>
      <c r="FR298"/>
      <c r="FS298"/>
      <c r="FT298"/>
      <c r="FU298"/>
      <c r="FV298"/>
      <c r="FW298"/>
      <c r="FX298"/>
      <c r="FY298"/>
      <c r="FZ298"/>
      <c r="GA298"/>
      <c r="GB298"/>
      <c r="GC298"/>
      <c r="GD298"/>
      <c r="GE298"/>
      <c r="GF298"/>
      <c r="GG298"/>
      <c r="GH298"/>
      <c r="GI298"/>
      <c r="GJ298"/>
      <c r="GK298"/>
      <c r="GL298"/>
      <c r="GM298"/>
      <c r="GN298"/>
      <c r="GO298"/>
      <c r="GP298"/>
      <c r="GQ298"/>
      <c r="GR298"/>
      <c r="GS298"/>
      <c r="GT298"/>
      <c r="GU298"/>
      <c r="GV298"/>
      <c r="GW298"/>
      <c r="GX298"/>
      <c r="GY298"/>
      <c r="GZ298"/>
      <c r="HA298"/>
      <c r="HB298"/>
      <c r="HC298"/>
      <c r="HD298"/>
      <c r="HE298"/>
      <c r="HF298"/>
      <c r="HG298"/>
      <c r="HH298"/>
      <c r="HI298"/>
      <c r="HJ298"/>
      <c r="HK298"/>
      <c r="HL298"/>
      <c r="HM298"/>
      <c r="HN298"/>
      <c r="HO298"/>
      <c r="HP298"/>
      <c r="HQ298"/>
      <c r="HR298"/>
      <c r="HS298"/>
      <c r="HT298"/>
      <c r="HU298"/>
      <c r="HV298"/>
      <c r="HW298"/>
      <c r="HX298"/>
      <c r="HY298"/>
      <c r="HZ298"/>
      <c r="IA298"/>
      <c r="IB298"/>
      <c r="IC298"/>
      <c r="ID298"/>
      <c r="IE298"/>
      <c r="IF298"/>
      <c r="IG298"/>
      <c r="IH298"/>
      <c r="II298"/>
      <c r="IJ298"/>
      <c r="IK298"/>
      <c r="IL298"/>
      <c r="IM298"/>
      <c r="IN298"/>
      <c r="IO298"/>
      <c r="IP298"/>
      <c r="IQ298"/>
      <c r="IR298"/>
      <c r="IS298"/>
      <c r="IT298"/>
      <c r="IU298"/>
      <c r="IV298"/>
      <c r="IW298"/>
      <c r="IX298"/>
      <c r="IY298"/>
      <c r="IZ298"/>
      <c r="JA298"/>
      <c r="JB298"/>
      <c r="JC298"/>
      <c r="JD298"/>
      <c r="JE298"/>
      <c r="JF298"/>
      <c r="JG298"/>
      <c r="JH298"/>
      <c r="JI298"/>
      <c r="JJ298"/>
      <c r="JK298"/>
      <c r="JL298"/>
      <c r="JM298"/>
      <c r="JN298"/>
      <c r="JO298"/>
      <c r="JP298"/>
      <c r="JQ298"/>
      <c r="JR298"/>
      <c r="JS298"/>
      <c r="JT298"/>
      <c r="JU298"/>
      <c r="JV298"/>
      <c r="JW298"/>
      <c r="JX298"/>
      <c r="JY298"/>
      <c r="JZ298"/>
      <c r="KA298"/>
      <c r="KB298"/>
      <c r="KC298"/>
      <c r="KD298"/>
      <c r="KE298"/>
      <c r="KF298"/>
      <c r="KG298"/>
      <c r="KH298"/>
      <c r="KI298"/>
      <c r="KJ298"/>
      <c r="KK298"/>
      <c r="KL298"/>
      <c r="KM298"/>
      <c r="KN298"/>
      <c r="KO298"/>
      <c r="KP298"/>
      <c r="KQ298"/>
      <c r="KR298"/>
      <c r="KS298"/>
      <c r="KT298"/>
      <c r="KU298"/>
      <c r="KV298"/>
      <c r="KW298"/>
      <c r="KX298"/>
      <c r="KY298"/>
      <c r="KZ298"/>
      <c r="LA298"/>
      <c r="LB298"/>
      <c r="LC298"/>
      <c r="LD298"/>
      <c r="LE298"/>
      <c r="LF298"/>
      <c r="LG298"/>
      <c r="LH298"/>
      <c r="LI298"/>
      <c r="LJ298"/>
      <c r="LK298"/>
      <c r="LL298"/>
      <c r="LM298"/>
      <c r="LN298"/>
      <c r="LO298"/>
      <c r="LP298"/>
      <c r="LQ298"/>
      <c r="LR298"/>
      <c r="LS298"/>
      <c r="LT298"/>
      <c r="LU298"/>
      <c r="LV298"/>
      <c r="LW298"/>
      <c r="LX298"/>
      <c r="LY298"/>
      <c r="LZ298"/>
    </row>
    <row r="299" spans="1:338" x14ac:dyDescent="0.2">
      <c r="A299" s="216" t="str">
        <f>IFERROR(IF($A298+1&gt;'(backend scoring)'!$T$335,"",$A298+1),"")</f>
        <v/>
      </c>
      <c r="B299" s="216" t="str">
        <f>_xlfn.XLOOKUP($A299,'(backend scoring)'!$V$2:$V$333,'(backend scoring)'!$A$2:$A$333,"")</f>
        <v/>
      </c>
      <c r="C299" s="216" t="str">
        <f>IFERROR(VLOOKUP($B299,'Institution Evaluation'!$A$55:$F$346,2,0),IFERROR(VLOOKUP($B299,'Privacy Analyst Evaluation'!$A$46:$F$120,2,0),""))&amp;""</f>
        <v/>
      </c>
      <c r="D299" s="216" t="str">
        <f>IFERROR(VLOOKUP($B299,'Institution Evaluation'!$A$55:$F$346,3,0),IFERROR(VLOOKUP($B299,'Privacy Analyst Evaluation'!$A$46:$F$120,3,0),""))&amp;""</f>
        <v/>
      </c>
      <c r="E299" s="216" t="str">
        <f>IFERROR(VLOOKUP($B299,'Institution Evaluation'!$A$55:$F$346,4,0),IFERROR(VLOOKUP($B299,'Privacy Analyst Evaluation'!$A$46:$F$120,4,0),""))&amp;""</f>
        <v/>
      </c>
      <c r="F299" s="216" t="str">
        <f>IFERROR(VLOOKUP($B299,'Institution Evaluation'!$A$55:$F$346,6,0),IFERROR(VLOOKUP($B299,'Privacy Analyst Evaluation'!$A$46:$F$120,6,0),""))&amp;""</f>
        <v/>
      </c>
      <c r="G299" s="217"/>
      <c r="H299" s="216" t="str">
        <f>IFERROR(IF($H298+1&gt;'(backend scoring)'!$Q$335,"",$H298+1),"")</f>
        <v/>
      </c>
      <c r="I299" s="216" t="str">
        <f>_xlfn.XLOOKUP($H299,'(backend scoring)'!$S$2:$S$333,'(backend scoring)'!$A$2:$A$333,"")</f>
        <v/>
      </c>
      <c r="J299" s="216" t="str">
        <f>IFERROR(VLOOKUP($I299,'Institution Evaluation'!$A$55:$F$346,2,0),IFERROR(VLOOKUP($I299,'Privacy Analyst Evaluation'!$A$46:$F$120,2,0),""))</f>
        <v/>
      </c>
      <c r="K299" s="216" t="str">
        <f>IFERROR(VLOOKUP($I299,'Institution Evaluation'!$A$55:$F$346,3,0),IFERROR(VLOOKUP($I299,'Privacy Analyst Evaluation'!$A$46:$F$120,3,0),""))&amp;""</f>
        <v/>
      </c>
      <c r="L299" s="216" t="str">
        <f>IFERROR(VLOOKUP($I299,'Institution Evaluation'!$A$55:$F$346,4,0),IFERROR(VLOOKUP($I299,'Privacy Analyst Evaluation'!$A$46:$F$120,4,0),""))&amp;""</f>
        <v/>
      </c>
      <c r="M299" s="216" t="str">
        <f>IFERROR(VLOOKUP($I299,'Institution Evaluation'!$A$55:$F$346,6,0),IFERROR(VLOOKUP($I299,'Privacy Analyst Evaluation'!$A$46:$F$120,6,0),""))&amp;""</f>
        <v/>
      </c>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c r="CK299"/>
      <c r="CL299"/>
      <c r="CM299"/>
      <c r="CN299"/>
      <c r="CO299"/>
      <c r="CP299"/>
      <c r="CQ299"/>
      <c r="CR299"/>
      <c r="CS299"/>
      <c r="CT299"/>
      <c r="CU299"/>
      <c r="CV299"/>
      <c r="CW299"/>
      <c r="CX299"/>
      <c r="CY299"/>
      <c r="CZ299"/>
      <c r="DA299"/>
      <c r="DB299"/>
      <c r="DC299"/>
      <c r="DD299"/>
      <c r="DE299"/>
      <c r="DF299"/>
      <c r="DG299"/>
      <c r="DH299"/>
      <c r="DI299"/>
      <c r="DJ299"/>
      <c r="DK299"/>
      <c r="DL299"/>
      <c r="DM299"/>
      <c r="DN299"/>
      <c r="DO299"/>
      <c r="DP299"/>
      <c r="DQ299"/>
      <c r="DR299"/>
      <c r="DS299"/>
      <c r="DT299"/>
      <c r="DU299"/>
      <c r="DV299"/>
      <c r="DW299"/>
      <c r="DX299"/>
      <c r="DY299"/>
      <c r="DZ299"/>
      <c r="EA299"/>
      <c r="EB299"/>
      <c r="EC299"/>
      <c r="ED299"/>
      <c r="EE299"/>
      <c r="EF299"/>
      <c r="EG299"/>
      <c r="EH299"/>
      <c r="EI299"/>
      <c r="EJ299"/>
      <c r="EK299"/>
      <c r="EL299"/>
      <c r="EM299"/>
      <c r="EN299"/>
      <c r="EO299"/>
      <c r="EP299"/>
      <c r="EQ299"/>
      <c r="ER299"/>
      <c r="ES299"/>
      <c r="ET299"/>
      <c r="EU299"/>
      <c r="EV299"/>
      <c r="EW299"/>
      <c r="EX299"/>
      <c r="EY299"/>
      <c r="EZ299"/>
      <c r="FA299"/>
      <c r="FB299"/>
      <c r="FC299"/>
      <c r="FD299"/>
      <c r="FE299"/>
      <c r="FF299"/>
      <c r="FG299"/>
      <c r="FH299"/>
      <c r="FI299"/>
      <c r="FJ299"/>
      <c r="FK299"/>
      <c r="FL299"/>
      <c r="FM299"/>
      <c r="FN299"/>
      <c r="FO299"/>
      <c r="FP299"/>
      <c r="FQ299"/>
      <c r="FR299"/>
      <c r="FS299"/>
      <c r="FT299"/>
      <c r="FU299"/>
      <c r="FV299"/>
      <c r="FW299"/>
      <c r="FX299"/>
      <c r="FY299"/>
      <c r="FZ299"/>
      <c r="GA299"/>
      <c r="GB299"/>
      <c r="GC299"/>
      <c r="GD299"/>
      <c r="GE299"/>
      <c r="GF299"/>
      <c r="GG299"/>
      <c r="GH299"/>
      <c r="GI299"/>
      <c r="GJ299"/>
      <c r="GK299"/>
      <c r="GL299"/>
      <c r="GM299"/>
      <c r="GN299"/>
      <c r="GO299"/>
      <c r="GP299"/>
      <c r="GQ299"/>
      <c r="GR299"/>
      <c r="GS299"/>
      <c r="GT299"/>
      <c r="GU299"/>
      <c r="GV299"/>
      <c r="GW299"/>
      <c r="GX299"/>
      <c r="GY299"/>
      <c r="GZ299"/>
      <c r="HA299"/>
      <c r="HB299"/>
      <c r="HC299"/>
      <c r="HD299"/>
      <c r="HE299"/>
      <c r="HF299"/>
      <c r="HG299"/>
      <c r="HH299"/>
      <c r="HI299"/>
      <c r="HJ299"/>
      <c r="HK299"/>
      <c r="HL299"/>
      <c r="HM299"/>
      <c r="HN299"/>
      <c r="HO299"/>
      <c r="HP299"/>
      <c r="HQ299"/>
      <c r="HR299"/>
      <c r="HS299"/>
      <c r="HT299"/>
      <c r="HU299"/>
      <c r="HV299"/>
      <c r="HW299"/>
      <c r="HX299"/>
      <c r="HY299"/>
      <c r="HZ299"/>
      <c r="IA299"/>
      <c r="IB299"/>
      <c r="IC299"/>
      <c r="ID299"/>
      <c r="IE299"/>
      <c r="IF299"/>
      <c r="IG299"/>
      <c r="IH299"/>
      <c r="II299"/>
      <c r="IJ299"/>
      <c r="IK299"/>
      <c r="IL299"/>
      <c r="IM299"/>
      <c r="IN299"/>
      <c r="IO299"/>
      <c r="IP299"/>
      <c r="IQ299"/>
      <c r="IR299"/>
      <c r="IS299"/>
      <c r="IT299"/>
      <c r="IU299"/>
      <c r="IV299"/>
      <c r="IW299"/>
      <c r="IX299"/>
      <c r="IY299"/>
      <c r="IZ299"/>
      <c r="JA299"/>
      <c r="JB299"/>
      <c r="JC299"/>
      <c r="JD299"/>
      <c r="JE299"/>
      <c r="JF299"/>
      <c r="JG299"/>
      <c r="JH299"/>
      <c r="JI299"/>
      <c r="JJ299"/>
      <c r="JK299"/>
      <c r="JL299"/>
      <c r="JM299"/>
      <c r="JN299"/>
      <c r="JO299"/>
      <c r="JP299"/>
      <c r="JQ299"/>
      <c r="JR299"/>
      <c r="JS299"/>
      <c r="JT299"/>
      <c r="JU299"/>
      <c r="JV299"/>
      <c r="JW299"/>
      <c r="JX299"/>
      <c r="JY299"/>
      <c r="JZ299"/>
      <c r="KA299"/>
      <c r="KB299"/>
      <c r="KC299"/>
      <c r="KD299"/>
      <c r="KE299"/>
      <c r="KF299"/>
      <c r="KG299"/>
      <c r="KH299"/>
      <c r="KI299"/>
      <c r="KJ299"/>
      <c r="KK299"/>
      <c r="KL299"/>
      <c r="KM299"/>
      <c r="KN299"/>
      <c r="KO299"/>
      <c r="KP299"/>
      <c r="KQ299"/>
      <c r="KR299"/>
      <c r="KS299"/>
      <c r="KT299"/>
      <c r="KU299"/>
      <c r="KV299"/>
      <c r="KW299"/>
      <c r="KX299"/>
      <c r="KY299"/>
      <c r="KZ299"/>
      <c r="LA299"/>
      <c r="LB299"/>
      <c r="LC299"/>
      <c r="LD299"/>
      <c r="LE299"/>
      <c r="LF299"/>
      <c r="LG299"/>
      <c r="LH299"/>
      <c r="LI299"/>
      <c r="LJ299"/>
      <c r="LK299"/>
      <c r="LL299"/>
      <c r="LM299"/>
      <c r="LN299"/>
      <c r="LO299"/>
      <c r="LP299"/>
      <c r="LQ299"/>
      <c r="LR299"/>
      <c r="LS299"/>
      <c r="LT299"/>
      <c r="LU299"/>
      <c r="LV299"/>
      <c r="LW299"/>
      <c r="LX299"/>
      <c r="LY299"/>
      <c r="LZ299"/>
    </row>
    <row r="300" spans="1:338" x14ac:dyDescent="0.2">
      <c r="A300" s="216" t="str">
        <f>IFERROR(IF($A299+1&gt;'(backend scoring)'!$T$335,"",$A299+1),"")</f>
        <v/>
      </c>
      <c r="B300" s="216" t="str">
        <f>_xlfn.XLOOKUP($A300,'(backend scoring)'!$V$2:$V$333,'(backend scoring)'!$A$2:$A$333,"")</f>
        <v/>
      </c>
      <c r="C300" s="216" t="str">
        <f>IFERROR(VLOOKUP($B300,'Institution Evaluation'!$A$55:$F$346,2,0),IFERROR(VLOOKUP($B300,'Privacy Analyst Evaluation'!$A$46:$F$120,2,0),""))&amp;""</f>
        <v/>
      </c>
      <c r="D300" s="216" t="str">
        <f>IFERROR(VLOOKUP($B300,'Institution Evaluation'!$A$55:$F$346,3,0),IFERROR(VLOOKUP($B300,'Privacy Analyst Evaluation'!$A$46:$F$120,3,0),""))&amp;""</f>
        <v/>
      </c>
      <c r="E300" s="216" t="str">
        <f>IFERROR(VLOOKUP($B300,'Institution Evaluation'!$A$55:$F$346,4,0),IFERROR(VLOOKUP($B300,'Privacy Analyst Evaluation'!$A$46:$F$120,4,0),""))&amp;""</f>
        <v/>
      </c>
      <c r="F300" s="216" t="str">
        <f>IFERROR(VLOOKUP($B300,'Institution Evaluation'!$A$55:$F$346,6,0),IFERROR(VLOOKUP($B300,'Privacy Analyst Evaluation'!$A$46:$F$120,6,0),""))&amp;""</f>
        <v/>
      </c>
      <c r="G300" s="217"/>
      <c r="H300" s="216" t="str">
        <f>IFERROR(IF($H299+1&gt;'(backend scoring)'!$Q$335,"",$H299+1),"")</f>
        <v/>
      </c>
      <c r="I300" s="216" t="str">
        <f>_xlfn.XLOOKUP($H300,'(backend scoring)'!$S$2:$S$333,'(backend scoring)'!$A$2:$A$333,"")</f>
        <v/>
      </c>
      <c r="J300" s="216" t="str">
        <f>IFERROR(VLOOKUP($I300,'Institution Evaluation'!$A$55:$F$346,2,0),IFERROR(VLOOKUP($I300,'Privacy Analyst Evaluation'!$A$46:$F$120,2,0),""))</f>
        <v/>
      </c>
      <c r="K300" s="216" t="str">
        <f>IFERROR(VLOOKUP($I300,'Institution Evaluation'!$A$55:$F$346,3,0),IFERROR(VLOOKUP($I300,'Privacy Analyst Evaluation'!$A$46:$F$120,3,0),""))&amp;""</f>
        <v/>
      </c>
      <c r="L300" s="216" t="str">
        <f>IFERROR(VLOOKUP($I300,'Institution Evaluation'!$A$55:$F$346,4,0),IFERROR(VLOOKUP($I300,'Privacy Analyst Evaluation'!$A$46:$F$120,4,0),""))&amp;""</f>
        <v/>
      </c>
      <c r="M300" s="216" t="str">
        <f>IFERROR(VLOOKUP($I300,'Institution Evaluation'!$A$55:$F$346,6,0),IFERROR(VLOOKUP($I300,'Privacy Analyst Evaluation'!$A$46:$F$120,6,0),""))&amp;""</f>
        <v/>
      </c>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c r="CK300"/>
      <c r="CL300"/>
      <c r="CM300"/>
      <c r="CN300"/>
      <c r="CO300"/>
      <c r="CP300"/>
      <c r="CQ300"/>
      <c r="CR300"/>
      <c r="CS300"/>
      <c r="CT300"/>
      <c r="CU300"/>
      <c r="CV300"/>
      <c r="CW300"/>
      <c r="CX300"/>
      <c r="CY300"/>
      <c r="CZ300"/>
      <c r="DA300"/>
      <c r="DB300"/>
      <c r="DC300"/>
      <c r="DD300"/>
      <c r="DE300"/>
      <c r="DF300"/>
      <c r="DG300"/>
      <c r="DH300"/>
      <c r="DI300"/>
      <c r="DJ300"/>
      <c r="DK300"/>
      <c r="DL300"/>
      <c r="DM300"/>
      <c r="DN300"/>
      <c r="DO300"/>
      <c r="DP300"/>
      <c r="DQ300"/>
      <c r="DR300"/>
      <c r="DS300"/>
      <c r="DT300"/>
      <c r="DU300"/>
      <c r="DV300"/>
      <c r="DW300"/>
      <c r="DX300"/>
      <c r="DY300"/>
      <c r="DZ300"/>
      <c r="EA300"/>
      <c r="EB300"/>
      <c r="EC300"/>
      <c r="ED300"/>
      <c r="EE300"/>
      <c r="EF300"/>
      <c r="EG300"/>
      <c r="EH300"/>
      <c r="EI300"/>
      <c r="EJ300"/>
      <c r="EK300"/>
      <c r="EL300"/>
      <c r="EM300"/>
      <c r="EN300"/>
      <c r="EO300"/>
      <c r="EP300"/>
      <c r="EQ300"/>
      <c r="ER300"/>
      <c r="ES300"/>
      <c r="ET300"/>
      <c r="EU300"/>
      <c r="EV300"/>
      <c r="EW300"/>
      <c r="EX300"/>
      <c r="EY300"/>
      <c r="EZ300"/>
      <c r="FA300"/>
      <c r="FB300"/>
      <c r="FC300"/>
      <c r="FD300"/>
      <c r="FE300"/>
      <c r="FF300"/>
      <c r="FG300"/>
      <c r="FH300"/>
      <c r="FI300"/>
      <c r="FJ300"/>
      <c r="FK300"/>
      <c r="FL300"/>
      <c r="FM300"/>
      <c r="FN300"/>
      <c r="FO300"/>
      <c r="FP300"/>
      <c r="FQ300"/>
      <c r="FR300"/>
      <c r="FS300"/>
      <c r="FT300"/>
      <c r="FU300"/>
      <c r="FV300"/>
      <c r="FW300"/>
      <c r="FX300"/>
      <c r="FY300"/>
      <c r="FZ300"/>
      <c r="GA300"/>
      <c r="GB300"/>
      <c r="GC300"/>
      <c r="GD300"/>
      <c r="GE300"/>
      <c r="GF300"/>
      <c r="GG300"/>
      <c r="GH300"/>
      <c r="GI300"/>
      <c r="GJ300"/>
      <c r="GK300"/>
      <c r="GL300"/>
      <c r="GM300"/>
      <c r="GN300"/>
      <c r="GO300"/>
      <c r="GP300"/>
      <c r="GQ300"/>
      <c r="GR300"/>
      <c r="GS300"/>
      <c r="GT300"/>
      <c r="GU300"/>
      <c r="GV300"/>
      <c r="GW300"/>
      <c r="GX300"/>
      <c r="GY300"/>
      <c r="GZ300"/>
      <c r="HA300"/>
      <c r="HB300"/>
      <c r="HC300"/>
      <c r="HD300"/>
      <c r="HE300"/>
      <c r="HF300"/>
      <c r="HG300"/>
      <c r="HH300"/>
      <c r="HI300"/>
      <c r="HJ300"/>
      <c r="HK300"/>
      <c r="HL300"/>
      <c r="HM300"/>
      <c r="HN300"/>
      <c r="HO300"/>
      <c r="HP300"/>
      <c r="HQ300"/>
      <c r="HR300"/>
      <c r="HS300"/>
      <c r="HT300"/>
      <c r="HU300"/>
      <c r="HV300"/>
      <c r="HW300"/>
      <c r="HX300"/>
      <c r="HY300"/>
      <c r="HZ300"/>
      <c r="IA300"/>
      <c r="IB300"/>
      <c r="IC300"/>
      <c r="ID300"/>
      <c r="IE300"/>
      <c r="IF300"/>
      <c r="IG300"/>
      <c r="IH300"/>
      <c r="II300"/>
      <c r="IJ300"/>
      <c r="IK300"/>
      <c r="IL300"/>
      <c r="IM300"/>
      <c r="IN300"/>
      <c r="IO300"/>
      <c r="IP300"/>
      <c r="IQ300"/>
      <c r="IR300"/>
      <c r="IS300"/>
      <c r="IT300"/>
      <c r="IU300"/>
      <c r="IV300"/>
      <c r="IW300"/>
      <c r="IX300"/>
      <c r="IY300"/>
      <c r="IZ300"/>
      <c r="JA300"/>
      <c r="JB300"/>
      <c r="JC300"/>
      <c r="JD300"/>
      <c r="JE300"/>
      <c r="JF300"/>
      <c r="JG300"/>
      <c r="JH300"/>
      <c r="JI300"/>
      <c r="JJ300"/>
      <c r="JK300"/>
      <c r="JL300"/>
      <c r="JM300"/>
      <c r="JN300"/>
      <c r="JO300"/>
      <c r="JP300"/>
      <c r="JQ300"/>
      <c r="JR300"/>
      <c r="JS300"/>
      <c r="JT300"/>
      <c r="JU300"/>
      <c r="JV300"/>
      <c r="JW300"/>
      <c r="JX300"/>
      <c r="JY300"/>
      <c r="JZ300"/>
      <c r="KA300"/>
      <c r="KB300"/>
      <c r="KC300"/>
      <c r="KD300"/>
      <c r="KE300"/>
      <c r="KF300"/>
      <c r="KG300"/>
      <c r="KH300"/>
      <c r="KI300"/>
      <c r="KJ300"/>
      <c r="KK300"/>
      <c r="KL300"/>
      <c r="KM300"/>
      <c r="KN300"/>
      <c r="KO300"/>
      <c r="KP300"/>
      <c r="KQ300"/>
      <c r="KR300"/>
      <c r="KS300"/>
      <c r="KT300"/>
      <c r="KU300"/>
      <c r="KV300"/>
      <c r="KW300"/>
      <c r="KX300"/>
      <c r="KY300"/>
      <c r="KZ300"/>
      <c r="LA300"/>
      <c r="LB300"/>
      <c r="LC300"/>
      <c r="LD300"/>
      <c r="LE300"/>
      <c r="LF300"/>
      <c r="LG300"/>
      <c r="LH300"/>
      <c r="LI300"/>
      <c r="LJ300"/>
      <c r="LK300"/>
      <c r="LL300"/>
      <c r="LM300"/>
      <c r="LN300"/>
      <c r="LO300"/>
      <c r="LP300"/>
      <c r="LQ300"/>
      <c r="LR300"/>
      <c r="LS300"/>
      <c r="LT300"/>
      <c r="LU300"/>
      <c r="LV300"/>
      <c r="LW300"/>
      <c r="LX300"/>
      <c r="LY300"/>
      <c r="LZ300"/>
    </row>
    <row r="301" spans="1:338" x14ac:dyDescent="0.2">
      <c r="A301" s="216" t="str">
        <f>IFERROR(IF($A300+1&gt;'(backend scoring)'!$T$335,"",$A300+1),"")</f>
        <v/>
      </c>
      <c r="B301" s="216" t="str">
        <f>_xlfn.XLOOKUP($A301,'(backend scoring)'!$V$2:$V$333,'(backend scoring)'!$A$2:$A$333,"")</f>
        <v/>
      </c>
      <c r="C301" s="216" t="str">
        <f>IFERROR(VLOOKUP($B301,'Institution Evaluation'!$A$55:$F$346,2,0),IFERROR(VLOOKUP($B301,'Privacy Analyst Evaluation'!$A$46:$F$120,2,0),""))&amp;""</f>
        <v/>
      </c>
      <c r="D301" s="216" t="str">
        <f>IFERROR(VLOOKUP($B301,'Institution Evaluation'!$A$55:$F$346,3,0),IFERROR(VLOOKUP($B301,'Privacy Analyst Evaluation'!$A$46:$F$120,3,0),""))&amp;""</f>
        <v/>
      </c>
      <c r="E301" s="216" t="str">
        <f>IFERROR(VLOOKUP($B301,'Institution Evaluation'!$A$55:$F$346,4,0),IFERROR(VLOOKUP($B301,'Privacy Analyst Evaluation'!$A$46:$F$120,4,0),""))&amp;""</f>
        <v/>
      </c>
      <c r="F301" s="216" t="str">
        <f>IFERROR(VLOOKUP($B301,'Institution Evaluation'!$A$55:$F$346,6,0),IFERROR(VLOOKUP($B301,'Privacy Analyst Evaluation'!$A$46:$F$120,6,0),""))&amp;""</f>
        <v/>
      </c>
      <c r="G301" s="217"/>
      <c r="H301" s="216" t="str">
        <f>IFERROR(IF($H300+1&gt;'(backend scoring)'!$Q$335,"",$H300+1),"")</f>
        <v/>
      </c>
      <c r="I301" s="216" t="str">
        <f>_xlfn.XLOOKUP($H301,'(backend scoring)'!$S$2:$S$333,'(backend scoring)'!$A$2:$A$333,"")</f>
        <v/>
      </c>
      <c r="J301" s="216" t="str">
        <f>IFERROR(VLOOKUP($I301,'Institution Evaluation'!$A$55:$F$346,2,0),IFERROR(VLOOKUP($I301,'Privacy Analyst Evaluation'!$A$46:$F$120,2,0),""))</f>
        <v/>
      </c>
      <c r="K301" s="216" t="str">
        <f>IFERROR(VLOOKUP($I301,'Institution Evaluation'!$A$55:$F$346,3,0),IFERROR(VLOOKUP($I301,'Privacy Analyst Evaluation'!$A$46:$F$120,3,0),""))&amp;""</f>
        <v/>
      </c>
      <c r="L301" s="216" t="str">
        <f>IFERROR(VLOOKUP($I301,'Institution Evaluation'!$A$55:$F$346,4,0),IFERROR(VLOOKUP($I301,'Privacy Analyst Evaluation'!$A$46:$F$120,4,0),""))&amp;""</f>
        <v/>
      </c>
      <c r="M301" s="216" t="str">
        <f>IFERROR(VLOOKUP($I301,'Institution Evaluation'!$A$55:$F$346,6,0),IFERROR(VLOOKUP($I301,'Privacy Analyst Evaluation'!$A$46:$F$120,6,0),""))&amp;""</f>
        <v/>
      </c>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c r="CK301"/>
      <c r="CL301"/>
      <c r="CM301"/>
      <c r="CN301"/>
      <c r="CO301"/>
      <c r="CP301"/>
      <c r="CQ301"/>
      <c r="CR301"/>
      <c r="CS301"/>
      <c r="CT301"/>
      <c r="CU301"/>
      <c r="CV301"/>
      <c r="CW301"/>
      <c r="CX301"/>
      <c r="CY301"/>
      <c r="CZ301"/>
      <c r="DA301"/>
      <c r="DB301"/>
      <c r="DC301"/>
      <c r="DD301"/>
      <c r="DE301"/>
      <c r="DF301"/>
      <c r="DG301"/>
      <c r="DH301"/>
      <c r="DI301"/>
      <c r="DJ301"/>
      <c r="DK301"/>
      <c r="DL301"/>
      <c r="DM301"/>
      <c r="DN301"/>
      <c r="DO301"/>
      <c r="DP301"/>
      <c r="DQ301"/>
      <c r="DR301"/>
      <c r="DS301"/>
      <c r="DT301"/>
      <c r="DU301"/>
      <c r="DV301"/>
      <c r="DW301"/>
      <c r="DX301"/>
      <c r="DY301"/>
      <c r="DZ301"/>
      <c r="EA301"/>
      <c r="EB301"/>
      <c r="EC301"/>
      <c r="ED301"/>
      <c r="EE301"/>
      <c r="EF301"/>
      <c r="EG301"/>
      <c r="EH301"/>
      <c r="EI301"/>
      <c r="EJ301"/>
      <c r="EK301"/>
      <c r="EL301"/>
      <c r="EM301"/>
      <c r="EN301"/>
      <c r="EO301"/>
      <c r="EP301"/>
      <c r="EQ301"/>
      <c r="ER301"/>
      <c r="ES301"/>
      <c r="ET301"/>
      <c r="EU301"/>
      <c r="EV301"/>
      <c r="EW301"/>
      <c r="EX301"/>
      <c r="EY301"/>
      <c r="EZ301"/>
      <c r="FA301"/>
      <c r="FB301"/>
      <c r="FC301"/>
      <c r="FD301"/>
      <c r="FE301"/>
      <c r="FF301"/>
      <c r="FG301"/>
      <c r="FH301"/>
      <c r="FI301"/>
      <c r="FJ301"/>
      <c r="FK301"/>
      <c r="FL301"/>
      <c r="FM301"/>
      <c r="FN301"/>
      <c r="FO301"/>
      <c r="FP301"/>
      <c r="FQ301"/>
      <c r="FR301"/>
      <c r="FS301"/>
      <c r="FT301"/>
      <c r="FU301"/>
      <c r="FV301"/>
      <c r="FW301"/>
      <c r="FX301"/>
      <c r="FY301"/>
      <c r="FZ301"/>
      <c r="GA301"/>
      <c r="GB301"/>
      <c r="GC301"/>
      <c r="GD301"/>
      <c r="GE301"/>
      <c r="GF301"/>
      <c r="GG301"/>
      <c r="GH301"/>
      <c r="GI301"/>
      <c r="GJ301"/>
      <c r="GK301"/>
      <c r="GL301"/>
      <c r="GM301"/>
      <c r="GN301"/>
      <c r="GO301"/>
      <c r="GP301"/>
      <c r="GQ301"/>
      <c r="GR301"/>
      <c r="GS301"/>
      <c r="GT301"/>
      <c r="GU301"/>
      <c r="GV301"/>
      <c r="GW301"/>
      <c r="GX301"/>
      <c r="GY301"/>
      <c r="GZ301"/>
      <c r="HA301"/>
      <c r="HB301"/>
      <c r="HC301"/>
      <c r="HD301"/>
      <c r="HE301"/>
      <c r="HF301"/>
      <c r="HG301"/>
      <c r="HH301"/>
      <c r="HI301"/>
      <c r="HJ301"/>
      <c r="HK301"/>
      <c r="HL301"/>
      <c r="HM301"/>
      <c r="HN301"/>
      <c r="HO301"/>
      <c r="HP301"/>
      <c r="HQ301"/>
      <c r="HR301"/>
      <c r="HS301"/>
      <c r="HT301"/>
      <c r="HU301"/>
      <c r="HV301"/>
      <c r="HW301"/>
      <c r="HX301"/>
      <c r="HY301"/>
      <c r="HZ301"/>
      <c r="IA301"/>
      <c r="IB301"/>
      <c r="IC301"/>
      <c r="ID301"/>
      <c r="IE301"/>
      <c r="IF301"/>
      <c r="IG301"/>
      <c r="IH301"/>
      <c r="II301"/>
      <c r="IJ301"/>
      <c r="IK301"/>
      <c r="IL301"/>
      <c r="IM301"/>
      <c r="IN301"/>
      <c r="IO301"/>
      <c r="IP301"/>
      <c r="IQ301"/>
      <c r="IR301"/>
      <c r="IS301"/>
      <c r="IT301"/>
      <c r="IU301"/>
      <c r="IV301"/>
      <c r="IW301"/>
      <c r="IX301"/>
      <c r="IY301"/>
      <c r="IZ301"/>
      <c r="JA301"/>
      <c r="JB301"/>
      <c r="JC301"/>
      <c r="JD301"/>
      <c r="JE301"/>
      <c r="JF301"/>
      <c r="JG301"/>
      <c r="JH301"/>
      <c r="JI301"/>
      <c r="JJ301"/>
      <c r="JK301"/>
      <c r="JL301"/>
      <c r="JM301"/>
      <c r="JN301"/>
      <c r="JO301"/>
      <c r="JP301"/>
      <c r="JQ301"/>
      <c r="JR301"/>
      <c r="JS301"/>
      <c r="JT301"/>
      <c r="JU301"/>
      <c r="JV301"/>
      <c r="JW301"/>
      <c r="JX301"/>
      <c r="JY301"/>
      <c r="JZ301"/>
      <c r="KA301"/>
      <c r="KB301"/>
      <c r="KC301"/>
      <c r="KD301"/>
      <c r="KE301"/>
      <c r="KF301"/>
      <c r="KG301"/>
      <c r="KH301"/>
      <c r="KI301"/>
      <c r="KJ301"/>
      <c r="KK301"/>
      <c r="KL301"/>
      <c r="KM301"/>
      <c r="KN301"/>
      <c r="KO301"/>
      <c r="KP301"/>
      <c r="KQ301"/>
      <c r="KR301"/>
      <c r="KS301"/>
      <c r="KT301"/>
      <c r="KU301"/>
      <c r="KV301"/>
      <c r="KW301"/>
      <c r="KX301"/>
      <c r="KY301"/>
      <c r="KZ301"/>
      <c r="LA301"/>
      <c r="LB301"/>
      <c r="LC301"/>
      <c r="LD301"/>
      <c r="LE301"/>
      <c r="LF301"/>
      <c r="LG301"/>
      <c r="LH301"/>
      <c r="LI301"/>
      <c r="LJ301"/>
      <c r="LK301"/>
      <c r="LL301"/>
      <c r="LM301"/>
      <c r="LN301"/>
      <c r="LO301"/>
      <c r="LP301"/>
      <c r="LQ301"/>
      <c r="LR301"/>
      <c r="LS301"/>
      <c r="LT301"/>
      <c r="LU301"/>
      <c r="LV301"/>
      <c r="LW301"/>
      <c r="LX301"/>
      <c r="LY301"/>
      <c r="LZ301"/>
    </row>
    <row r="302" spans="1:338" x14ac:dyDescent="0.2">
      <c r="A302" s="216" t="str">
        <f>IFERROR(IF($A301+1&gt;'(backend scoring)'!$T$335,"",$A301+1),"")</f>
        <v/>
      </c>
      <c r="B302" s="216" t="str">
        <f>_xlfn.XLOOKUP($A302,'(backend scoring)'!$V$2:$V$333,'(backend scoring)'!$A$2:$A$333,"")</f>
        <v/>
      </c>
      <c r="C302" s="216" t="str">
        <f>IFERROR(VLOOKUP($B302,'Institution Evaluation'!$A$55:$F$346,2,0),IFERROR(VLOOKUP($B302,'Privacy Analyst Evaluation'!$A$46:$F$120,2,0),""))&amp;""</f>
        <v/>
      </c>
      <c r="D302" s="216" t="str">
        <f>IFERROR(VLOOKUP($B302,'Institution Evaluation'!$A$55:$F$346,3,0),IFERROR(VLOOKUP($B302,'Privacy Analyst Evaluation'!$A$46:$F$120,3,0),""))&amp;""</f>
        <v/>
      </c>
      <c r="E302" s="216" t="str">
        <f>IFERROR(VLOOKUP($B302,'Institution Evaluation'!$A$55:$F$346,4,0),IFERROR(VLOOKUP($B302,'Privacy Analyst Evaluation'!$A$46:$F$120,4,0),""))&amp;""</f>
        <v/>
      </c>
      <c r="F302" s="216" t="str">
        <f>IFERROR(VLOOKUP($B302,'Institution Evaluation'!$A$55:$F$346,6,0),IFERROR(VLOOKUP($B302,'Privacy Analyst Evaluation'!$A$46:$F$120,6,0),""))&amp;""</f>
        <v/>
      </c>
      <c r="G302" s="217"/>
      <c r="H302" s="216" t="str">
        <f>IFERROR(IF($H301+1&gt;'(backend scoring)'!$Q$335,"",$H301+1),"")</f>
        <v/>
      </c>
      <c r="I302" s="216" t="str">
        <f>_xlfn.XLOOKUP($H302,'(backend scoring)'!$S$2:$S$333,'(backend scoring)'!$A$2:$A$333,"")</f>
        <v/>
      </c>
      <c r="J302" s="216" t="str">
        <f>IFERROR(VLOOKUP($I302,'Institution Evaluation'!$A$55:$F$346,2,0),IFERROR(VLOOKUP($I302,'Privacy Analyst Evaluation'!$A$46:$F$120,2,0),""))</f>
        <v/>
      </c>
      <c r="K302" s="216" t="str">
        <f>IFERROR(VLOOKUP($I302,'Institution Evaluation'!$A$55:$F$346,3,0),IFERROR(VLOOKUP($I302,'Privacy Analyst Evaluation'!$A$46:$F$120,3,0),""))&amp;""</f>
        <v/>
      </c>
      <c r="L302" s="216" t="str">
        <f>IFERROR(VLOOKUP($I302,'Institution Evaluation'!$A$55:$F$346,4,0),IFERROR(VLOOKUP($I302,'Privacy Analyst Evaluation'!$A$46:$F$120,4,0),""))&amp;""</f>
        <v/>
      </c>
      <c r="M302" s="216" t="str">
        <f>IFERROR(VLOOKUP($I302,'Institution Evaluation'!$A$55:$F$346,6,0),IFERROR(VLOOKUP($I302,'Privacy Analyst Evaluation'!$A$46:$F$120,6,0),""))&amp;""</f>
        <v/>
      </c>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c r="CK302"/>
      <c r="CL302"/>
      <c r="CM302"/>
      <c r="CN302"/>
      <c r="CO302"/>
      <c r="CP302"/>
      <c r="CQ302"/>
      <c r="CR302"/>
      <c r="CS302"/>
      <c r="CT302"/>
      <c r="CU302"/>
      <c r="CV302"/>
      <c r="CW302"/>
      <c r="CX302"/>
      <c r="CY302"/>
      <c r="CZ302"/>
      <c r="DA302"/>
      <c r="DB302"/>
      <c r="DC302"/>
      <c r="DD302"/>
      <c r="DE302"/>
      <c r="DF302"/>
      <c r="DG302"/>
      <c r="DH302"/>
      <c r="DI302"/>
      <c r="DJ302"/>
      <c r="DK302"/>
      <c r="DL302"/>
      <c r="DM302"/>
      <c r="DN302"/>
      <c r="DO302"/>
      <c r="DP302"/>
      <c r="DQ302"/>
      <c r="DR302"/>
      <c r="DS302"/>
      <c r="DT302"/>
      <c r="DU302"/>
      <c r="DV302"/>
      <c r="DW302"/>
      <c r="DX302"/>
      <c r="DY302"/>
      <c r="DZ302"/>
      <c r="EA302"/>
      <c r="EB302"/>
      <c r="EC302"/>
      <c r="ED302"/>
      <c r="EE302"/>
      <c r="EF302"/>
      <c r="EG302"/>
      <c r="EH302"/>
      <c r="EI302"/>
      <c r="EJ302"/>
      <c r="EK302"/>
      <c r="EL302"/>
      <c r="EM302"/>
      <c r="EN302"/>
      <c r="EO302"/>
      <c r="EP302"/>
      <c r="EQ302"/>
      <c r="ER302"/>
      <c r="ES302"/>
      <c r="ET302"/>
      <c r="EU302"/>
      <c r="EV302"/>
      <c r="EW302"/>
      <c r="EX302"/>
      <c r="EY302"/>
      <c r="EZ302"/>
      <c r="FA302"/>
      <c r="FB302"/>
      <c r="FC302"/>
      <c r="FD302"/>
      <c r="FE302"/>
      <c r="FF302"/>
      <c r="FG302"/>
      <c r="FH302"/>
      <c r="FI302"/>
      <c r="FJ302"/>
      <c r="FK302"/>
      <c r="FL302"/>
      <c r="FM302"/>
      <c r="FN302"/>
      <c r="FO302"/>
      <c r="FP302"/>
      <c r="FQ302"/>
      <c r="FR302"/>
      <c r="FS302"/>
      <c r="FT302"/>
      <c r="FU302"/>
      <c r="FV302"/>
      <c r="FW302"/>
      <c r="FX302"/>
      <c r="FY302"/>
      <c r="FZ302"/>
      <c r="GA302"/>
      <c r="GB302"/>
      <c r="GC302"/>
      <c r="GD302"/>
      <c r="GE302"/>
      <c r="GF302"/>
      <c r="GG302"/>
      <c r="GH302"/>
      <c r="GI302"/>
      <c r="GJ302"/>
      <c r="GK302"/>
      <c r="GL302"/>
      <c r="GM302"/>
      <c r="GN302"/>
      <c r="GO302"/>
      <c r="GP302"/>
      <c r="GQ302"/>
      <c r="GR302"/>
      <c r="GS302"/>
      <c r="GT302"/>
      <c r="GU302"/>
      <c r="GV302"/>
      <c r="GW302"/>
      <c r="GX302"/>
      <c r="GY302"/>
      <c r="GZ302"/>
      <c r="HA302"/>
      <c r="HB302"/>
      <c r="HC302"/>
      <c r="HD302"/>
      <c r="HE302"/>
      <c r="HF302"/>
      <c r="HG302"/>
      <c r="HH302"/>
      <c r="HI302"/>
      <c r="HJ302"/>
      <c r="HK302"/>
      <c r="HL302"/>
      <c r="HM302"/>
      <c r="HN302"/>
      <c r="HO302"/>
      <c r="HP302"/>
      <c r="HQ302"/>
      <c r="HR302"/>
      <c r="HS302"/>
      <c r="HT302"/>
      <c r="HU302"/>
      <c r="HV302"/>
      <c r="HW302"/>
      <c r="HX302"/>
      <c r="HY302"/>
      <c r="HZ302"/>
      <c r="IA302"/>
      <c r="IB302"/>
      <c r="IC302"/>
      <c r="ID302"/>
      <c r="IE302"/>
      <c r="IF302"/>
      <c r="IG302"/>
      <c r="IH302"/>
      <c r="II302"/>
      <c r="IJ302"/>
      <c r="IK302"/>
      <c r="IL302"/>
      <c r="IM302"/>
      <c r="IN302"/>
      <c r="IO302"/>
      <c r="IP302"/>
      <c r="IQ302"/>
      <c r="IR302"/>
      <c r="IS302"/>
      <c r="IT302"/>
      <c r="IU302"/>
      <c r="IV302"/>
      <c r="IW302"/>
      <c r="IX302"/>
      <c r="IY302"/>
      <c r="IZ302"/>
      <c r="JA302"/>
      <c r="JB302"/>
      <c r="JC302"/>
      <c r="JD302"/>
      <c r="JE302"/>
      <c r="JF302"/>
      <c r="JG302"/>
      <c r="JH302"/>
      <c r="JI302"/>
      <c r="JJ302"/>
      <c r="JK302"/>
      <c r="JL302"/>
      <c r="JM302"/>
      <c r="JN302"/>
      <c r="JO302"/>
      <c r="JP302"/>
      <c r="JQ302"/>
      <c r="JR302"/>
      <c r="JS302"/>
      <c r="JT302"/>
      <c r="JU302"/>
      <c r="JV302"/>
      <c r="JW302"/>
      <c r="JX302"/>
      <c r="JY302"/>
      <c r="JZ302"/>
      <c r="KA302"/>
      <c r="KB302"/>
      <c r="KC302"/>
      <c r="KD302"/>
      <c r="KE302"/>
      <c r="KF302"/>
      <c r="KG302"/>
      <c r="KH302"/>
      <c r="KI302"/>
      <c r="KJ302"/>
      <c r="KK302"/>
      <c r="KL302"/>
      <c r="KM302"/>
      <c r="KN302"/>
      <c r="KO302"/>
      <c r="KP302"/>
      <c r="KQ302"/>
      <c r="KR302"/>
      <c r="KS302"/>
      <c r="KT302"/>
      <c r="KU302"/>
      <c r="KV302"/>
      <c r="KW302"/>
      <c r="KX302"/>
      <c r="KY302"/>
      <c r="KZ302"/>
      <c r="LA302"/>
      <c r="LB302"/>
      <c r="LC302"/>
      <c r="LD302"/>
      <c r="LE302"/>
      <c r="LF302"/>
      <c r="LG302"/>
      <c r="LH302"/>
      <c r="LI302"/>
      <c r="LJ302"/>
      <c r="LK302"/>
      <c r="LL302"/>
      <c r="LM302"/>
      <c r="LN302"/>
      <c r="LO302"/>
      <c r="LP302"/>
      <c r="LQ302"/>
      <c r="LR302"/>
      <c r="LS302"/>
      <c r="LT302"/>
      <c r="LU302"/>
      <c r="LV302"/>
      <c r="LW302"/>
      <c r="LX302"/>
      <c r="LY302"/>
      <c r="LZ302"/>
    </row>
    <row r="303" spans="1:338" x14ac:dyDescent="0.2">
      <c r="A303" s="216" t="str">
        <f>IFERROR(IF($A302+1&gt;'(backend scoring)'!$T$335,"",$A302+1),"")</f>
        <v/>
      </c>
      <c r="B303" s="216" t="str">
        <f>_xlfn.XLOOKUP($A303,'(backend scoring)'!$V$2:$V$333,'(backend scoring)'!$A$2:$A$333,"")</f>
        <v/>
      </c>
      <c r="C303" s="216" t="str">
        <f>IFERROR(VLOOKUP($B303,'Institution Evaluation'!$A$55:$F$346,2,0),IFERROR(VLOOKUP($B303,'Privacy Analyst Evaluation'!$A$46:$F$120,2,0),""))&amp;""</f>
        <v/>
      </c>
      <c r="D303" s="216" t="str">
        <f>IFERROR(VLOOKUP($B303,'Institution Evaluation'!$A$55:$F$346,3,0),IFERROR(VLOOKUP($B303,'Privacy Analyst Evaluation'!$A$46:$F$120,3,0),""))&amp;""</f>
        <v/>
      </c>
      <c r="E303" s="216" t="str">
        <f>IFERROR(VLOOKUP($B303,'Institution Evaluation'!$A$55:$F$346,4,0),IFERROR(VLOOKUP($B303,'Privacy Analyst Evaluation'!$A$46:$F$120,4,0),""))&amp;""</f>
        <v/>
      </c>
      <c r="F303" s="216" t="str">
        <f>IFERROR(VLOOKUP($B303,'Institution Evaluation'!$A$55:$F$346,6,0),IFERROR(VLOOKUP($B303,'Privacy Analyst Evaluation'!$A$46:$F$120,6,0),""))&amp;""</f>
        <v/>
      </c>
      <c r="G303" s="217"/>
      <c r="H303" s="216" t="str">
        <f>IFERROR(IF($H302+1&gt;'(backend scoring)'!$Q$335,"",$H302+1),"")</f>
        <v/>
      </c>
      <c r="I303" s="216" t="str">
        <f>_xlfn.XLOOKUP($H303,'(backend scoring)'!$S$2:$S$333,'(backend scoring)'!$A$2:$A$333,"")</f>
        <v/>
      </c>
      <c r="J303" s="216" t="str">
        <f>IFERROR(VLOOKUP($I303,'Institution Evaluation'!$A$55:$F$346,2,0),IFERROR(VLOOKUP($I303,'Privacy Analyst Evaluation'!$A$46:$F$120,2,0),""))</f>
        <v/>
      </c>
      <c r="K303" s="216" t="str">
        <f>IFERROR(VLOOKUP($I303,'Institution Evaluation'!$A$55:$F$346,3,0),IFERROR(VLOOKUP($I303,'Privacy Analyst Evaluation'!$A$46:$F$120,3,0),""))&amp;""</f>
        <v/>
      </c>
      <c r="L303" s="216" t="str">
        <f>IFERROR(VLOOKUP($I303,'Institution Evaluation'!$A$55:$F$346,4,0),IFERROR(VLOOKUP($I303,'Privacy Analyst Evaluation'!$A$46:$F$120,4,0),""))&amp;""</f>
        <v/>
      </c>
      <c r="M303" s="216" t="str">
        <f>IFERROR(VLOOKUP($I303,'Institution Evaluation'!$A$55:$F$346,6,0),IFERROR(VLOOKUP($I303,'Privacy Analyst Evaluation'!$A$46:$F$120,6,0),""))&amp;""</f>
        <v/>
      </c>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c r="CK303"/>
      <c r="CL303"/>
      <c r="CM303"/>
      <c r="CN303"/>
      <c r="CO303"/>
      <c r="CP303"/>
      <c r="CQ303"/>
      <c r="CR303"/>
      <c r="CS303"/>
      <c r="CT303"/>
      <c r="CU303"/>
      <c r="CV303"/>
      <c r="CW303"/>
      <c r="CX303"/>
      <c r="CY303"/>
      <c r="CZ303"/>
      <c r="DA303"/>
      <c r="DB303"/>
      <c r="DC303"/>
      <c r="DD303"/>
      <c r="DE303"/>
      <c r="DF303"/>
      <c r="DG303"/>
      <c r="DH303"/>
      <c r="DI303"/>
      <c r="DJ303"/>
      <c r="DK303"/>
      <c r="DL303"/>
      <c r="DM303"/>
      <c r="DN303"/>
      <c r="DO303"/>
      <c r="DP303"/>
      <c r="DQ303"/>
      <c r="DR303"/>
      <c r="DS303"/>
      <c r="DT303"/>
      <c r="DU303"/>
      <c r="DV303"/>
      <c r="DW303"/>
      <c r="DX303"/>
      <c r="DY303"/>
      <c r="DZ303"/>
      <c r="EA303"/>
      <c r="EB303"/>
      <c r="EC303"/>
      <c r="ED303"/>
      <c r="EE303"/>
      <c r="EF303"/>
      <c r="EG303"/>
      <c r="EH303"/>
      <c r="EI303"/>
      <c r="EJ303"/>
      <c r="EK303"/>
      <c r="EL303"/>
      <c r="EM303"/>
      <c r="EN303"/>
      <c r="EO303"/>
      <c r="EP303"/>
      <c r="EQ303"/>
      <c r="ER303"/>
      <c r="ES303"/>
      <c r="ET303"/>
      <c r="EU303"/>
      <c r="EV303"/>
      <c r="EW303"/>
      <c r="EX303"/>
      <c r="EY303"/>
      <c r="EZ303"/>
      <c r="FA303"/>
      <c r="FB303"/>
      <c r="FC303"/>
      <c r="FD303"/>
      <c r="FE303"/>
      <c r="FF303"/>
      <c r="FG303"/>
      <c r="FH303"/>
      <c r="FI303"/>
      <c r="FJ303"/>
      <c r="FK303"/>
      <c r="FL303"/>
      <c r="FM303"/>
      <c r="FN303"/>
      <c r="FO303"/>
      <c r="FP303"/>
      <c r="FQ303"/>
      <c r="FR303"/>
      <c r="FS303"/>
      <c r="FT303"/>
      <c r="FU303"/>
      <c r="FV303"/>
      <c r="FW303"/>
      <c r="FX303"/>
      <c r="FY303"/>
      <c r="FZ303"/>
      <c r="GA303"/>
      <c r="GB303"/>
      <c r="GC303"/>
      <c r="GD303"/>
      <c r="GE303"/>
      <c r="GF303"/>
      <c r="GG303"/>
      <c r="GH303"/>
      <c r="GI303"/>
      <c r="GJ303"/>
      <c r="GK303"/>
      <c r="GL303"/>
      <c r="GM303"/>
      <c r="GN303"/>
      <c r="GO303"/>
      <c r="GP303"/>
      <c r="GQ303"/>
      <c r="GR303"/>
      <c r="GS303"/>
      <c r="GT303"/>
      <c r="GU303"/>
      <c r="GV303"/>
      <c r="GW303"/>
      <c r="GX303"/>
      <c r="GY303"/>
      <c r="GZ303"/>
      <c r="HA303"/>
      <c r="HB303"/>
      <c r="HC303"/>
      <c r="HD303"/>
      <c r="HE303"/>
      <c r="HF303"/>
      <c r="HG303"/>
      <c r="HH303"/>
      <c r="HI303"/>
      <c r="HJ303"/>
      <c r="HK303"/>
      <c r="HL303"/>
      <c r="HM303"/>
      <c r="HN303"/>
      <c r="HO303"/>
      <c r="HP303"/>
      <c r="HQ303"/>
      <c r="HR303"/>
      <c r="HS303"/>
      <c r="HT303"/>
      <c r="HU303"/>
      <c r="HV303"/>
      <c r="HW303"/>
      <c r="HX303"/>
      <c r="HY303"/>
      <c r="HZ303"/>
      <c r="IA303"/>
      <c r="IB303"/>
      <c r="IC303"/>
      <c r="ID303"/>
      <c r="IE303"/>
      <c r="IF303"/>
      <c r="IG303"/>
      <c r="IH303"/>
      <c r="II303"/>
      <c r="IJ303"/>
      <c r="IK303"/>
      <c r="IL303"/>
      <c r="IM303"/>
      <c r="IN303"/>
      <c r="IO303"/>
      <c r="IP303"/>
      <c r="IQ303"/>
      <c r="IR303"/>
      <c r="IS303"/>
      <c r="IT303"/>
      <c r="IU303"/>
      <c r="IV303"/>
      <c r="IW303"/>
      <c r="IX303"/>
      <c r="IY303"/>
      <c r="IZ303"/>
      <c r="JA303"/>
      <c r="JB303"/>
      <c r="JC303"/>
      <c r="JD303"/>
      <c r="JE303"/>
      <c r="JF303"/>
      <c r="JG303"/>
      <c r="JH303"/>
      <c r="JI303"/>
      <c r="JJ303"/>
      <c r="JK303"/>
      <c r="JL303"/>
      <c r="JM303"/>
      <c r="JN303"/>
      <c r="JO303"/>
      <c r="JP303"/>
      <c r="JQ303"/>
      <c r="JR303"/>
      <c r="JS303"/>
      <c r="JT303"/>
      <c r="JU303"/>
      <c r="JV303"/>
      <c r="JW303"/>
      <c r="JX303"/>
      <c r="JY303"/>
      <c r="JZ303"/>
      <c r="KA303"/>
      <c r="KB303"/>
      <c r="KC303"/>
      <c r="KD303"/>
      <c r="KE303"/>
      <c r="KF303"/>
      <c r="KG303"/>
      <c r="KH303"/>
      <c r="KI303"/>
      <c r="KJ303"/>
      <c r="KK303"/>
      <c r="KL303"/>
      <c r="KM303"/>
      <c r="KN303"/>
      <c r="KO303"/>
      <c r="KP303"/>
      <c r="KQ303"/>
      <c r="KR303"/>
      <c r="KS303"/>
      <c r="KT303"/>
      <c r="KU303"/>
      <c r="KV303"/>
      <c r="KW303"/>
      <c r="KX303"/>
      <c r="KY303"/>
      <c r="KZ303"/>
      <c r="LA303"/>
      <c r="LB303"/>
      <c r="LC303"/>
      <c r="LD303"/>
      <c r="LE303"/>
      <c r="LF303"/>
      <c r="LG303"/>
      <c r="LH303"/>
      <c r="LI303"/>
      <c r="LJ303"/>
      <c r="LK303"/>
      <c r="LL303"/>
      <c r="LM303"/>
      <c r="LN303"/>
      <c r="LO303"/>
      <c r="LP303"/>
      <c r="LQ303"/>
      <c r="LR303"/>
      <c r="LS303"/>
      <c r="LT303"/>
      <c r="LU303"/>
      <c r="LV303"/>
      <c r="LW303"/>
      <c r="LX303"/>
      <c r="LY303"/>
      <c r="LZ303"/>
    </row>
    <row r="304" spans="1:338" x14ac:dyDescent="0.2">
      <c r="A304" s="216" t="str">
        <f>IFERROR(IF($A303+1&gt;'(backend scoring)'!$T$335,"",$A303+1),"")</f>
        <v/>
      </c>
      <c r="B304" s="216" t="str">
        <f>_xlfn.XLOOKUP($A304,'(backend scoring)'!$V$2:$V$333,'(backend scoring)'!$A$2:$A$333,"")</f>
        <v/>
      </c>
      <c r="C304" s="216" t="str">
        <f>IFERROR(VLOOKUP($B304,'Institution Evaluation'!$A$55:$F$346,2,0),IFERROR(VLOOKUP($B304,'Privacy Analyst Evaluation'!$A$46:$F$120,2,0),""))&amp;""</f>
        <v/>
      </c>
      <c r="D304" s="216" t="str">
        <f>IFERROR(VLOOKUP($B304,'Institution Evaluation'!$A$55:$F$346,3,0),IFERROR(VLOOKUP($B304,'Privacy Analyst Evaluation'!$A$46:$F$120,3,0),""))&amp;""</f>
        <v/>
      </c>
      <c r="E304" s="216" t="str">
        <f>IFERROR(VLOOKUP($B304,'Institution Evaluation'!$A$55:$F$346,4,0),IFERROR(VLOOKUP($B304,'Privacy Analyst Evaluation'!$A$46:$F$120,4,0),""))&amp;""</f>
        <v/>
      </c>
      <c r="F304" s="216" t="str">
        <f>IFERROR(VLOOKUP($B304,'Institution Evaluation'!$A$55:$F$346,6,0),IFERROR(VLOOKUP($B304,'Privacy Analyst Evaluation'!$A$46:$F$120,6,0),""))&amp;""</f>
        <v/>
      </c>
      <c r="G304" s="217"/>
      <c r="H304" s="216" t="str">
        <f>IFERROR(IF($H303+1&gt;'(backend scoring)'!$Q$335,"",$H303+1),"")</f>
        <v/>
      </c>
      <c r="I304" s="216" t="str">
        <f>_xlfn.XLOOKUP($H304,'(backend scoring)'!$S$2:$S$333,'(backend scoring)'!$A$2:$A$333,"")</f>
        <v/>
      </c>
      <c r="J304" s="216" t="str">
        <f>IFERROR(VLOOKUP($I304,'Institution Evaluation'!$A$55:$F$346,2,0),IFERROR(VLOOKUP($I304,'Privacy Analyst Evaluation'!$A$46:$F$120,2,0),""))</f>
        <v/>
      </c>
      <c r="K304" s="216" t="str">
        <f>IFERROR(VLOOKUP($I304,'Institution Evaluation'!$A$55:$F$346,3,0),IFERROR(VLOOKUP($I304,'Privacy Analyst Evaluation'!$A$46:$F$120,3,0),""))&amp;""</f>
        <v/>
      </c>
      <c r="L304" s="216" t="str">
        <f>IFERROR(VLOOKUP($I304,'Institution Evaluation'!$A$55:$F$346,4,0),IFERROR(VLOOKUP($I304,'Privacy Analyst Evaluation'!$A$46:$F$120,4,0),""))&amp;""</f>
        <v/>
      </c>
      <c r="M304" s="216" t="str">
        <f>IFERROR(VLOOKUP($I304,'Institution Evaluation'!$A$55:$F$346,6,0),IFERROR(VLOOKUP($I304,'Privacy Analyst Evaluation'!$A$46:$F$120,6,0),""))&amp;""</f>
        <v/>
      </c>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c r="CK304"/>
      <c r="CL304"/>
      <c r="CM304"/>
      <c r="CN304"/>
      <c r="CO304"/>
      <c r="CP304"/>
      <c r="CQ304"/>
      <c r="CR304"/>
      <c r="CS304"/>
      <c r="CT304"/>
      <c r="CU304"/>
      <c r="CV304"/>
      <c r="CW304"/>
      <c r="CX304"/>
      <c r="CY304"/>
      <c r="CZ304"/>
      <c r="DA304"/>
      <c r="DB304"/>
      <c r="DC304"/>
      <c r="DD304"/>
      <c r="DE304"/>
      <c r="DF304"/>
      <c r="DG304"/>
      <c r="DH304"/>
      <c r="DI304"/>
      <c r="DJ304"/>
      <c r="DK304"/>
      <c r="DL304"/>
      <c r="DM304"/>
      <c r="DN304"/>
      <c r="DO304"/>
      <c r="DP304"/>
      <c r="DQ304"/>
      <c r="DR304"/>
      <c r="DS304"/>
      <c r="DT304"/>
      <c r="DU304"/>
      <c r="DV304"/>
      <c r="DW304"/>
      <c r="DX304"/>
      <c r="DY304"/>
      <c r="DZ304"/>
      <c r="EA304"/>
      <c r="EB304"/>
      <c r="EC304"/>
      <c r="ED304"/>
      <c r="EE304"/>
      <c r="EF304"/>
      <c r="EG304"/>
      <c r="EH304"/>
      <c r="EI304"/>
      <c r="EJ304"/>
      <c r="EK304"/>
      <c r="EL304"/>
      <c r="EM304"/>
      <c r="EN304"/>
      <c r="EO304"/>
      <c r="EP304"/>
      <c r="EQ304"/>
      <c r="ER304"/>
      <c r="ES304"/>
      <c r="ET304"/>
      <c r="EU304"/>
      <c r="EV304"/>
      <c r="EW304"/>
      <c r="EX304"/>
      <c r="EY304"/>
      <c r="EZ304"/>
      <c r="FA304"/>
      <c r="FB304"/>
      <c r="FC304"/>
      <c r="FD304"/>
      <c r="FE304"/>
      <c r="FF304"/>
      <c r="FG304"/>
      <c r="FH304"/>
      <c r="FI304"/>
      <c r="FJ304"/>
      <c r="FK304"/>
      <c r="FL304"/>
      <c r="FM304"/>
      <c r="FN304"/>
      <c r="FO304"/>
      <c r="FP304"/>
      <c r="FQ304"/>
      <c r="FR304"/>
      <c r="FS304"/>
      <c r="FT304"/>
      <c r="FU304"/>
      <c r="FV304"/>
      <c r="FW304"/>
      <c r="FX304"/>
      <c r="FY304"/>
      <c r="FZ304"/>
      <c r="GA304"/>
      <c r="GB304"/>
      <c r="GC304"/>
      <c r="GD304"/>
      <c r="GE304"/>
      <c r="GF304"/>
      <c r="GG304"/>
      <c r="GH304"/>
      <c r="GI304"/>
      <c r="GJ304"/>
      <c r="GK304"/>
      <c r="GL304"/>
      <c r="GM304"/>
      <c r="GN304"/>
      <c r="GO304"/>
      <c r="GP304"/>
      <c r="GQ304"/>
      <c r="GR304"/>
      <c r="GS304"/>
      <c r="GT304"/>
      <c r="GU304"/>
      <c r="GV304"/>
      <c r="GW304"/>
      <c r="GX304"/>
      <c r="GY304"/>
      <c r="GZ304"/>
      <c r="HA304"/>
      <c r="HB304"/>
      <c r="HC304"/>
      <c r="HD304"/>
      <c r="HE304"/>
      <c r="HF304"/>
      <c r="HG304"/>
      <c r="HH304"/>
      <c r="HI304"/>
      <c r="HJ304"/>
      <c r="HK304"/>
      <c r="HL304"/>
      <c r="HM304"/>
      <c r="HN304"/>
      <c r="HO304"/>
      <c r="HP304"/>
      <c r="HQ304"/>
      <c r="HR304"/>
      <c r="HS304"/>
      <c r="HT304"/>
      <c r="HU304"/>
      <c r="HV304"/>
      <c r="HW304"/>
      <c r="HX304"/>
      <c r="HY304"/>
      <c r="HZ304"/>
      <c r="IA304"/>
      <c r="IB304"/>
      <c r="IC304"/>
      <c r="ID304"/>
      <c r="IE304"/>
      <c r="IF304"/>
      <c r="IG304"/>
      <c r="IH304"/>
      <c r="II304"/>
      <c r="IJ304"/>
      <c r="IK304"/>
      <c r="IL304"/>
      <c r="IM304"/>
      <c r="IN304"/>
      <c r="IO304"/>
      <c r="IP304"/>
      <c r="IQ304"/>
      <c r="IR304"/>
      <c r="IS304"/>
      <c r="IT304"/>
      <c r="IU304"/>
      <c r="IV304"/>
      <c r="IW304"/>
      <c r="IX304"/>
      <c r="IY304"/>
      <c r="IZ304"/>
      <c r="JA304"/>
      <c r="JB304"/>
      <c r="JC304"/>
      <c r="JD304"/>
      <c r="JE304"/>
      <c r="JF304"/>
      <c r="JG304"/>
      <c r="JH304"/>
      <c r="JI304"/>
      <c r="JJ304"/>
      <c r="JK304"/>
      <c r="JL304"/>
      <c r="JM304"/>
      <c r="JN304"/>
      <c r="JO304"/>
      <c r="JP304"/>
      <c r="JQ304"/>
      <c r="JR304"/>
      <c r="JS304"/>
      <c r="JT304"/>
      <c r="JU304"/>
      <c r="JV304"/>
      <c r="JW304"/>
      <c r="JX304"/>
      <c r="JY304"/>
      <c r="JZ304"/>
      <c r="KA304"/>
      <c r="KB304"/>
      <c r="KC304"/>
      <c r="KD304"/>
      <c r="KE304"/>
      <c r="KF304"/>
      <c r="KG304"/>
      <c r="KH304"/>
      <c r="KI304"/>
      <c r="KJ304"/>
      <c r="KK304"/>
      <c r="KL304"/>
      <c r="KM304"/>
      <c r="KN304"/>
      <c r="KO304"/>
      <c r="KP304"/>
      <c r="KQ304"/>
      <c r="KR304"/>
      <c r="KS304"/>
      <c r="KT304"/>
      <c r="KU304"/>
      <c r="KV304"/>
      <c r="KW304"/>
      <c r="KX304"/>
      <c r="KY304"/>
      <c r="KZ304"/>
      <c r="LA304"/>
      <c r="LB304"/>
      <c r="LC304"/>
      <c r="LD304"/>
      <c r="LE304"/>
      <c r="LF304"/>
      <c r="LG304"/>
      <c r="LH304"/>
      <c r="LI304"/>
      <c r="LJ304"/>
      <c r="LK304"/>
      <c r="LL304"/>
      <c r="LM304"/>
      <c r="LN304"/>
      <c r="LO304"/>
      <c r="LP304"/>
      <c r="LQ304"/>
      <c r="LR304"/>
      <c r="LS304"/>
      <c r="LT304"/>
      <c r="LU304"/>
      <c r="LV304"/>
      <c r="LW304"/>
      <c r="LX304"/>
      <c r="LY304"/>
      <c r="LZ304"/>
    </row>
    <row r="305" spans="1:338" x14ac:dyDescent="0.2">
      <c r="A305" s="216" t="str">
        <f>IFERROR(IF($A304+1&gt;'(backend scoring)'!$T$335,"",$A304+1),"")</f>
        <v/>
      </c>
      <c r="B305" s="216" t="str">
        <f>_xlfn.XLOOKUP($A305,'(backend scoring)'!$V$2:$V$333,'(backend scoring)'!$A$2:$A$333,"")</f>
        <v/>
      </c>
      <c r="C305" s="216" t="str">
        <f>IFERROR(VLOOKUP($B305,'Institution Evaluation'!$A$55:$F$346,2,0),IFERROR(VLOOKUP($B305,'Privacy Analyst Evaluation'!$A$46:$F$120,2,0),""))&amp;""</f>
        <v/>
      </c>
      <c r="D305" s="216" t="str">
        <f>IFERROR(VLOOKUP($B305,'Institution Evaluation'!$A$55:$F$346,3,0),IFERROR(VLOOKUP($B305,'Privacy Analyst Evaluation'!$A$46:$F$120,3,0),""))&amp;""</f>
        <v/>
      </c>
      <c r="E305" s="216" t="str">
        <f>IFERROR(VLOOKUP($B305,'Institution Evaluation'!$A$55:$F$346,4,0),IFERROR(VLOOKUP($B305,'Privacy Analyst Evaluation'!$A$46:$F$120,4,0),""))&amp;""</f>
        <v/>
      </c>
      <c r="F305" s="216" t="str">
        <f>IFERROR(VLOOKUP($B305,'Institution Evaluation'!$A$55:$F$346,6,0),IFERROR(VLOOKUP($B305,'Privacy Analyst Evaluation'!$A$46:$F$120,6,0),""))&amp;""</f>
        <v/>
      </c>
      <c r="G305" s="217"/>
      <c r="H305" s="216" t="str">
        <f>IFERROR(IF($H304+1&gt;'(backend scoring)'!$Q$335,"",$H304+1),"")</f>
        <v/>
      </c>
      <c r="I305" s="216" t="str">
        <f>_xlfn.XLOOKUP($H305,'(backend scoring)'!$S$2:$S$333,'(backend scoring)'!$A$2:$A$333,"")</f>
        <v/>
      </c>
      <c r="J305" s="216" t="str">
        <f>IFERROR(VLOOKUP($I305,'Institution Evaluation'!$A$55:$F$346,2,0),IFERROR(VLOOKUP($I305,'Privacy Analyst Evaluation'!$A$46:$F$120,2,0),""))</f>
        <v/>
      </c>
      <c r="K305" s="216" t="str">
        <f>IFERROR(VLOOKUP($I305,'Institution Evaluation'!$A$55:$F$346,3,0),IFERROR(VLOOKUP($I305,'Privacy Analyst Evaluation'!$A$46:$F$120,3,0),""))&amp;""</f>
        <v/>
      </c>
      <c r="L305" s="216" t="str">
        <f>IFERROR(VLOOKUP($I305,'Institution Evaluation'!$A$55:$F$346,4,0),IFERROR(VLOOKUP($I305,'Privacy Analyst Evaluation'!$A$46:$F$120,4,0),""))&amp;""</f>
        <v/>
      </c>
      <c r="M305" s="216" t="str">
        <f>IFERROR(VLOOKUP($I305,'Institution Evaluation'!$A$55:$F$346,6,0),IFERROR(VLOOKUP($I305,'Privacy Analyst Evaluation'!$A$46:$F$120,6,0),""))&amp;""</f>
        <v/>
      </c>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c r="DD305"/>
      <c r="DE305"/>
      <c r="DF305"/>
      <c r="DG305"/>
      <c r="DH305"/>
      <c r="DI305"/>
      <c r="DJ305"/>
      <c r="DK305"/>
      <c r="DL305"/>
      <c r="DM305"/>
      <c r="DN305"/>
      <c r="DO305"/>
      <c r="DP305"/>
      <c r="DQ305"/>
      <c r="DR305"/>
      <c r="DS305"/>
      <c r="DT305"/>
      <c r="DU305"/>
      <c r="DV305"/>
      <c r="DW305"/>
      <c r="DX305"/>
      <c r="DY305"/>
      <c r="DZ305"/>
      <c r="EA305"/>
      <c r="EB305"/>
      <c r="EC305"/>
      <c r="ED305"/>
      <c r="EE305"/>
      <c r="EF305"/>
      <c r="EG305"/>
      <c r="EH305"/>
      <c r="EI305"/>
      <c r="EJ305"/>
      <c r="EK305"/>
      <c r="EL305"/>
      <c r="EM305"/>
      <c r="EN305"/>
      <c r="EO305"/>
      <c r="EP305"/>
      <c r="EQ305"/>
      <c r="ER305"/>
      <c r="ES305"/>
      <c r="ET305"/>
      <c r="EU305"/>
      <c r="EV305"/>
      <c r="EW305"/>
      <c r="EX305"/>
      <c r="EY305"/>
      <c r="EZ305"/>
      <c r="FA305"/>
      <c r="FB305"/>
      <c r="FC305"/>
      <c r="FD305"/>
      <c r="FE305"/>
      <c r="FF305"/>
      <c r="FG305"/>
      <c r="FH305"/>
      <c r="FI305"/>
      <c r="FJ305"/>
      <c r="FK305"/>
      <c r="FL305"/>
      <c r="FM305"/>
      <c r="FN305"/>
      <c r="FO305"/>
      <c r="FP305"/>
      <c r="FQ305"/>
      <c r="FR305"/>
      <c r="FS305"/>
      <c r="FT305"/>
      <c r="FU305"/>
      <c r="FV305"/>
      <c r="FW305"/>
      <c r="FX305"/>
      <c r="FY305"/>
      <c r="FZ305"/>
      <c r="GA305"/>
      <c r="GB305"/>
      <c r="GC305"/>
      <c r="GD305"/>
      <c r="GE305"/>
      <c r="GF305"/>
      <c r="GG305"/>
      <c r="GH305"/>
      <c r="GI305"/>
      <c r="GJ305"/>
      <c r="GK305"/>
      <c r="GL305"/>
      <c r="GM305"/>
      <c r="GN305"/>
      <c r="GO305"/>
      <c r="GP305"/>
      <c r="GQ305"/>
      <c r="GR305"/>
      <c r="GS305"/>
      <c r="GT305"/>
      <c r="GU305"/>
      <c r="GV305"/>
      <c r="GW305"/>
      <c r="GX305"/>
      <c r="GY305"/>
      <c r="GZ305"/>
      <c r="HA305"/>
      <c r="HB305"/>
      <c r="HC305"/>
      <c r="HD305"/>
      <c r="HE305"/>
      <c r="HF305"/>
      <c r="HG305"/>
      <c r="HH305"/>
      <c r="HI305"/>
      <c r="HJ305"/>
      <c r="HK305"/>
      <c r="HL305"/>
      <c r="HM305"/>
      <c r="HN305"/>
      <c r="HO305"/>
      <c r="HP305"/>
      <c r="HQ305"/>
      <c r="HR305"/>
      <c r="HS305"/>
      <c r="HT305"/>
      <c r="HU305"/>
      <c r="HV305"/>
      <c r="HW305"/>
      <c r="HX305"/>
      <c r="HY305"/>
      <c r="HZ305"/>
      <c r="IA305"/>
      <c r="IB305"/>
      <c r="IC305"/>
      <c r="ID305"/>
      <c r="IE305"/>
      <c r="IF305"/>
      <c r="IG305"/>
      <c r="IH305"/>
      <c r="II305"/>
      <c r="IJ305"/>
      <c r="IK305"/>
      <c r="IL305"/>
      <c r="IM305"/>
      <c r="IN305"/>
      <c r="IO305"/>
      <c r="IP305"/>
      <c r="IQ305"/>
      <c r="IR305"/>
      <c r="IS305"/>
      <c r="IT305"/>
      <c r="IU305"/>
      <c r="IV305"/>
      <c r="IW305"/>
      <c r="IX305"/>
      <c r="IY305"/>
      <c r="IZ305"/>
      <c r="JA305"/>
      <c r="JB305"/>
      <c r="JC305"/>
      <c r="JD305"/>
      <c r="JE305"/>
      <c r="JF305"/>
      <c r="JG305"/>
      <c r="JH305"/>
      <c r="JI305"/>
      <c r="JJ305"/>
      <c r="JK305"/>
      <c r="JL305"/>
      <c r="JM305"/>
      <c r="JN305"/>
      <c r="JO305"/>
      <c r="JP305"/>
      <c r="JQ305"/>
      <c r="JR305"/>
      <c r="JS305"/>
      <c r="JT305"/>
      <c r="JU305"/>
      <c r="JV305"/>
      <c r="JW305"/>
      <c r="JX305"/>
      <c r="JY305"/>
      <c r="JZ305"/>
      <c r="KA305"/>
      <c r="KB305"/>
      <c r="KC305"/>
      <c r="KD305"/>
      <c r="KE305"/>
      <c r="KF305"/>
      <c r="KG305"/>
      <c r="KH305"/>
      <c r="KI305"/>
      <c r="KJ305"/>
      <c r="KK305"/>
      <c r="KL305"/>
      <c r="KM305"/>
      <c r="KN305"/>
      <c r="KO305"/>
      <c r="KP305"/>
      <c r="KQ305"/>
      <c r="KR305"/>
      <c r="KS305"/>
      <c r="KT305"/>
      <c r="KU305"/>
      <c r="KV305"/>
      <c r="KW305"/>
      <c r="KX305"/>
      <c r="KY305"/>
      <c r="KZ305"/>
      <c r="LA305"/>
      <c r="LB305"/>
      <c r="LC305"/>
      <c r="LD305"/>
      <c r="LE305"/>
      <c r="LF305"/>
      <c r="LG305"/>
      <c r="LH305"/>
      <c r="LI305"/>
      <c r="LJ305"/>
      <c r="LK305"/>
      <c r="LL305"/>
      <c r="LM305"/>
      <c r="LN305"/>
      <c r="LO305"/>
      <c r="LP305"/>
      <c r="LQ305"/>
      <c r="LR305"/>
      <c r="LS305"/>
      <c r="LT305"/>
      <c r="LU305"/>
      <c r="LV305"/>
      <c r="LW305"/>
      <c r="LX305"/>
      <c r="LY305"/>
      <c r="LZ305"/>
    </row>
    <row r="306" spans="1:338" x14ac:dyDescent="0.2">
      <c r="A306" s="216" t="str">
        <f>IFERROR(IF($A305+1&gt;'(backend scoring)'!$T$335,"",$A305+1),"")</f>
        <v/>
      </c>
      <c r="B306" s="216" t="str">
        <f>_xlfn.XLOOKUP($A306,'(backend scoring)'!$V$2:$V$333,'(backend scoring)'!$A$2:$A$333,"")</f>
        <v/>
      </c>
      <c r="C306" s="216" t="str">
        <f>IFERROR(VLOOKUP($B306,'Institution Evaluation'!$A$55:$F$346,2,0),IFERROR(VLOOKUP($B306,'Privacy Analyst Evaluation'!$A$46:$F$120,2,0),""))&amp;""</f>
        <v/>
      </c>
      <c r="D306" s="216" t="str">
        <f>IFERROR(VLOOKUP($B306,'Institution Evaluation'!$A$55:$F$346,3,0),IFERROR(VLOOKUP($B306,'Privacy Analyst Evaluation'!$A$46:$F$120,3,0),""))&amp;""</f>
        <v/>
      </c>
      <c r="E306" s="216" t="str">
        <f>IFERROR(VLOOKUP($B306,'Institution Evaluation'!$A$55:$F$346,4,0),IFERROR(VLOOKUP($B306,'Privacy Analyst Evaluation'!$A$46:$F$120,4,0),""))&amp;""</f>
        <v/>
      </c>
      <c r="F306" s="216" t="str">
        <f>IFERROR(VLOOKUP($B306,'Institution Evaluation'!$A$55:$F$346,6,0),IFERROR(VLOOKUP($B306,'Privacy Analyst Evaluation'!$A$46:$F$120,6,0),""))&amp;""</f>
        <v/>
      </c>
      <c r="G306" s="217"/>
      <c r="H306" s="216" t="str">
        <f>IFERROR(IF($H305+1&gt;'(backend scoring)'!$Q$335,"",$H305+1),"")</f>
        <v/>
      </c>
      <c r="I306" s="216" t="str">
        <f>_xlfn.XLOOKUP($H306,'(backend scoring)'!$S$2:$S$333,'(backend scoring)'!$A$2:$A$333,"")</f>
        <v/>
      </c>
      <c r="J306" s="216" t="str">
        <f>IFERROR(VLOOKUP($I306,'Institution Evaluation'!$A$55:$F$346,2,0),IFERROR(VLOOKUP($I306,'Privacy Analyst Evaluation'!$A$46:$F$120,2,0),""))</f>
        <v/>
      </c>
      <c r="K306" s="216" t="str">
        <f>IFERROR(VLOOKUP($I306,'Institution Evaluation'!$A$55:$F$346,3,0),IFERROR(VLOOKUP($I306,'Privacy Analyst Evaluation'!$A$46:$F$120,3,0),""))&amp;""</f>
        <v/>
      </c>
      <c r="L306" s="216" t="str">
        <f>IFERROR(VLOOKUP($I306,'Institution Evaluation'!$A$55:$F$346,4,0),IFERROR(VLOOKUP($I306,'Privacy Analyst Evaluation'!$A$46:$F$120,4,0),""))&amp;""</f>
        <v/>
      </c>
      <c r="M306" s="216" t="str">
        <f>IFERROR(VLOOKUP($I306,'Institution Evaluation'!$A$55:$F$346,6,0),IFERROR(VLOOKUP($I306,'Privacy Analyst Evaluation'!$A$46:$F$120,6,0),""))&amp;""</f>
        <v/>
      </c>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c r="DA306"/>
      <c r="DB306"/>
      <c r="DC306"/>
      <c r="DD306"/>
      <c r="DE306"/>
      <c r="DF306"/>
      <c r="DG306"/>
      <c r="DH306"/>
      <c r="DI306"/>
      <c r="DJ306"/>
      <c r="DK306"/>
      <c r="DL306"/>
      <c r="DM306"/>
      <c r="DN306"/>
      <c r="DO306"/>
      <c r="DP306"/>
      <c r="DQ306"/>
      <c r="DR306"/>
      <c r="DS306"/>
      <c r="DT306"/>
      <c r="DU306"/>
      <c r="DV306"/>
      <c r="DW306"/>
      <c r="DX306"/>
      <c r="DY306"/>
      <c r="DZ306"/>
      <c r="EA306"/>
      <c r="EB306"/>
      <c r="EC306"/>
      <c r="ED306"/>
      <c r="EE306"/>
      <c r="EF306"/>
      <c r="EG306"/>
      <c r="EH306"/>
      <c r="EI306"/>
      <c r="EJ306"/>
      <c r="EK306"/>
      <c r="EL306"/>
      <c r="EM306"/>
      <c r="EN306"/>
      <c r="EO306"/>
      <c r="EP306"/>
      <c r="EQ306"/>
      <c r="ER306"/>
      <c r="ES306"/>
      <c r="ET306"/>
      <c r="EU306"/>
      <c r="EV306"/>
      <c r="EW306"/>
      <c r="EX306"/>
      <c r="EY306"/>
      <c r="EZ306"/>
      <c r="FA306"/>
      <c r="FB306"/>
      <c r="FC306"/>
      <c r="FD306"/>
      <c r="FE306"/>
      <c r="FF306"/>
      <c r="FG306"/>
      <c r="FH306"/>
      <c r="FI306"/>
      <c r="FJ306"/>
      <c r="FK306"/>
      <c r="FL306"/>
      <c r="FM306"/>
      <c r="FN306"/>
      <c r="FO306"/>
      <c r="FP306"/>
      <c r="FQ306"/>
      <c r="FR306"/>
      <c r="FS306"/>
      <c r="FT306"/>
      <c r="FU306"/>
      <c r="FV306"/>
      <c r="FW306"/>
      <c r="FX306"/>
      <c r="FY306"/>
      <c r="FZ306"/>
      <c r="GA306"/>
      <c r="GB306"/>
      <c r="GC306"/>
      <c r="GD306"/>
      <c r="GE306"/>
      <c r="GF306"/>
      <c r="GG306"/>
      <c r="GH306"/>
      <c r="GI306"/>
      <c r="GJ306"/>
      <c r="GK306"/>
      <c r="GL306"/>
      <c r="GM306"/>
      <c r="GN306"/>
      <c r="GO306"/>
      <c r="GP306"/>
      <c r="GQ306"/>
      <c r="GR306"/>
      <c r="GS306"/>
      <c r="GT306"/>
      <c r="GU306"/>
      <c r="GV306"/>
      <c r="GW306"/>
      <c r="GX306"/>
      <c r="GY306"/>
      <c r="GZ306"/>
      <c r="HA306"/>
      <c r="HB306"/>
      <c r="HC306"/>
      <c r="HD306"/>
      <c r="HE306"/>
      <c r="HF306"/>
      <c r="HG306"/>
      <c r="HH306"/>
      <c r="HI306"/>
      <c r="HJ306"/>
      <c r="HK306"/>
      <c r="HL306"/>
      <c r="HM306"/>
      <c r="HN306"/>
      <c r="HO306"/>
      <c r="HP306"/>
      <c r="HQ306"/>
      <c r="HR306"/>
      <c r="HS306"/>
      <c r="HT306"/>
      <c r="HU306"/>
      <c r="HV306"/>
      <c r="HW306"/>
      <c r="HX306"/>
      <c r="HY306"/>
      <c r="HZ306"/>
      <c r="IA306"/>
      <c r="IB306"/>
      <c r="IC306"/>
      <c r="ID306"/>
      <c r="IE306"/>
      <c r="IF306"/>
      <c r="IG306"/>
      <c r="IH306"/>
      <c r="II306"/>
      <c r="IJ306"/>
      <c r="IK306"/>
      <c r="IL306"/>
      <c r="IM306"/>
      <c r="IN306"/>
      <c r="IO306"/>
      <c r="IP306"/>
      <c r="IQ306"/>
      <c r="IR306"/>
      <c r="IS306"/>
      <c r="IT306"/>
      <c r="IU306"/>
      <c r="IV306"/>
      <c r="IW306"/>
      <c r="IX306"/>
      <c r="IY306"/>
      <c r="IZ306"/>
      <c r="JA306"/>
      <c r="JB306"/>
      <c r="JC306"/>
      <c r="JD306"/>
      <c r="JE306"/>
      <c r="JF306"/>
      <c r="JG306"/>
      <c r="JH306"/>
      <c r="JI306"/>
      <c r="JJ306"/>
      <c r="JK306"/>
      <c r="JL306"/>
      <c r="JM306"/>
      <c r="JN306"/>
      <c r="JO306"/>
      <c r="JP306"/>
      <c r="JQ306"/>
      <c r="JR306"/>
      <c r="JS306"/>
      <c r="JT306"/>
      <c r="JU306"/>
      <c r="JV306"/>
      <c r="JW306"/>
      <c r="JX306"/>
      <c r="JY306"/>
      <c r="JZ306"/>
      <c r="KA306"/>
      <c r="KB306"/>
      <c r="KC306"/>
      <c r="KD306"/>
      <c r="KE306"/>
      <c r="KF306"/>
      <c r="KG306"/>
      <c r="KH306"/>
      <c r="KI306"/>
      <c r="KJ306"/>
      <c r="KK306"/>
      <c r="KL306"/>
      <c r="KM306"/>
      <c r="KN306"/>
      <c r="KO306"/>
      <c r="KP306"/>
      <c r="KQ306"/>
      <c r="KR306"/>
      <c r="KS306"/>
      <c r="KT306"/>
      <c r="KU306"/>
      <c r="KV306"/>
      <c r="KW306"/>
      <c r="KX306"/>
      <c r="KY306"/>
      <c r="KZ306"/>
      <c r="LA306"/>
      <c r="LB306"/>
      <c r="LC306"/>
      <c r="LD306"/>
      <c r="LE306"/>
      <c r="LF306"/>
      <c r="LG306"/>
      <c r="LH306"/>
      <c r="LI306"/>
      <c r="LJ306"/>
      <c r="LK306"/>
      <c r="LL306"/>
      <c r="LM306"/>
      <c r="LN306"/>
      <c r="LO306"/>
      <c r="LP306"/>
      <c r="LQ306"/>
      <c r="LR306"/>
      <c r="LS306"/>
      <c r="LT306"/>
      <c r="LU306"/>
      <c r="LV306"/>
      <c r="LW306"/>
      <c r="LX306"/>
      <c r="LY306"/>
      <c r="LZ306"/>
    </row>
    <row r="307" spans="1:338" x14ac:dyDescent="0.2">
      <c r="A307" s="216" t="str">
        <f>IFERROR(IF($A306+1&gt;'(backend scoring)'!$T$335,"",$A306+1),"")</f>
        <v/>
      </c>
      <c r="B307" s="216" t="str">
        <f>_xlfn.XLOOKUP($A307,'(backend scoring)'!$V$2:$V$333,'(backend scoring)'!$A$2:$A$333,"")</f>
        <v/>
      </c>
      <c r="C307" s="216" t="str">
        <f>IFERROR(VLOOKUP($B307,'Institution Evaluation'!$A$55:$F$346,2,0),IFERROR(VLOOKUP($B307,'Privacy Analyst Evaluation'!$A$46:$F$120,2,0),""))&amp;""</f>
        <v/>
      </c>
      <c r="D307" s="216" t="str">
        <f>IFERROR(VLOOKUP($B307,'Institution Evaluation'!$A$55:$F$346,3,0),IFERROR(VLOOKUP($B307,'Privacy Analyst Evaluation'!$A$46:$F$120,3,0),""))&amp;""</f>
        <v/>
      </c>
      <c r="E307" s="216" t="str">
        <f>IFERROR(VLOOKUP($B307,'Institution Evaluation'!$A$55:$F$346,4,0),IFERROR(VLOOKUP($B307,'Privacy Analyst Evaluation'!$A$46:$F$120,4,0),""))&amp;""</f>
        <v/>
      </c>
      <c r="F307" s="216" t="str">
        <f>IFERROR(VLOOKUP($B307,'Institution Evaluation'!$A$55:$F$346,6,0),IFERROR(VLOOKUP($B307,'Privacy Analyst Evaluation'!$A$46:$F$120,6,0),""))&amp;""</f>
        <v/>
      </c>
      <c r="G307" s="217"/>
      <c r="H307" s="216" t="str">
        <f>IFERROR(IF($H306+1&gt;'(backend scoring)'!$Q$335,"",$H306+1),"")</f>
        <v/>
      </c>
      <c r="I307" s="216" t="str">
        <f>_xlfn.XLOOKUP($H307,'(backend scoring)'!$S$2:$S$333,'(backend scoring)'!$A$2:$A$333,"")</f>
        <v/>
      </c>
      <c r="J307" s="216" t="str">
        <f>IFERROR(VLOOKUP($I307,'Institution Evaluation'!$A$55:$F$346,2,0),IFERROR(VLOOKUP($I307,'Privacy Analyst Evaluation'!$A$46:$F$120,2,0),""))</f>
        <v/>
      </c>
      <c r="K307" s="216" t="str">
        <f>IFERROR(VLOOKUP($I307,'Institution Evaluation'!$A$55:$F$346,3,0),IFERROR(VLOOKUP($I307,'Privacy Analyst Evaluation'!$A$46:$F$120,3,0),""))&amp;""</f>
        <v/>
      </c>
      <c r="L307" s="216" t="str">
        <f>IFERROR(VLOOKUP($I307,'Institution Evaluation'!$A$55:$F$346,4,0),IFERROR(VLOOKUP($I307,'Privacy Analyst Evaluation'!$A$46:$F$120,4,0),""))&amp;""</f>
        <v/>
      </c>
      <c r="M307" s="216" t="str">
        <f>IFERROR(VLOOKUP($I307,'Institution Evaluation'!$A$55:$F$346,6,0),IFERROR(VLOOKUP($I307,'Privacy Analyst Evaluation'!$A$46:$F$120,6,0),""))&amp;""</f>
        <v/>
      </c>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c r="CK307"/>
      <c r="CL307"/>
      <c r="CM307"/>
      <c r="CN307"/>
      <c r="CO307"/>
      <c r="CP307"/>
      <c r="CQ307"/>
      <c r="CR307"/>
      <c r="CS307"/>
      <c r="CT307"/>
      <c r="CU307"/>
      <c r="CV307"/>
      <c r="CW307"/>
      <c r="CX307"/>
      <c r="CY307"/>
      <c r="CZ307"/>
      <c r="DA307"/>
      <c r="DB307"/>
      <c r="DC307"/>
      <c r="DD307"/>
      <c r="DE307"/>
      <c r="DF307"/>
      <c r="DG307"/>
      <c r="DH307"/>
      <c r="DI307"/>
      <c r="DJ307"/>
      <c r="DK307"/>
      <c r="DL307"/>
      <c r="DM307"/>
      <c r="DN307"/>
      <c r="DO307"/>
      <c r="DP307"/>
      <c r="DQ307"/>
      <c r="DR307"/>
      <c r="DS307"/>
      <c r="DT307"/>
      <c r="DU307"/>
      <c r="DV307"/>
      <c r="DW307"/>
      <c r="DX307"/>
      <c r="DY307"/>
      <c r="DZ307"/>
      <c r="EA307"/>
      <c r="EB307"/>
      <c r="EC307"/>
      <c r="ED307"/>
      <c r="EE307"/>
      <c r="EF307"/>
      <c r="EG307"/>
      <c r="EH307"/>
      <c r="EI307"/>
      <c r="EJ307"/>
      <c r="EK307"/>
      <c r="EL307"/>
      <c r="EM307"/>
      <c r="EN307"/>
      <c r="EO307"/>
      <c r="EP307"/>
      <c r="EQ307"/>
      <c r="ER307"/>
      <c r="ES307"/>
      <c r="ET307"/>
      <c r="EU307"/>
      <c r="EV307"/>
      <c r="EW307"/>
      <c r="EX307"/>
      <c r="EY307"/>
      <c r="EZ307"/>
      <c r="FA307"/>
      <c r="FB307"/>
      <c r="FC307"/>
      <c r="FD307"/>
      <c r="FE307"/>
      <c r="FF307"/>
      <c r="FG307"/>
      <c r="FH307"/>
      <c r="FI307"/>
      <c r="FJ307"/>
      <c r="FK307"/>
      <c r="FL307"/>
      <c r="FM307"/>
      <c r="FN307"/>
      <c r="FO307"/>
      <c r="FP307"/>
      <c r="FQ307"/>
      <c r="FR307"/>
      <c r="FS307"/>
      <c r="FT307"/>
      <c r="FU307"/>
      <c r="FV307"/>
      <c r="FW307"/>
      <c r="FX307"/>
      <c r="FY307"/>
      <c r="FZ307"/>
      <c r="GA307"/>
      <c r="GB307"/>
      <c r="GC307"/>
      <c r="GD307"/>
      <c r="GE307"/>
      <c r="GF307"/>
      <c r="GG307"/>
      <c r="GH307"/>
      <c r="GI307"/>
      <c r="GJ307"/>
      <c r="GK307"/>
      <c r="GL307"/>
      <c r="GM307"/>
      <c r="GN307"/>
      <c r="GO307"/>
      <c r="GP307"/>
      <c r="GQ307"/>
      <c r="GR307"/>
      <c r="GS307"/>
      <c r="GT307"/>
      <c r="GU307"/>
      <c r="GV307"/>
      <c r="GW307"/>
      <c r="GX307"/>
      <c r="GY307"/>
      <c r="GZ307"/>
      <c r="HA307"/>
      <c r="HB307"/>
      <c r="HC307"/>
      <c r="HD307"/>
      <c r="HE307"/>
      <c r="HF307"/>
      <c r="HG307"/>
      <c r="HH307"/>
      <c r="HI307"/>
      <c r="HJ307"/>
      <c r="HK307"/>
      <c r="HL307"/>
      <c r="HM307"/>
      <c r="HN307"/>
      <c r="HO307"/>
      <c r="HP307"/>
      <c r="HQ307"/>
      <c r="HR307"/>
      <c r="HS307"/>
      <c r="HT307"/>
      <c r="HU307"/>
      <c r="HV307"/>
      <c r="HW307"/>
      <c r="HX307"/>
      <c r="HY307"/>
      <c r="HZ307"/>
      <c r="IA307"/>
      <c r="IB307"/>
      <c r="IC307"/>
      <c r="ID307"/>
      <c r="IE307"/>
      <c r="IF307"/>
      <c r="IG307"/>
      <c r="IH307"/>
      <c r="II307"/>
      <c r="IJ307"/>
      <c r="IK307"/>
      <c r="IL307"/>
      <c r="IM307"/>
      <c r="IN307"/>
      <c r="IO307"/>
      <c r="IP307"/>
      <c r="IQ307"/>
      <c r="IR307"/>
      <c r="IS307"/>
      <c r="IT307"/>
      <c r="IU307"/>
      <c r="IV307"/>
      <c r="IW307"/>
      <c r="IX307"/>
      <c r="IY307"/>
      <c r="IZ307"/>
      <c r="JA307"/>
      <c r="JB307"/>
      <c r="JC307"/>
      <c r="JD307"/>
      <c r="JE307"/>
      <c r="JF307"/>
      <c r="JG307"/>
      <c r="JH307"/>
      <c r="JI307"/>
      <c r="JJ307"/>
      <c r="JK307"/>
      <c r="JL307"/>
      <c r="JM307"/>
      <c r="JN307"/>
      <c r="JO307"/>
      <c r="JP307"/>
      <c r="JQ307"/>
      <c r="JR307"/>
      <c r="JS307"/>
      <c r="JT307"/>
      <c r="JU307"/>
      <c r="JV307"/>
      <c r="JW307"/>
      <c r="JX307"/>
      <c r="JY307"/>
      <c r="JZ307"/>
      <c r="KA307"/>
      <c r="KB307"/>
      <c r="KC307"/>
      <c r="KD307"/>
      <c r="KE307"/>
      <c r="KF307"/>
      <c r="KG307"/>
      <c r="KH307"/>
      <c r="KI307"/>
      <c r="KJ307"/>
      <c r="KK307"/>
      <c r="KL307"/>
      <c r="KM307"/>
      <c r="KN307"/>
      <c r="KO307"/>
      <c r="KP307"/>
      <c r="KQ307"/>
      <c r="KR307"/>
      <c r="KS307"/>
      <c r="KT307"/>
      <c r="KU307"/>
      <c r="KV307"/>
      <c r="KW307"/>
      <c r="KX307"/>
      <c r="KY307"/>
      <c r="KZ307"/>
      <c r="LA307"/>
      <c r="LB307"/>
      <c r="LC307"/>
      <c r="LD307"/>
      <c r="LE307"/>
      <c r="LF307"/>
      <c r="LG307"/>
      <c r="LH307"/>
      <c r="LI307"/>
      <c r="LJ307"/>
      <c r="LK307"/>
      <c r="LL307"/>
      <c r="LM307"/>
      <c r="LN307"/>
      <c r="LO307"/>
      <c r="LP307"/>
      <c r="LQ307"/>
      <c r="LR307"/>
      <c r="LS307"/>
      <c r="LT307"/>
      <c r="LU307"/>
      <c r="LV307"/>
      <c r="LW307"/>
      <c r="LX307"/>
      <c r="LY307"/>
      <c r="LZ307"/>
    </row>
    <row r="308" spans="1:338" x14ac:dyDescent="0.2">
      <c r="A308" s="216" t="str">
        <f>IFERROR(IF($A307+1&gt;'(backend scoring)'!$T$335,"",$A307+1),"")</f>
        <v/>
      </c>
      <c r="B308" s="216" t="str">
        <f>_xlfn.XLOOKUP($A308,'(backend scoring)'!$V$2:$V$333,'(backend scoring)'!$A$2:$A$333,"")</f>
        <v/>
      </c>
      <c r="C308" s="216" t="str">
        <f>IFERROR(VLOOKUP($B308,'Institution Evaluation'!$A$55:$F$346,2,0),IFERROR(VLOOKUP($B308,'Privacy Analyst Evaluation'!$A$46:$F$120,2,0),""))&amp;""</f>
        <v/>
      </c>
      <c r="D308" s="216" t="str">
        <f>IFERROR(VLOOKUP($B308,'Institution Evaluation'!$A$55:$F$346,3,0),IFERROR(VLOOKUP($B308,'Privacy Analyst Evaluation'!$A$46:$F$120,3,0),""))&amp;""</f>
        <v/>
      </c>
      <c r="E308" s="216" t="str">
        <f>IFERROR(VLOOKUP($B308,'Institution Evaluation'!$A$55:$F$346,4,0),IFERROR(VLOOKUP($B308,'Privacy Analyst Evaluation'!$A$46:$F$120,4,0),""))&amp;""</f>
        <v/>
      </c>
      <c r="F308" s="216" t="str">
        <f>IFERROR(VLOOKUP($B308,'Institution Evaluation'!$A$55:$F$346,6,0),IFERROR(VLOOKUP($B308,'Privacy Analyst Evaluation'!$A$46:$F$120,6,0),""))&amp;""</f>
        <v/>
      </c>
      <c r="G308" s="217"/>
      <c r="H308" s="216" t="str">
        <f>IFERROR(IF($H307+1&gt;'(backend scoring)'!$Q$335,"",$H307+1),"")</f>
        <v/>
      </c>
      <c r="I308" s="216" t="str">
        <f>_xlfn.XLOOKUP($H308,'(backend scoring)'!$S$2:$S$333,'(backend scoring)'!$A$2:$A$333,"")</f>
        <v/>
      </c>
      <c r="J308" s="216" t="str">
        <f>IFERROR(VLOOKUP($I308,'Institution Evaluation'!$A$55:$F$346,2,0),IFERROR(VLOOKUP($I308,'Privacy Analyst Evaluation'!$A$46:$F$120,2,0),""))</f>
        <v/>
      </c>
      <c r="K308" s="216" t="str">
        <f>IFERROR(VLOOKUP($I308,'Institution Evaluation'!$A$55:$F$346,3,0),IFERROR(VLOOKUP($I308,'Privacy Analyst Evaluation'!$A$46:$F$120,3,0),""))&amp;""</f>
        <v/>
      </c>
      <c r="L308" s="216" t="str">
        <f>IFERROR(VLOOKUP($I308,'Institution Evaluation'!$A$55:$F$346,4,0),IFERROR(VLOOKUP($I308,'Privacy Analyst Evaluation'!$A$46:$F$120,4,0),""))&amp;""</f>
        <v/>
      </c>
      <c r="M308" s="216" t="str">
        <f>IFERROR(VLOOKUP($I308,'Institution Evaluation'!$A$55:$F$346,6,0),IFERROR(VLOOKUP($I308,'Privacy Analyst Evaluation'!$A$46:$F$120,6,0),""))&amp;""</f>
        <v/>
      </c>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c r="CK308"/>
      <c r="CL308"/>
      <c r="CM308"/>
      <c r="CN308"/>
      <c r="CO308"/>
      <c r="CP308"/>
      <c r="CQ308"/>
      <c r="CR308"/>
      <c r="CS308"/>
      <c r="CT308"/>
      <c r="CU308"/>
      <c r="CV308"/>
      <c r="CW308"/>
      <c r="CX308"/>
      <c r="CY308"/>
      <c r="CZ308"/>
      <c r="DA308"/>
      <c r="DB308"/>
      <c r="DC308"/>
      <c r="DD308"/>
      <c r="DE308"/>
      <c r="DF308"/>
      <c r="DG308"/>
      <c r="DH308"/>
      <c r="DI308"/>
      <c r="DJ308"/>
      <c r="DK308"/>
      <c r="DL308"/>
      <c r="DM308"/>
      <c r="DN308"/>
      <c r="DO308"/>
      <c r="DP308"/>
      <c r="DQ308"/>
      <c r="DR308"/>
      <c r="DS308"/>
      <c r="DT308"/>
      <c r="DU308"/>
      <c r="DV308"/>
      <c r="DW308"/>
      <c r="DX308"/>
      <c r="DY308"/>
      <c r="DZ308"/>
      <c r="EA308"/>
      <c r="EB308"/>
      <c r="EC308"/>
      <c r="ED308"/>
      <c r="EE308"/>
      <c r="EF308"/>
      <c r="EG308"/>
      <c r="EH308"/>
      <c r="EI308"/>
      <c r="EJ308"/>
      <c r="EK308"/>
      <c r="EL308"/>
      <c r="EM308"/>
      <c r="EN308"/>
      <c r="EO308"/>
      <c r="EP308"/>
      <c r="EQ308"/>
      <c r="ER308"/>
      <c r="ES308"/>
      <c r="ET308"/>
      <c r="EU308"/>
      <c r="EV308"/>
      <c r="EW308"/>
      <c r="EX308"/>
      <c r="EY308"/>
      <c r="EZ308"/>
      <c r="FA308"/>
      <c r="FB308"/>
      <c r="FC308"/>
      <c r="FD308"/>
      <c r="FE308"/>
      <c r="FF308"/>
      <c r="FG308"/>
      <c r="FH308"/>
      <c r="FI308"/>
      <c r="FJ308"/>
      <c r="FK308"/>
      <c r="FL308"/>
      <c r="FM308"/>
      <c r="FN308"/>
      <c r="FO308"/>
      <c r="FP308"/>
      <c r="FQ308"/>
      <c r="FR308"/>
      <c r="FS308"/>
      <c r="FT308"/>
      <c r="FU308"/>
      <c r="FV308"/>
      <c r="FW308"/>
      <c r="FX308"/>
      <c r="FY308"/>
      <c r="FZ308"/>
      <c r="GA308"/>
      <c r="GB308"/>
      <c r="GC308"/>
      <c r="GD308"/>
      <c r="GE308"/>
      <c r="GF308"/>
      <c r="GG308"/>
      <c r="GH308"/>
      <c r="GI308"/>
      <c r="GJ308"/>
      <c r="GK308"/>
      <c r="GL308"/>
      <c r="GM308"/>
      <c r="GN308"/>
      <c r="GO308"/>
      <c r="GP308"/>
      <c r="GQ308"/>
      <c r="GR308"/>
      <c r="GS308"/>
      <c r="GT308"/>
      <c r="GU308"/>
      <c r="GV308"/>
      <c r="GW308"/>
      <c r="GX308"/>
      <c r="GY308"/>
      <c r="GZ308"/>
      <c r="HA308"/>
      <c r="HB308"/>
      <c r="HC308"/>
      <c r="HD308"/>
      <c r="HE308"/>
      <c r="HF308"/>
      <c r="HG308"/>
      <c r="HH308"/>
      <c r="HI308"/>
      <c r="HJ308"/>
      <c r="HK308"/>
      <c r="HL308"/>
      <c r="HM308"/>
      <c r="HN308"/>
      <c r="HO308"/>
      <c r="HP308"/>
      <c r="HQ308"/>
      <c r="HR308"/>
      <c r="HS308"/>
      <c r="HT308"/>
      <c r="HU308"/>
      <c r="HV308"/>
      <c r="HW308"/>
      <c r="HX308"/>
      <c r="HY308"/>
      <c r="HZ308"/>
      <c r="IA308"/>
      <c r="IB308"/>
      <c r="IC308"/>
      <c r="ID308"/>
      <c r="IE308"/>
      <c r="IF308"/>
      <c r="IG308"/>
      <c r="IH308"/>
      <c r="II308"/>
      <c r="IJ308"/>
      <c r="IK308"/>
      <c r="IL308"/>
      <c r="IM308"/>
      <c r="IN308"/>
      <c r="IO308"/>
      <c r="IP308"/>
      <c r="IQ308"/>
      <c r="IR308"/>
      <c r="IS308"/>
      <c r="IT308"/>
      <c r="IU308"/>
      <c r="IV308"/>
      <c r="IW308"/>
      <c r="IX308"/>
      <c r="IY308"/>
      <c r="IZ308"/>
      <c r="JA308"/>
      <c r="JB308"/>
      <c r="JC308"/>
      <c r="JD308"/>
      <c r="JE308"/>
      <c r="JF308"/>
      <c r="JG308"/>
      <c r="JH308"/>
      <c r="JI308"/>
      <c r="JJ308"/>
      <c r="JK308"/>
      <c r="JL308"/>
      <c r="JM308"/>
      <c r="JN308"/>
      <c r="JO308"/>
      <c r="JP308"/>
      <c r="JQ308"/>
      <c r="JR308"/>
      <c r="JS308"/>
      <c r="JT308"/>
      <c r="JU308"/>
      <c r="JV308"/>
      <c r="JW308"/>
      <c r="JX308"/>
      <c r="JY308"/>
      <c r="JZ308"/>
      <c r="KA308"/>
      <c r="KB308"/>
      <c r="KC308"/>
      <c r="KD308"/>
      <c r="KE308"/>
      <c r="KF308"/>
      <c r="KG308"/>
      <c r="KH308"/>
      <c r="KI308"/>
      <c r="KJ308"/>
      <c r="KK308"/>
      <c r="KL308"/>
      <c r="KM308"/>
      <c r="KN308"/>
      <c r="KO308"/>
      <c r="KP308"/>
      <c r="KQ308"/>
      <c r="KR308"/>
      <c r="KS308"/>
      <c r="KT308"/>
      <c r="KU308"/>
      <c r="KV308"/>
      <c r="KW308"/>
      <c r="KX308"/>
      <c r="KY308"/>
      <c r="KZ308"/>
      <c r="LA308"/>
      <c r="LB308"/>
      <c r="LC308"/>
      <c r="LD308"/>
      <c r="LE308"/>
      <c r="LF308"/>
      <c r="LG308"/>
      <c r="LH308"/>
      <c r="LI308"/>
      <c r="LJ308"/>
      <c r="LK308"/>
      <c r="LL308"/>
      <c r="LM308"/>
      <c r="LN308"/>
      <c r="LO308"/>
      <c r="LP308"/>
      <c r="LQ308"/>
      <c r="LR308"/>
      <c r="LS308"/>
      <c r="LT308"/>
      <c r="LU308"/>
      <c r="LV308"/>
      <c r="LW308"/>
      <c r="LX308"/>
      <c r="LY308"/>
      <c r="LZ308"/>
    </row>
    <row r="309" spans="1:338" x14ac:dyDescent="0.2">
      <c r="A309" s="216" t="str">
        <f>IFERROR(IF($A308+1&gt;'(backend scoring)'!$T$335,"",$A308+1),"")</f>
        <v/>
      </c>
      <c r="B309" s="216" t="str">
        <f>_xlfn.XLOOKUP($A309,'(backend scoring)'!$V$2:$V$333,'(backend scoring)'!$A$2:$A$333,"")</f>
        <v/>
      </c>
      <c r="C309" s="216" t="str">
        <f>IFERROR(VLOOKUP($B309,'Institution Evaluation'!$A$55:$F$346,2,0),IFERROR(VLOOKUP($B309,'Privacy Analyst Evaluation'!$A$46:$F$120,2,0),""))&amp;""</f>
        <v/>
      </c>
      <c r="D309" s="216" t="str">
        <f>IFERROR(VLOOKUP($B309,'Institution Evaluation'!$A$55:$F$346,3,0),IFERROR(VLOOKUP($B309,'Privacy Analyst Evaluation'!$A$46:$F$120,3,0),""))&amp;""</f>
        <v/>
      </c>
      <c r="E309" s="216" t="str">
        <f>IFERROR(VLOOKUP($B309,'Institution Evaluation'!$A$55:$F$346,4,0),IFERROR(VLOOKUP($B309,'Privacy Analyst Evaluation'!$A$46:$F$120,4,0),""))&amp;""</f>
        <v/>
      </c>
      <c r="F309" s="216" t="str">
        <f>IFERROR(VLOOKUP($B309,'Institution Evaluation'!$A$55:$F$346,6,0),IFERROR(VLOOKUP($B309,'Privacy Analyst Evaluation'!$A$46:$F$120,6,0),""))&amp;""</f>
        <v/>
      </c>
      <c r="G309" s="217"/>
      <c r="H309" s="216" t="str">
        <f>IFERROR(IF($H308+1&gt;'(backend scoring)'!$Q$335,"",$H308+1),"")</f>
        <v/>
      </c>
      <c r="I309" s="216" t="str">
        <f>_xlfn.XLOOKUP($H309,'(backend scoring)'!$S$2:$S$333,'(backend scoring)'!$A$2:$A$333,"")</f>
        <v/>
      </c>
      <c r="J309" s="216" t="str">
        <f>IFERROR(VLOOKUP($I309,'Institution Evaluation'!$A$55:$F$346,2,0),IFERROR(VLOOKUP($I309,'Privacy Analyst Evaluation'!$A$46:$F$120,2,0),""))</f>
        <v/>
      </c>
      <c r="K309" s="216" t="str">
        <f>IFERROR(VLOOKUP($I309,'Institution Evaluation'!$A$55:$F$346,3,0),IFERROR(VLOOKUP($I309,'Privacy Analyst Evaluation'!$A$46:$F$120,3,0),""))&amp;""</f>
        <v/>
      </c>
      <c r="L309" s="216" t="str">
        <f>IFERROR(VLOOKUP($I309,'Institution Evaluation'!$A$55:$F$346,4,0),IFERROR(VLOOKUP($I309,'Privacy Analyst Evaluation'!$A$46:$F$120,4,0),""))&amp;""</f>
        <v/>
      </c>
      <c r="M309" s="216" t="str">
        <f>IFERROR(VLOOKUP($I309,'Institution Evaluation'!$A$55:$F$346,6,0),IFERROR(VLOOKUP($I309,'Privacy Analyst Evaluation'!$A$46:$F$120,6,0),""))&amp;""</f>
        <v/>
      </c>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c r="CK309"/>
      <c r="CL309"/>
      <c r="CM309"/>
      <c r="CN309"/>
      <c r="CO309"/>
      <c r="CP309"/>
      <c r="CQ309"/>
      <c r="CR309"/>
      <c r="CS309"/>
      <c r="CT309"/>
      <c r="CU309"/>
      <c r="CV309"/>
      <c r="CW309"/>
      <c r="CX309"/>
      <c r="CY309"/>
      <c r="CZ309"/>
      <c r="DA309"/>
      <c r="DB309"/>
      <c r="DC309"/>
      <c r="DD309"/>
      <c r="DE309"/>
      <c r="DF309"/>
      <c r="DG309"/>
      <c r="DH309"/>
      <c r="DI309"/>
      <c r="DJ309"/>
      <c r="DK309"/>
      <c r="DL309"/>
      <c r="DM309"/>
      <c r="DN309"/>
      <c r="DO309"/>
      <c r="DP309"/>
      <c r="DQ309"/>
      <c r="DR309"/>
      <c r="DS309"/>
      <c r="DT309"/>
      <c r="DU309"/>
      <c r="DV309"/>
      <c r="DW309"/>
      <c r="DX309"/>
      <c r="DY309"/>
      <c r="DZ309"/>
      <c r="EA309"/>
      <c r="EB309"/>
      <c r="EC309"/>
      <c r="ED309"/>
      <c r="EE309"/>
      <c r="EF309"/>
      <c r="EG309"/>
      <c r="EH309"/>
      <c r="EI309"/>
      <c r="EJ309"/>
      <c r="EK309"/>
      <c r="EL309"/>
      <c r="EM309"/>
      <c r="EN309"/>
      <c r="EO309"/>
      <c r="EP309"/>
      <c r="EQ309"/>
      <c r="ER309"/>
      <c r="ES309"/>
      <c r="ET309"/>
      <c r="EU309"/>
      <c r="EV309"/>
      <c r="EW309"/>
      <c r="EX309"/>
      <c r="EY309"/>
      <c r="EZ309"/>
      <c r="FA309"/>
      <c r="FB309"/>
      <c r="FC309"/>
      <c r="FD309"/>
      <c r="FE309"/>
      <c r="FF309"/>
      <c r="FG309"/>
      <c r="FH309"/>
      <c r="FI309"/>
      <c r="FJ309"/>
      <c r="FK309"/>
      <c r="FL309"/>
      <c r="FM309"/>
      <c r="FN309"/>
      <c r="FO309"/>
      <c r="FP309"/>
      <c r="FQ309"/>
      <c r="FR309"/>
      <c r="FS309"/>
      <c r="FT309"/>
      <c r="FU309"/>
      <c r="FV309"/>
      <c r="FW309"/>
      <c r="FX309"/>
      <c r="FY309"/>
      <c r="FZ309"/>
      <c r="GA309"/>
      <c r="GB309"/>
      <c r="GC309"/>
      <c r="GD309"/>
      <c r="GE309"/>
      <c r="GF309"/>
      <c r="GG309"/>
      <c r="GH309"/>
      <c r="GI309"/>
      <c r="GJ309"/>
      <c r="GK309"/>
      <c r="GL309"/>
      <c r="GM309"/>
      <c r="GN309"/>
      <c r="GO309"/>
      <c r="GP309"/>
      <c r="GQ309"/>
      <c r="GR309"/>
      <c r="GS309"/>
      <c r="GT309"/>
      <c r="GU309"/>
      <c r="GV309"/>
      <c r="GW309"/>
      <c r="GX309"/>
      <c r="GY309"/>
      <c r="GZ309"/>
      <c r="HA309"/>
      <c r="HB309"/>
      <c r="HC309"/>
      <c r="HD309"/>
      <c r="HE309"/>
      <c r="HF309"/>
      <c r="HG309"/>
      <c r="HH309"/>
      <c r="HI309"/>
      <c r="HJ309"/>
      <c r="HK309"/>
      <c r="HL309"/>
      <c r="HM309"/>
      <c r="HN309"/>
      <c r="HO309"/>
      <c r="HP309"/>
      <c r="HQ309"/>
      <c r="HR309"/>
      <c r="HS309"/>
      <c r="HT309"/>
      <c r="HU309"/>
      <c r="HV309"/>
      <c r="HW309"/>
      <c r="HX309"/>
      <c r="HY309"/>
      <c r="HZ309"/>
      <c r="IA309"/>
      <c r="IB309"/>
      <c r="IC309"/>
      <c r="ID309"/>
      <c r="IE309"/>
      <c r="IF309"/>
      <c r="IG309"/>
      <c r="IH309"/>
      <c r="II309"/>
      <c r="IJ309"/>
      <c r="IK309"/>
      <c r="IL309"/>
      <c r="IM309"/>
      <c r="IN309"/>
      <c r="IO309"/>
      <c r="IP309"/>
      <c r="IQ309"/>
      <c r="IR309"/>
      <c r="IS309"/>
      <c r="IT309"/>
      <c r="IU309"/>
      <c r="IV309"/>
      <c r="IW309"/>
      <c r="IX309"/>
      <c r="IY309"/>
      <c r="IZ309"/>
      <c r="JA309"/>
      <c r="JB309"/>
      <c r="JC309"/>
      <c r="JD309"/>
      <c r="JE309"/>
      <c r="JF309"/>
      <c r="JG309"/>
      <c r="JH309"/>
      <c r="JI309"/>
      <c r="JJ309"/>
      <c r="JK309"/>
      <c r="JL309"/>
      <c r="JM309"/>
      <c r="JN309"/>
      <c r="JO309"/>
      <c r="JP309"/>
      <c r="JQ309"/>
      <c r="JR309"/>
      <c r="JS309"/>
      <c r="JT309"/>
      <c r="JU309"/>
      <c r="JV309"/>
      <c r="JW309"/>
      <c r="JX309"/>
      <c r="JY309"/>
      <c r="JZ309"/>
      <c r="KA309"/>
      <c r="KB309"/>
      <c r="KC309"/>
      <c r="KD309"/>
      <c r="KE309"/>
      <c r="KF309"/>
      <c r="KG309"/>
      <c r="KH309"/>
      <c r="KI309"/>
      <c r="KJ309"/>
      <c r="KK309"/>
      <c r="KL309"/>
      <c r="KM309"/>
      <c r="KN309"/>
      <c r="KO309"/>
      <c r="KP309"/>
      <c r="KQ309"/>
      <c r="KR309"/>
      <c r="KS309"/>
      <c r="KT309"/>
      <c r="KU309"/>
      <c r="KV309"/>
      <c r="KW309"/>
      <c r="KX309"/>
      <c r="KY309"/>
      <c r="KZ309"/>
      <c r="LA309"/>
      <c r="LB309"/>
      <c r="LC309"/>
      <c r="LD309"/>
      <c r="LE309"/>
      <c r="LF309"/>
      <c r="LG309"/>
      <c r="LH309"/>
      <c r="LI309"/>
      <c r="LJ309"/>
      <c r="LK309"/>
      <c r="LL309"/>
      <c r="LM309"/>
      <c r="LN309"/>
      <c r="LO309"/>
      <c r="LP309"/>
      <c r="LQ309"/>
      <c r="LR309"/>
      <c r="LS309"/>
      <c r="LT309"/>
      <c r="LU309"/>
      <c r="LV309"/>
      <c r="LW309"/>
      <c r="LX309"/>
      <c r="LY309"/>
      <c r="LZ309"/>
    </row>
    <row r="310" spans="1:338" x14ac:dyDescent="0.2">
      <c r="A310" s="216" t="str">
        <f>IFERROR(IF($A309+1&gt;'(backend scoring)'!$T$335,"",$A309+1),"")</f>
        <v/>
      </c>
      <c r="B310" s="216" t="str">
        <f>_xlfn.XLOOKUP($A310,'(backend scoring)'!$V$2:$V$333,'(backend scoring)'!$A$2:$A$333,"")</f>
        <v/>
      </c>
      <c r="C310" s="216" t="str">
        <f>IFERROR(VLOOKUP($B310,'Institution Evaluation'!$A$55:$F$346,2,0),IFERROR(VLOOKUP($B310,'Privacy Analyst Evaluation'!$A$46:$F$120,2,0),""))&amp;""</f>
        <v/>
      </c>
      <c r="D310" s="216" t="str">
        <f>IFERROR(VLOOKUP($B310,'Institution Evaluation'!$A$55:$F$346,3,0),IFERROR(VLOOKUP($B310,'Privacy Analyst Evaluation'!$A$46:$F$120,3,0),""))&amp;""</f>
        <v/>
      </c>
      <c r="E310" s="216" t="str">
        <f>IFERROR(VLOOKUP($B310,'Institution Evaluation'!$A$55:$F$346,4,0),IFERROR(VLOOKUP($B310,'Privacy Analyst Evaluation'!$A$46:$F$120,4,0),""))&amp;""</f>
        <v/>
      </c>
      <c r="F310" s="216" t="str">
        <f>IFERROR(VLOOKUP($B310,'Institution Evaluation'!$A$55:$F$346,6,0),IFERROR(VLOOKUP($B310,'Privacy Analyst Evaluation'!$A$46:$F$120,6,0),""))&amp;""</f>
        <v/>
      </c>
      <c r="G310" s="217"/>
      <c r="H310" s="216" t="str">
        <f>IFERROR(IF($H309+1&gt;'(backend scoring)'!$Q$335,"",$H309+1),"")</f>
        <v/>
      </c>
      <c r="I310" s="216" t="str">
        <f>_xlfn.XLOOKUP($H310,'(backend scoring)'!$S$2:$S$333,'(backend scoring)'!$A$2:$A$333,"")</f>
        <v/>
      </c>
      <c r="J310" s="216" t="str">
        <f>IFERROR(VLOOKUP($I310,'Institution Evaluation'!$A$55:$F$346,2,0),IFERROR(VLOOKUP($I310,'Privacy Analyst Evaluation'!$A$46:$F$120,2,0),""))</f>
        <v/>
      </c>
      <c r="K310" s="216" t="str">
        <f>IFERROR(VLOOKUP($I310,'Institution Evaluation'!$A$55:$F$346,3,0),IFERROR(VLOOKUP($I310,'Privacy Analyst Evaluation'!$A$46:$F$120,3,0),""))&amp;""</f>
        <v/>
      </c>
      <c r="L310" s="216" t="str">
        <f>IFERROR(VLOOKUP($I310,'Institution Evaluation'!$A$55:$F$346,4,0),IFERROR(VLOOKUP($I310,'Privacy Analyst Evaluation'!$A$46:$F$120,4,0),""))&amp;""</f>
        <v/>
      </c>
      <c r="M310" s="216" t="str">
        <f>IFERROR(VLOOKUP($I310,'Institution Evaluation'!$A$55:$F$346,6,0),IFERROR(VLOOKUP($I310,'Privacy Analyst Evaluation'!$A$46:$F$120,6,0),""))&amp;""</f>
        <v/>
      </c>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c r="CK310"/>
      <c r="CL310"/>
      <c r="CM310"/>
      <c r="CN310"/>
      <c r="CO310"/>
      <c r="CP310"/>
      <c r="CQ310"/>
      <c r="CR310"/>
      <c r="CS310"/>
      <c r="CT310"/>
      <c r="CU310"/>
      <c r="CV310"/>
      <c r="CW310"/>
      <c r="CX310"/>
      <c r="CY310"/>
      <c r="CZ310"/>
      <c r="DA310"/>
      <c r="DB310"/>
      <c r="DC310"/>
      <c r="DD310"/>
      <c r="DE310"/>
      <c r="DF310"/>
      <c r="DG310"/>
      <c r="DH310"/>
      <c r="DI310"/>
      <c r="DJ310"/>
      <c r="DK310"/>
      <c r="DL310"/>
      <c r="DM310"/>
      <c r="DN310"/>
      <c r="DO310"/>
      <c r="DP310"/>
      <c r="DQ310"/>
      <c r="DR310"/>
      <c r="DS310"/>
      <c r="DT310"/>
      <c r="DU310"/>
      <c r="DV310"/>
      <c r="DW310"/>
      <c r="DX310"/>
      <c r="DY310"/>
      <c r="DZ310"/>
      <c r="EA310"/>
      <c r="EB310"/>
      <c r="EC310"/>
      <c r="ED310"/>
      <c r="EE310"/>
      <c r="EF310"/>
      <c r="EG310"/>
      <c r="EH310"/>
      <c r="EI310"/>
      <c r="EJ310"/>
      <c r="EK310"/>
      <c r="EL310"/>
      <c r="EM310"/>
      <c r="EN310"/>
      <c r="EO310"/>
      <c r="EP310"/>
      <c r="EQ310"/>
      <c r="ER310"/>
      <c r="ES310"/>
      <c r="ET310"/>
      <c r="EU310"/>
      <c r="EV310"/>
      <c r="EW310"/>
      <c r="EX310"/>
      <c r="EY310"/>
      <c r="EZ310"/>
      <c r="FA310"/>
      <c r="FB310"/>
      <c r="FC310"/>
      <c r="FD310"/>
      <c r="FE310"/>
      <c r="FF310"/>
      <c r="FG310"/>
      <c r="FH310"/>
      <c r="FI310"/>
      <c r="FJ310"/>
      <c r="FK310"/>
      <c r="FL310"/>
      <c r="FM310"/>
      <c r="FN310"/>
      <c r="FO310"/>
      <c r="FP310"/>
      <c r="FQ310"/>
      <c r="FR310"/>
      <c r="FS310"/>
      <c r="FT310"/>
      <c r="FU310"/>
      <c r="FV310"/>
      <c r="FW310"/>
      <c r="FX310"/>
      <c r="FY310"/>
      <c r="FZ310"/>
      <c r="GA310"/>
      <c r="GB310"/>
      <c r="GC310"/>
      <c r="GD310"/>
      <c r="GE310"/>
      <c r="GF310"/>
      <c r="GG310"/>
      <c r="GH310"/>
      <c r="GI310"/>
      <c r="GJ310"/>
      <c r="GK310"/>
      <c r="GL310"/>
      <c r="GM310"/>
      <c r="GN310"/>
      <c r="GO310"/>
      <c r="GP310"/>
      <c r="GQ310"/>
      <c r="GR310"/>
      <c r="GS310"/>
      <c r="GT310"/>
      <c r="GU310"/>
      <c r="GV310"/>
      <c r="GW310"/>
      <c r="GX310"/>
      <c r="GY310"/>
      <c r="GZ310"/>
      <c r="HA310"/>
      <c r="HB310"/>
      <c r="HC310"/>
      <c r="HD310"/>
      <c r="HE310"/>
      <c r="HF310"/>
      <c r="HG310"/>
      <c r="HH310"/>
      <c r="HI310"/>
      <c r="HJ310"/>
      <c r="HK310"/>
      <c r="HL310"/>
      <c r="HM310"/>
      <c r="HN310"/>
      <c r="HO310"/>
      <c r="HP310"/>
      <c r="HQ310"/>
      <c r="HR310"/>
      <c r="HS310"/>
      <c r="HT310"/>
      <c r="HU310"/>
      <c r="HV310"/>
      <c r="HW310"/>
      <c r="HX310"/>
      <c r="HY310"/>
      <c r="HZ310"/>
      <c r="IA310"/>
      <c r="IB310"/>
      <c r="IC310"/>
      <c r="ID310"/>
      <c r="IE310"/>
      <c r="IF310"/>
      <c r="IG310"/>
      <c r="IH310"/>
      <c r="II310"/>
      <c r="IJ310"/>
      <c r="IK310"/>
      <c r="IL310"/>
      <c r="IM310"/>
      <c r="IN310"/>
      <c r="IO310"/>
      <c r="IP310"/>
      <c r="IQ310"/>
      <c r="IR310"/>
      <c r="IS310"/>
      <c r="IT310"/>
      <c r="IU310"/>
      <c r="IV310"/>
      <c r="IW310"/>
      <c r="IX310"/>
      <c r="IY310"/>
      <c r="IZ310"/>
      <c r="JA310"/>
      <c r="JB310"/>
      <c r="JC310"/>
      <c r="JD310"/>
      <c r="JE310"/>
      <c r="JF310"/>
      <c r="JG310"/>
      <c r="JH310"/>
      <c r="JI310"/>
      <c r="JJ310"/>
      <c r="JK310"/>
      <c r="JL310"/>
      <c r="JM310"/>
      <c r="JN310"/>
      <c r="JO310"/>
      <c r="JP310"/>
      <c r="JQ310"/>
      <c r="JR310"/>
      <c r="JS310"/>
      <c r="JT310"/>
      <c r="JU310"/>
      <c r="JV310"/>
      <c r="JW310"/>
      <c r="JX310"/>
      <c r="JY310"/>
      <c r="JZ310"/>
      <c r="KA310"/>
      <c r="KB310"/>
      <c r="KC310"/>
      <c r="KD310"/>
      <c r="KE310"/>
      <c r="KF310"/>
      <c r="KG310"/>
      <c r="KH310"/>
      <c r="KI310"/>
      <c r="KJ310"/>
      <c r="KK310"/>
      <c r="KL310"/>
      <c r="KM310"/>
      <c r="KN310"/>
      <c r="KO310"/>
      <c r="KP310"/>
      <c r="KQ310"/>
      <c r="KR310"/>
      <c r="KS310"/>
      <c r="KT310"/>
      <c r="KU310"/>
      <c r="KV310"/>
      <c r="KW310"/>
      <c r="KX310"/>
      <c r="KY310"/>
      <c r="KZ310"/>
      <c r="LA310"/>
      <c r="LB310"/>
      <c r="LC310"/>
      <c r="LD310"/>
      <c r="LE310"/>
      <c r="LF310"/>
      <c r="LG310"/>
      <c r="LH310"/>
      <c r="LI310"/>
      <c r="LJ310"/>
      <c r="LK310"/>
      <c r="LL310"/>
      <c r="LM310"/>
      <c r="LN310"/>
      <c r="LO310"/>
      <c r="LP310"/>
      <c r="LQ310"/>
      <c r="LR310"/>
      <c r="LS310"/>
      <c r="LT310"/>
      <c r="LU310"/>
      <c r="LV310"/>
      <c r="LW310"/>
      <c r="LX310"/>
      <c r="LY310"/>
      <c r="LZ310"/>
    </row>
    <row r="311" spans="1:338" x14ac:dyDescent="0.2">
      <c r="A311" s="216" t="str">
        <f>IFERROR(IF($A310+1&gt;'(backend scoring)'!$T$335,"",$A310+1),"")</f>
        <v/>
      </c>
      <c r="B311" s="216" t="str">
        <f>_xlfn.XLOOKUP($A311,'(backend scoring)'!$V$2:$V$333,'(backend scoring)'!$A$2:$A$333,"")</f>
        <v/>
      </c>
      <c r="C311" s="216" t="str">
        <f>IFERROR(VLOOKUP($B311,'Institution Evaluation'!$A$55:$F$346,2,0),IFERROR(VLOOKUP($B311,'Privacy Analyst Evaluation'!$A$46:$F$120,2,0),""))&amp;""</f>
        <v/>
      </c>
      <c r="D311" s="216" t="str">
        <f>IFERROR(VLOOKUP($B311,'Institution Evaluation'!$A$55:$F$346,3,0),IFERROR(VLOOKUP($B311,'Privacy Analyst Evaluation'!$A$46:$F$120,3,0),""))&amp;""</f>
        <v/>
      </c>
      <c r="E311" s="216" t="str">
        <f>IFERROR(VLOOKUP($B311,'Institution Evaluation'!$A$55:$F$346,4,0),IFERROR(VLOOKUP($B311,'Privacy Analyst Evaluation'!$A$46:$F$120,4,0),""))&amp;""</f>
        <v/>
      </c>
      <c r="F311" s="216" t="str">
        <f>IFERROR(VLOOKUP($B311,'Institution Evaluation'!$A$55:$F$346,6,0),IFERROR(VLOOKUP($B311,'Privacy Analyst Evaluation'!$A$46:$F$120,6,0),""))&amp;""</f>
        <v/>
      </c>
      <c r="G311" s="217"/>
      <c r="H311" s="216" t="str">
        <f>IFERROR(IF($H310+1&gt;'(backend scoring)'!$Q$335,"",$H310+1),"")</f>
        <v/>
      </c>
      <c r="I311" s="216" t="str">
        <f>_xlfn.XLOOKUP($H311,'(backend scoring)'!$S$2:$S$333,'(backend scoring)'!$A$2:$A$333,"")</f>
        <v/>
      </c>
      <c r="J311" s="216" t="str">
        <f>IFERROR(VLOOKUP($I311,'Institution Evaluation'!$A$55:$F$346,2,0),IFERROR(VLOOKUP($I311,'Privacy Analyst Evaluation'!$A$46:$F$120,2,0),""))</f>
        <v/>
      </c>
      <c r="K311" s="216" t="str">
        <f>IFERROR(VLOOKUP($I311,'Institution Evaluation'!$A$55:$F$346,3,0),IFERROR(VLOOKUP($I311,'Privacy Analyst Evaluation'!$A$46:$F$120,3,0),""))&amp;""</f>
        <v/>
      </c>
      <c r="L311" s="216" t="str">
        <f>IFERROR(VLOOKUP($I311,'Institution Evaluation'!$A$55:$F$346,4,0),IFERROR(VLOOKUP($I311,'Privacy Analyst Evaluation'!$A$46:$F$120,4,0),""))&amp;""</f>
        <v/>
      </c>
      <c r="M311" s="216" t="str">
        <f>IFERROR(VLOOKUP($I311,'Institution Evaluation'!$A$55:$F$346,6,0),IFERROR(VLOOKUP($I311,'Privacy Analyst Evaluation'!$A$46:$F$120,6,0),""))&amp;""</f>
        <v/>
      </c>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c r="DD311"/>
      <c r="DE311"/>
      <c r="DF311"/>
      <c r="DG311"/>
      <c r="DH311"/>
      <c r="DI311"/>
      <c r="DJ311"/>
      <c r="DK311"/>
      <c r="DL311"/>
      <c r="DM311"/>
      <c r="DN311"/>
      <c r="DO311"/>
      <c r="DP311"/>
      <c r="DQ311"/>
      <c r="DR311"/>
      <c r="DS311"/>
      <c r="DT311"/>
      <c r="DU311"/>
      <c r="DV311"/>
      <c r="DW311"/>
      <c r="DX311"/>
      <c r="DY311"/>
      <c r="DZ311"/>
      <c r="EA311"/>
      <c r="EB311"/>
      <c r="EC311"/>
      <c r="ED311"/>
      <c r="EE311"/>
      <c r="EF311"/>
      <c r="EG311"/>
      <c r="EH311"/>
      <c r="EI311"/>
      <c r="EJ311"/>
      <c r="EK311"/>
      <c r="EL311"/>
      <c r="EM311"/>
      <c r="EN311"/>
      <c r="EO311"/>
      <c r="EP311"/>
      <c r="EQ311"/>
      <c r="ER311"/>
      <c r="ES311"/>
      <c r="ET311"/>
      <c r="EU311"/>
      <c r="EV311"/>
      <c r="EW311"/>
      <c r="EX311"/>
      <c r="EY311"/>
      <c r="EZ311"/>
      <c r="FA311"/>
      <c r="FB311"/>
      <c r="FC311"/>
      <c r="FD311"/>
      <c r="FE311"/>
      <c r="FF311"/>
      <c r="FG311"/>
      <c r="FH311"/>
      <c r="FI311"/>
      <c r="FJ311"/>
      <c r="FK311"/>
      <c r="FL311"/>
      <c r="FM311"/>
      <c r="FN311"/>
      <c r="FO311"/>
      <c r="FP311"/>
      <c r="FQ311"/>
      <c r="FR311"/>
      <c r="FS311"/>
      <c r="FT311"/>
      <c r="FU311"/>
      <c r="FV311"/>
      <c r="FW311"/>
      <c r="FX311"/>
      <c r="FY311"/>
      <c r="FZ311"/>
      <c r="GA311"/>
      <c r="GB311"/>
      <c r="GC311"/>
      <c r="GD311"/>
      <c r="GE311"/>
      <c r="GF311"/>
      <c r="GG311"/>
      <c r="GH311"/>
      <c r="GI311"/>
      <c r="GJ311"/>
      <c r="GK311"/>
      <c r="GL311"/>
      <c r="GM311"/>
      <c r="GN311"/>
      <c r="GO311"/>
      <c r="GP311"/>
      <c r="GQ311"/>
      <c r="GR311"/>
      <c r="GS311"/>
      <c r="GT311"/>
      <c r="GU311"/>
      <c r="GV311"/>
      <c r="GW311"/>
      <c r="GX311"/>
      <c r="GY311"/>
      <c r="GZ311"/>
      <c r="HA311"/>
      <c r="HB311"/>
      <c r="HC311"/>
      <c r="HD311"/>
      <c r="HE311"/>
      <c r="HF311"/>
      <c r="HG311"/>
      <c r="HH311"/>
      <c r="HI311"/>
      <c r="HJ311"/>
      <c r="HK311"/>
      <c r="HL311"/>
      <c r="HM311"/>
      <c r="HN311"/>
      <c r="HO311"/>
      <c r="HP311"/>
      <c r="HQ311"/>
      <c r="HR311"/>
      <c r="HS311"/>
      <c r="HT311"/>
      <c r="HU311"/>
      <c r="HV311"/>
      <c r="HW311"/>
      <c r="HX311"/>
      <c r="HY311"/>
      <c r="HZ311"/>
      <c r="IA311"/>
      <c r="IB311"/>
      <c r="IC311"/>
      <c r="ID311"/>
      <c r="IE311"/>
      <c r="IF311"/>
      <c r="IG311"/>
      <c r="IH311"/>
      <c r="II311"/>
      <c r="IJ311"/>
      <c r="IK311"/>
      <c r="IL311"/>
      <c r="IM311"/>
      <c r="IN311"/>
      <c r="IO311"/>
      <c r="IP311"/>
      <c r="IQ311"/>
      <c r="IR311"/>
      <c r="IS311"/>
      <c r="IT311"/>
      <c r="IU311"/>
      <c r="IV311"/>
      <c r="IW311"/>
      <c r="IX311"/>
      <c r="IY311"/>
      <c r="IZ311"/>
      <c r="JA311"/>
      <c r="JB311"/>
      <c r="JC311"/>
      <c r="JD311"/>
      <c r="JE311"/>
      <c r="JF311"/>
      <c r="JG311"/>
      <c r="JH311"/>
      <c r="JI311"/>
      <c r="JJ311"/>
      <c r="JK311"/>
      <c r="JL311"/>
      <c r="JM311"/>
      <c r="JN311"/>
      <c r="JO311"/>
      <c r="JP311"/>
      <c r="JQ311"/>
      <c r="JR311"/>
      <c r="JS311"/>
      <c r="JT311"/>
      <c r="JU311"/>
      <c r="JV311"/>
      <c r="JW311"/>
      <c r="JX311"/>
      <c r="JY311"/>
      <c r="JZ311"/>
      <c r="KA311"/>
      <c r="KB311"/>
      <c r="KC311"/>
      <c r="KD311"/>
      <c r="KE311"/>
      <c r="KF311"/>
      <c r="KG311"/>
      <c r="KH311"/>
      <c r="KI311"/>
      <c r="KJ311"/>
      <c r="KK311"/>
      <c r="KL311"/>
      <c r="KM311"/>
      <c r="KN311"/>
      <c r="KO311"/>
      <c r="KP311"/>
      <c r="KQ311"/>
      <c r="KR311"/>
      <c r="KS311"/>
      <c r="KT311"/>
      <c r="KU311"/>
      <c r="KV311"/>
      <c r="KW311"/>
      <c r="KX311"/>
      <c r="KY311"/>
      <c r="KZ311"/>
      <c r="LA311"/>
      <c r="LB311"/>
      <c r="LC311"/>
      <c r="LD311"/>
      <c r="LE311"/>
      <c r="LF311"/>
      <c r="LG311"/>
      <c r="LH311"/>
      <c r="LI311"/>
      <c r="LJ311"/>
      <c r="LK311"/>
      <c r="LL311"/>
      <c r="LM311"/>
      <c r="LN311"/>
      <c r="LO311"/>
      <c r="LP311"/>
      <c r="LQ311"/>
      <c r="LR311"/>
      <c r="LS311"/>
      <c r="LT311"/>
      <c r="LU311"/>
      <c r="LV311"/>
      <c r="LW311"/>
      <c r="LX311"/>
      <c r="LY311"/>
      <c r="LZ311"/>
    </row>
    <row r="312" spans="1:338" x14ac:dyDescent="0.2">
      <c r="A312" s="216" t="str">
        <f>IFERROR(IF($A311+1&gt;'(backend scoring)'!$T$335,"",$A311+1),"")</f>
        <v/>
      </c>
      <c r="B312" s="216" t="str">
        <f>_xlfn.XLOOKUP($A312,'(backend scoring)'!$V$2:$V$333,'(backend scoring)'!$A$2:$A$333,"")</f>
        <v/>
      </c>
      <c r="C312" s="216" t="str">
        <f>IFERROR(VLOOKUP($B312,'Institution Evaluation'!$A$55:$F$346,2,0),IFERROR(VLOOKUP($B312,'Privacy Analyst Evaluation'!$A$46:$F$120,2,0),""))&amp;""</f>
        <v/>
      </c>
      <c r="D312" s="216" t="str">
        <f>IFERROR(VLOOKUP($B312,'Institution Evaluation'!$A$55:$F$346,3,0),IFERROR(VLOOKUP($B312,'Privacy Analyst Evaluation'!$A$46:$F$120,3,0),""))&amp;""</f>
        <v/>
      </c>
      <c r="E312" s="216" t="str">
        <f>IFERROR(VLOOKUP($B312,'Institution Evaluation'!$A$55:$F$346,4,0),IFERROR(VLOOKUP($B312,'Privacy Analyst Evaluation'!$A$46:$F$120,4,0),""))&amp;""</f>
        <v/>
      </c>
      <c r="F312" s="216" t="str">
        <f>IFERROR(VLOOKUP($B312,'Institution Evaluation'!$A$55:$F$346,6,0),IFERROR(VLOOKUP($B312,'Privacy Analyst Evaluation'!$A$46:$F$120,6,0),""))&amp;""</f>
        <v/>
      </c>
      <c r="G312" s="217"/>
      <c r="H312" s="216" t="str">
        <f>IFERROR(IF($H311+1&gt;'(backend scoring)'!$Q$335,"",$H311+1),"")</f>
        <v/>
      </c>
      <c r="I312" s="216" t="str">
        <f>_xlfn.XLOOKUP($H312,'(backend scoring)'!$S$2:$S$333,'(backend scoring)'!$A$2:$A$333,"")</f>
        <v/>
      </c>
      <c r="J312" s="216" t="str">
        <f>IFERROR(VLOOKUP($I312,'Institution Evaluation'!$A$55:$F$346,2,0),IFERROR(VLOOKUP($I312,'Privacy Analyst Evaluation'!$A$46:$F$120,2,0),""))</f>
        <v/>
      </c>
      <c r="K312" s="216" t="str">
        <f>IFERROR(VLOOKUP($I312,'Institution Evaluation'!$A$55:$F$346,3,0),IFERROR(VLOOKUP($I312,'Privacy Analyst Evaluation'!$A$46:$F$120,3,0),""))&amp;""</f>
        <v/>
      </c>
      <c r="L312" s="216" t="str">
        <f>IFERROR(VLOOKUP($I312,'Institution Evaluation'!$A$55:$F$346,4,0),IFERROR(VLOOKUP($I312,'Privacy Analyst Evaluation'!$A$46:$F$120,4,0),""))&amp;""</f>
        <v/>
      </c>
      <c r="M312" s="216" t="str">
        <f>IFERROR(VLOOKUP($I312,'Institution Evaluation'!$A$55:$F$346,6,0),IFERROR(VLOOKUP($I312,'Privacy Analyst Evaluation'!$A$46:$F$120,6,0),""))&amp;""</f>
        <v/>
      </c>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c r="CK312"/>
      <c r="CL312"/>
      <c r="CM312"/>
      <c r="CN312"/>
      <c r="CO312"/>
      <c r="CP312"/>
      <c r="CQ312"/>
      <c r="CR312"/>
      <c r="CS312"/>
      <c r="CT312"/>
      <c r="CU312"/>
      <c r="CV312"/>
      <c r="CW312"/>
      <c r="CX312"/>
      <c r="CY312"/>
      <c r="CZ312"/>
      <c r="DA312"/>
      <c r="DB312"/>
      <c r="DC312"/>
      <c r="DD312"/>
      <c r="DE312"/>
      <c r="DF312"/>
      <c r="DG312"/>
      <c r="DH312"/>
      <c r="DI312"/>
      <c r="DJ312"/>
      <c r="DK312"/>
      <c r="DL312"/>
      <c r="DM312"/>
      <c r="DN312"/>
      <c r="DO312"/>
      <c r="DP312"/>
      <c r="DQ312"/>
      <c r="DR312"/>
      <c r="DS312"/>
      <c r="DT312"/>
      <c r="DU312"/>
      <c r="DV312"/>
      <c r="DW312"/>
      <c r="DX312"/>
      <c r="DY312"/>
      <c r="DZ312"/>
      <c r="EA312"/>
      <c r="EB312"/>
      <c r="EC312"/>
      <c r="ED312"/>
      <c r="EE312"/>
      <c r="EF312"/>
      <c r="EG312"/>
      <c r="EH312"/>
      <c r="EI312"/>
      <c r="EJ312"/>
      <c r="EK312"/>
      <c r="EL312"/>
      <c r="EM312"/>
      <c r="EN312"/>
      <c r="EO312"/>
      <c r="EP312"/>
      <c r="EQ312"/>
      <c r="ER312"/>
      <c r="ES312"/>
      <c r="ET312"/>
      <c r="EU312"/>
      <c r="EV312"/>
      <c r="EW312"/>
      <c r="EX312"/>
      <c r="EY312"/>
      <c r="EZ312"/>
      <c r="FA312"/>
      <c r="FB312"/>
      <c r="FC312"/>
      <c r="FD312"/>
      <c r="FE312"/>
      <c r="FF312"/>
      <c r="FG312"/>
      <c r="FH312"/>
      <c r="FI312"/>
      <c r="FJ312"/>
      <c r="FK312"/>
      <c r="FL312"/>
      <c r="FM312"/>
      <c r="FN312"/>
      <c r="FO312"/>
      <c r="FP312"/>
      <c r="FQ312"/>
      <c r="FR312"/>
      <c r="FS312"/>
      <c r="FT312"/>
      <c r="FU312"/>
      <c r="FV312"/>
      <c r="FW312"/>
      <c r="FX312"/>
      <c r="FY312"/>
      <c r="FZ312"/>
      <c r="GA312"/>
      <c r="GB312"/>
      <c r="GC312"/>
      <c r="GD312"/>
      <c r="GE312"/>
      <c r="GF312"/>
      <c r="GG312"/>
      <c r="GH312"/>
      <c r="GI312"/>
      <c r="GJ312"/>
      <c r="GK312"/>
      <c r="GL312"/>
      <c r="GM312"/>
      <c r="GN312"/>
      <c r="GO312"/>
      <c r="GP312"/>
      <c r="GQ312"/>
      <c r="GR312"/>
      <c r="GS312"/>
      <c r="GT312"/>
      <c r="GU312"/>
      <c r="GV312"/>
      <c r="GW312"/>
      <c r="GX312"/>
      <c r="GY312"/>
      <c r="GZ312"/>
      <c r="HA312"/>
      <c r="HB312"/>
      <c r="HC312"/>
      <c r="HD312"/>
      <c r="HE312"/>
      <c r="HF312"/>
      <c r="HG312"/>
      <c r="HH312"/>
      <c r="HI312"/>
      <c r="HJ312"/>
      <c r="HK312"/>
      <c r="HL312"/>
      <c r="HM312"/>
      <c r="HN312"/>
      <c r="HO312"/>
      <c r="HP312"/>
      <c r="HQ312"/>
      <c r="HR312"/>
      <c r="HS312"/>
      <c r="HT312"/>
      <c r="HU312"/>
      <c r="HV312"/>
      <c r="HW312"/>
      <c r="HX312"/>
      <c r="HY312"/>
      <c r="HZ312"/>
      <c r="IA312"/>
      <c r="IB312"/>
      <c r="IC312"/>
      <c r="ID312"/>
      <c r="IE312"/>
      <c r="IF312"/>
      <c r="IG312"/>
      <c r="IH312"/>
      <c r="II312"/>
      <c r="IJ312"/>
      <c r="IK312"/>
      <c r="IL312"/>
      <c r="IM312"/>
      <c r="IN312"/>
      <c r="IO312"/>
      <c r="IP312"/>
      <c r="IQ312"/>
      <c r="IR312"/>
      <c r="IS312"/>
      <c r="IT312"/>
      <c r="IU312"/>
      <c r="IV312"/>
      <c r="IW312"/>
      <c r="IX312"/>
      <c r="IY312"/>
      <c r="IZ312"/>
      <c r="JA312"/>
      <c r="JB312"/>
      <c r="JC312"/>
      <c r="JD312"/>
      <c r="JE312"/>
      <c r="JF312"/>
      <c r="JG312"/>
      <c r="JH312"/>
      <c r="JI312"/>
      <c r="JJ312"/>
      <c r="JK312"/>
      <c r="JL312"/>
      <c r="JM312"/>
      <c r="JN312"/>
      <c r="JO312"/>
      <c r="JP312"/>
      <c r="JQ312"/>
      <c r="JR312"/>
      <c r="JS312"/>
      <c r="JT312"/>
      <c r="JU312"/>
      <c r="JV312"/>
      <c r="JW312"/>
      <c r="JX312"/>
      <c r="JY312"/>
      <c r="JZ312"/>
      <c r="KA312"/>
      <c r="KB312"/>
      <c r="KC312"/>
      <c r="KD312"/>
      <c r="KE312"/>
      <c r="KF312"/>
      <c r="KG312"/>
      <c r="KH312"/>
      <c r="KI312"/>
      <c r="KJ312"/>
      <c r="KK312"/>
      <c r="KL312"/>
      <c r="KM312"/>
      <c r="KN312"/>
      <c r="KO312"/>
      <c r="KP312"/>
      <c r="KQ312"/>
      <c r="KR312"/>
      <c r="KS312"/>
      <c r="KT312"/>
      <c r="KU312"/>
      <c r="KV312"/>
      <c r="KW312"/>
      <c r="KX312"/>
      <c r="KY312"/>
      <c r="KZ312"/>
      <c r="LA312"/>
      <c r="LB312"/>
      <c r="LC312"/>
      <c r="LD312"/>
      <c r="LE312"/>
      <c r="LF312"/>
      <c r="LG312"/>
      <c r="LH312"/>
      <c r="LI312"/>
      <c r="LJ312"/>
      <c r="LK312"/>
      <c r="LL312"/>
      <c r="LM312"/>
      <c r="LN312"/>
      <c r="LO312"/>
      <c r="LP312"/>
      <c r="LQ312"/>
      <c r="LR312"/>
      <c r="LS312"/>
      <c r="LT312"/>
      <c r="LU312"/>
      <c r="LV312"/>
      <c r="LW312"/>
      <c r="LX312"/>
      <c r="LY312"/>
      <c r="LZ312"/>
    </row>
    <row r="313" spans="1:338" x14ac:dyDescent="0.2">
      <c r="A313" s="216" t="str">
        <f>IFERROR(IF($A312+1&gt;'(backend scoring)'!$T$335,"",$A312+1),"")</f>
        <v/>
      </c>
      <c r="B313" s="216" t="str">
        <f>_xlfn.XLOOKUP($A313,'(backend scoring)'!$V$2:$V$333,'(backend scoring)'!$A$2:$A$333,"")</f>
        <v/>
      </c>
      <c r="C313" s="216" t="str">
        <f>IFERROR(VLOOKUP($B313,'Institution Evaluation'!$A$55:$F$346,2,0),IFERROR(VLOOKUP($B313,'Privacy Analyst Evaluation'!$A$46:$F$120,2,0),""))&amp;""</f>
        <v/>
      </c>
      <c r="D313" s="216" t="str">
        <f>IFERROR(VLOOKUP($B313,'Institution Evaluation'!$A$55:$F$346,3,0),IFERROR(VLOOKUP($B313,'Privacy Analyst Evaluation'!$A$46:$F$120,3,0),""))&amp;""</f>
        <v/>
      </c>
      <c r="E313" s="216" t="str">
        <f>IFERROR(VLOOKUP($B313,'Institution Evaluation'!$A$55:$F$346,4,0),IFERROR(VLOOKUP($B313,'Privacy Analyst Evaluation'!$A$46:$F$120,4,0),""))&amp;""</f>
        <v/>
      </c>
      <c r="F313" s="216" t="str">
        <f>IFERROR(VLOOKUP($B313,'Institution Evaluation'!$A$55:$F$346,6,0),IFERROR(VLOOKUP($B313,'Privacy Analyst Evaluation'!$A$46:$F$120,6,0),""))&amp;""</f>
        <v/>
      </c>
      <c r="G313" s="217"/>
      <c r="H313" s="216" t="str">
        <f>IFERROR(IF($H312+1&gt;'(backend scoring)'!$Q$335,"",$H312+1),"")</f>
        <v/>
      </c>
      <c r="I313" s="216" t="str">
        <f>_xlfn.XLOOKUP($H313,'(backend scoring)'!$S$2:$S$333,'(backend scoring)'!$A$2:$A$333,"")</f>
        <v/>
      </c>
      <c r="J313" s="216" t="str">
        <f>IFERROR(VLOOKUP($I313,'Institution Evaluation'!$A$55:$F$346,2,0),IFERROR(VLOOKUP($I313,'Privacy Analyst Evaluation'!$A$46:$F$120,2,0),""))</f>
        <v/>
      </c>
      <c r="K313" s="216" t="str">
        <f>IFERROR(VLOOKUP($I313,'Institution Evaluation'!$A$55:$F$346,3,0),IFERROR(VLOOKUP($I313,'Privacy Analyst Evaluation'!$A$46:$F$120,3,0),""))&amp;""</f>
        <v/>
      </c>
      <c r="L313" s="216" t="str">
        <f>IFERROR(VLOOKUP($I313,'Institution Evaluation'!$A$55:$F$346,4,0),IFERROR(VLOOKUP($I313,'Privacy Analyst Evaluation'!$A$46:$F$120,4,0),""))&amp;""</f>
        <v/>
      </c>
      <c r="M313" s="216" t="str">
        <f>IFERROR(VLOOKUP($I313,'Institution Evaluation'!$A$55:$F$346,6,0),IFERROR(VLOOKUP($I313,'Privacy Analyst Evaluation'!$A$46:$F$120,6,0),""))&amp;""</f>
        <v/>
      </c>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c r="CK313"/>
      <c r="CL313"/>
      <c r="CM313"/>
      <c r="CN313"/>
      <c r="CO313"/>
      <c r="CP313"/>
      <c r="CQ313"/>
      <c r="CR313"/>
      <c r="CS313"/>
      <c r="CT313"/>
      <c r="CU313"/>
      <c r="CV313"/>
      <c r="CW313"/>
      <c r="CX313"/>
      <c r="CY313"/>
      <c r="CZ313"/>
      <c r="DA313"/>
      <c r="DB313"/>
      <c r="DC313"/>
      <c r="DD313"/>
      <c r="DE313"/>
      <c r="DF313"/>
      <c r="DG313"/>
      <c r="DH313"/>
      <c r="DI313"/>
      <c r="DJ313"/>
      <c r="DK313"/>
      <c r="DL313"/>
      <c r="DM313"/>
      <c r="DN313"/>
      <c r="DO313"/>
      <c r="DP313"/>
      <c r="DQ313"/>
      <c r="DR313"/>
      <c r="DS313"/>
      <c r="DT313"/>
      <c r="DU313"/>
      <c r="DV313"/>
      <c r="DW313"/>
      <c r="DX313"/>
      <c r="DY313"/>
      <c r="DZ313"/>
      <c r="EA313"/>
      <c r="EB313"/>
      <c r="EC313"/>
      <c r="ED313"/>
      <c r="EE313"/>
      <c r="EF313"/>
      <c r="EG313"/>
      <c r="EH313"/>
      <c r="EI313"/>
      <c r="EJ313"/>
      <c r="EK313"/>
      <c r="EL313"/>
      <c r="EM313"/>
      <c r="EN313"/>
      <c r="EO313"/>
      <c r="EP313"/>
      <c r="EQ313"/>
      <c r="ER313"/>
      <c r="ES313"/>
      <c r="ET313"/>
      <c r="EU313"/>
      <c r="EV313"/>
      <c r="EW313"/>
      <c r="EX313"/>
      <c r="EY313"/>
      <c r="EZ313"/>
      <c r="FA313"/>
      <c r="FB313"/>
      <c r="FC313"/>
      <c r="FD313"/>
      <c r="FE313"/>
      <c r="FF313"/>
      <c r="FG313"/>
      <c r="FH313"/>
      <c r="FI313"/>
      <c r="FJ313"/>
      <c r="FK313"/>
      <c r="FL313"/>
      <c r="FM313"/>
      <c r="FN313"/>
      <c r="FO313"/>
      <c r="FP313"/>
      <c r="FQ313"/>
      <c r="FR313"/>
      <c r="FS313"/>
      <c r="FT313"/>
      <c r="FU313"/>
      <c r="FV313"/>
      <c r="FW313"/>
      <c r="FX313"/>
      <c r="FY313"/>
      <c r="FZ313"/>
      <c r="GA313"/>
      <c r="GB313"/>
      <c r="GC313"/>
      <c r="GD313"/>
      <c r="GE313"/>
      <c r="GF313"/>
      <c r="GG313"/>
      <c r="GH313"/>
      <c r="GI313"/>
      <c r="GJ313"/>
      <c r="GK313"/>
      <c r="GL313"/>
      <c r="GM313"/>
      <c r="GN313"/>
      <c r="GO313"/>
      <c r="GP313"/>
      <c r="GQ313"/>
      <c r="GR313"/>
      <c r="GS313"/>
      <c r="GT313"/>
      <c r="GU313"/>
      <c r="GV313"/>
      <c r="GW313"/>
      <c r="GX313"/>
      <c r="GY313"/>
      <c r="GZ313"/>
      <c r="HA313"/>
      <c r="HB313"/>
      <c r="HC313"/>
      <c r="HD313"/>
      <c r="HE313"/>
      <c r="HF313"/>
      <c r="HG313"/>
      <c r="HH313"/>
      <c r="HI313"/>
      <c r="HJ313"/>
      <c r="HK313"/>
      <c r="HL313"/>
      <c r="HM313"/>
      <c r="HN313"/>
      <c r="HO313"/>
      <c r="HP313"/>
      <c r="HQ313"/>
      <c r="HR313"/>
      <c r="HS313"/>
      <c r="HT313"/>
      <c r="HU313"/>
      <c r="HV313"/>
      <c r="HW313"/>
      <c r="HX313"/>
      <c r="HY313"/>
      <c r="HZ313"/>
      <c r="IA313"/>
      <c r="IB313"/>
      <c r="IC313"/>
      <c r="ID313"/>
      <c r="IE313"/>
      <c r="IF313"/>
      <c r="IG313"/>
      <c r="IH313"/>
      <c r="II313"/>
      <c r="IJ313"/>
      <c r="IK313"/>
      <c r="IL313"/>
      <c r="IM313"/>
      <c r="IN313"/>
      <c r="IO313"/>
      <c r="IP313"/>
      <c r="IQ313"/>
      <c r="IR313"/>
      <c r="IS313"/>
      <c r="IT313"/>
      <c r="IU313"/>
      <c r="IV313"/>
      <c r="IW313"/>
      <c r="IX313"/>
      <c r="IY313"/>
      <c r="IZ313"/>
      <c r="JA313"/>
      <c r="JB313"/>
      <c r="JC313"/>
      <c r="JD313"/>
      <c r="JE313"/>
      <c r="JF313"/>
      <c r="JG313"/>
      <c r="JH313"/>
      <c r="JI313"/>
      <c r="JJ313"/>
      <c r="JK313"/>
      <c r="JL313"/>
      <c r="JM313"/>
      <c r="JN313"/>
      <c r="JO313"/>
      <c r="JP313"/>
      <c r="JQ313"/>
      <c r="JR313"/>
      <c r="JS313"/>
      <c r="JT313"/>
      <c r="JU313"/>
      <c r="JV313"/>
      <c r="JW313"/>
      <c r="JX313"/>
      <c r="JY313"/>
      <c r="JZ313"/>
      <c r="KA313"/>
      <c r="KB313"/>
      <c r="KC313"/>
      <c r="KD313"/>
      <c r="KE313"/>
      <c r="KF313"/>
      <c r="KG313"/>
      <c r="KH313"/>
      <c r="KI313"/>
      <c r="KJ313"/>
      <c r="KK313"/>
      <c r="KL313"/>
      <c r="KM313"/>
      <c r="KN313"/>
      <c r="KO313"/>
      <c r="KP313"/>
      <c r="KQ313"/>
      <c r="KR313"/>
      <c r="KS313"/>
      <c r="KT313"/>
      <c r="KU313"/>
      <c r="KV313"/>
      <c r="KW313"/>
      <c r="KX313"/>
      <c r="KY313"/>
      <c r="KZ313"/>
      <c r="LA313"/>
      <c r="LB313"/>
      <c r="LC313"/>
      <c r="LD313"/>
      <c r="LE313"/>
      <c r="LF313"/>
      <c r="LG313"/>
      <c r="LH313"/>
      <c r="LI313"/>
      <c r="LJ313"/>
      <c r="LK313"/>
      <c r="LL313"/>
      <c r="LM313"/>
      <c r="LN313"/>
      <c r="LO313"/>
      <c r="LP313"/>
      <c r="LQ313"/>
      <c r="LR313"/>
      <c r="LS313"/>
      <c r="LT313"/>
      <c r="LU313"/>
      <c r="LV313"/>
      <c r="LW313"/>
      <c r="LX313"/>
      <c r="LY313"/>
      <c r="LZ313"/>
    </row>
    <row r="314" spans="1:338" x14ac:dyDescent="0.2">
      <c r="A314" s="216" t="str">
        <f>IFERROR(IF($A313+1&gt;'(backend scoring)'!$T$335,"",$A313+1),"")</f>
        <v/>
      </c>
      <c r="B314" s="216" t="str">
        <f>_xlfn.XLOOKUP($A314,'(backend scoring)'!$V$2:$V$333,'(backend scoring)'!$A$2:$A$333,"")</f>
        <v/>
      </c>
      <c r="C314" s="216" t="str">
        <f>IFERROR(VLOOKUP($B314,'Institution Evaluation'!$A$55:$F$346,2,0),IFERROR(VLOOKUP($B314,'Privacy Analyst Evaluation'!$A$46:$F$120,2,0),""))&amp;""</f>
        <v/>
      </c>
      <c r="D314" s="216" t="str">
        <f>IFERROR(VLOOKUP($B314,'Institution Evaluation'!$A$55:$F$346,3,0),IFERROR(VLOOKUP($B314,'Privacy Analyst Evaluation'!$A$46:$F$120,3,0),""))&amp;""</f>
        <v/>
      </c>
      <c r="E314" s="216" t="str">
        <f>IFERROR(VLOOKUP($B314,'Institution Evaluation'!$A$55:$F$346,4,0),IFERROR(VLOOKUP($B314,'Privacy Analyst Evaluation'!$A$46:$F$120,4,0),""))&amp;""</f>
        <v/>
      </c>
      <c r="F314" s="216" t="str">
        <f>IFERROR(VLOOKUP($B314,'Institution Evaluation'!$A$55:$F$346,6,0),IFERROR(VLOOKUP($B314,'Privacy Analyst Evaluation'!$A$46:$F$120,6,0),""))&amp;""</f>
        <v/>
      </c>
      <c r="G314" s="217"/>
      <c r="H314" s="216" t="str">
        <f>IFERROR(IF($H313+1&gt;'(backend scoring)'!$Q$335,"",$H313+1),"")</f>
        <v/>
      </c>
      <c r="I314" s="216" t="str">
        <f>_xlfn.XLOOKUP($H314,'(backend scoring)'!$S$2:$S$333,'(backend scoring)'!$A$2:$A$333,"")</f>
        <v/>
      </c>
      <c r="J314" s="216" t="str">
        <f>IFERROR(VLOOKUP($I314,'Institution Evaluation'!$A$55:$F$346,2,0),IFERROR(VLOOKUP($I314,'Privacy Analyst Evaluation'!$A$46:$F$120,2,0),""))</f>
        <v/>
      </c>
      <c r="K314" s="216" t="str">
        <f>IFERROR(VLOOKUP($I314,'Institution Evaluation'!$A$55:$F$346,3,0),IFERROR(VLOOKUP($I314,'Privacy Analyst Evaluation'!$A$46:$F$120,3,0),""))&amp;""</f>
        <v/>
      </c>
      <c r="L314" s="216" t="str">
        <f>IFERROR(VLOOKUP($I314,'Institution Evaluation'!$A$55:$F$346,4,0),IFERROR(VLOOKUP($I314,'Privacy Analyst Evaluation'!$A$46:$F$120,4,0),""))&amp;""</f>
        <v/>
      </c>
      <c r="M314" s="216" t="str">
        <f>IFERROR(VLOOKUP($I314,'Institution Evaluation'!$A$55:$F$346,6,0),IFERROR(VLOOKUP($I314,'Privacy Analyst Evaluation'!$A$46:$F$120,6,0),""))&amp;""</f>
        <v/>
      </c>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c r="DM314"/>
      <c r="DN314"/>
      <c r="DO314"/>
      <c r="DP314"/>
      <c r="DQ314"/>
      <c r="DR314"/>
      <c r="DS314"/>
      <c r="DT314"/>
      <c r="DU314"/>
      <c r="DV314"/>
      <c r="DW314"/>
      <c r="DX314"/>
      <c r="DY314"/>
      <c r="DZ314"/>
      <c r="EA314"/>
      <c r="EB314"/>
      <c r="EC314"/>
      <c r="ED314"/>
      <c r="EE314"/>
      <c r="EF314"/>
      <c r="EG314"/>
      <c r="EH314"/>
      <c r="EI314"/>
      <c r="EJ314"/>
      <c r="EK314"/>
      <c r="EL314"/>
      <c r="EM314"/>
      <c r="EN314"/>
      <c r="EO314"/>
      <c r="EP314"/>
      <c r="EQ314"/>
      <c r="ER314"/>
      <c r="ES314"/>
      <c r="ET314"/>
      <c r="EU314"/>
      <c r="EV314"/>
      <c r="EW314"/>
      <c r="EX314"/>
      <c r="EY314"/>
      <c r="EZ314"/>
      <c r="FA314"/>
      <c r="FB314"/>
      <c r="FC314"/>
      <c r="FD314"/>
      <c r="FE314"/>
      <c r="FF314"/>
      <c r="FG314"/>
      <c r="FH314"/>
      <c r="FI314"/>
      <c r="FJ314"/>
      <c r="FK314"/>
      <c r="FL314"/>
      <c r="FM314"/>
      <c r="FN314"/>
      <c r="FO314"/>
      <c r="FP314"/>
      <c r="FQ314"/>
      <c r="FR314"/>
      <c r="FS314"/>
      <c r="FT314"/>
      <c r="FU314"/>
      <c r="FV314"/>
      <c r="FW314"/>
      <c r="FX314"/>
      <c r="FY314"/>
      <c r="FZ314"/>
      <c r="GA314"/>
      <c r="GB314"/>
      <c r="GC314"/>
      <c r="GD314"/>
      <c r="GE314"/>
      <c r="GF314"/>
      <c r="GG314"/>
      <c r="GH314"/>
      <c r="GI314"/>
      <c r="GJ314"/>
      <c r="GK314"/>
      <c r="GL314"/>
      <c r="GM314"/>
      <c r="GN314"/>
      <c r="GO314"/>
      <c r="GP314"/>
      <c r="GQ314"/>
      <c r="GR314"/>
      <c r="GS314"/>
      <c r="GT314"/>
      <c r="GU314"/>
      <c r="GV314"/>
      <c r="GW314"/>
      <c r="GX314"/>
      <c r="GY314"/>
      <c r="GZ314"/>
      <c r="HA314"/>
      <c r="HB314"/>
      <c r="HC314"/>
      <c r="HD314"/>
      <c r="HE314"/>
      <c r="HF314"/>
      <c r="HG314"/>
      <c r="HH314"/>
      <c r="HI314"/>
      <c r="HJ314"/>
      <c r="HK314"/>
      <c r="HL314"/>
      <c r="HM314"/>
      <c r="HN314"/>
      <c r="HO314"/>
      <c r="HP314"/>
      <c r="HQ314"/>
      <c r="HR314"/>
      <c r="HS314"/>
      <c r="HT314"/>
      <c r="HU314"/>
      <c r="HV314"/>
      <c r="HW314"/>
      <c r="HX314"/>
      <c r="HY314"/>
      <c r="HZ314"/>
      <c r="IA314"/>
      <c r="IB314"/>
      <c r="IC314"/>
      <c r="ID314"/>
      <c r="IE314"/>
      <c r="IF314"/>
      <c r="IG314"/>
      <c r="IH314"/>
      <c r="II314"/>
      <c r="IJ314"/>
      <c r="IK314"/>
      <c r="IL314"/>
      <c r="IM314"/>
      <c r="IN314"/>
      <c r="IO314"/>
      <c r="IP314"/>
      <c r="IQ314"/>
      <c r="IR314"/>
      <c r="IS314"/>
      <c r="IT314"/>
      <c r="IU314"/>
      <c r="IV314"/>
      <c r="IW314"/>
      <c r="IX314"/>
      <c r="IY314"/>
      <c r="IZ314"/>
      <c r="JA314"/>
      <c r="JB314"/>
      <c r="JC314"/>
      <c r="JD314"/>
      <c r="JE314"/>
      <c r="JF314"/>
      <c r="JG314"/>
      <c r="JH314"/>
      <c r="JI314"/>
      <c r="JJ314"/>
      <c r="JK314"/>
      <c r="JL314"/>
      <c r="JM314"/>
      <c r="JN314"/>
      <c r="JO314"/>
      <c r="JP314"/>
      <c r="JQ314"/>
      <c r="JR314"/>
      <c r="JS314"/>
      <c r="JT314"/>
      <c r="JU314"/>
      <c r="JV314"/>
      <c r="JW314"/>
      <c r="JX314"/>
      <c r="JY314"/>
      <c r="JZ314"/>
      <c r="KA314"/>
      <c r="KB314"/>
      <c r="KC314"/>
      <c r="KD314"/>
      <c r="KE314"/>
      <c r="KF314"/>
      <c r="KG314"/>
      <c r="KH314"/>
      <c r="KI314"/>
      <c r="KJ314"/>
      <c r="KK314"/>
      <c r="KL314"/>
      <c r="KM314"/>
      <c r="KN314"/>
      <c r="KO314"/>
      <c r="KP314"/>
      <c r="KQ314"/>
      <c r="KR314"/>
      <c r="KS314"/>
      <c r="KT314"/>
      <c r="KU314"/>
      <c r="KV314"/>
      <c r="KW314"/>
      <c r="KX314"/>
      <c r="KY314"/>
      <c r="KZ314"/>
      <c r="LA314"/>
      <c r="LB314"/>
      <c r="LC314"/>
      <c r="LD314"/>
      <c r="LE314"/>
      <c r="LF314"/>
      <c r="LG314"/>
      <c r="LH314"/>
      <c r="LI314"/>
      <c r="LJ314"/>
      <c r="LK314"/>
      <c r="LL314"/>
      <c r="LM314"/>
      <c r="LN314"/>
      <c r="LO314"/>
      <c r="LP314"/>
      <c r="LQ314"/>
      <c r="LR314"/>
      <c r="LS314"/>
      <c r="LT314"/>
      <c r="LU314"/>
      <c r="LV314"/>
      <c r="LW314"/>
      <c r="LX314"/>
      <c r="LY314"/>
      <c r="LZ314"/>
    </row>
    <row r="315" spans="1:338" x14ac:dyDescent="0.2">
      <c r="A315" s="216" t="str">
        <f>IFERROR(IF($A314+1&gt;'(backend scoring)'!$T$335,"",$A314+1),"")</f>
        <v/>
      </c>
      <c r="B315" s="216" t="str">
        <f>_xlfn.XLOOKUP($A315,'(backend scoring)'!$V$2:$V$333,'(backend scoring)'!$A$2:$A$333,"")</f>
        <v/>
      </c>
      <c r="C315" s="216" t="str">
        <f>IFERROR(VLOOKUP($B315,'Institution Evaluation'!$A$55:$F$346,2,0),IFERROR(VLOOKUP($B315,'Privacy Analyst Evaluation'!$A$46:$F$120,2,0),""))&amp;""</f>
        <v/>
      </c>
      <c r="D315" s="216" t="str">
        <f>IFERROR(VLOOKUP($B315,'Institution Evaluation'!$A$55:$F$346,3,0),IFERROR(VLOOKUP($B315,'Privacy Analyst Evaluation'!$A$46:$F$120,3,0),""))&amp;""</f>
        <v/>
      </c>
      <c r="E315" s="216" t="str">
        <f>IFERROR(VLOOKUP($B315,'Institution Evaluation'!$A$55:$F$346,4,0),IFERROR(VLOOKUP($B315,'Privacy Analyst Evaluation'!$A$46:$F$120,4,0),""))&amp;""</f>
        <v/>
      </c>
      <c r="F315" s="216" t="str">
        <f>IFERROR(VLOOKUP($B315,'Institution Evaluation'!$A$55:$F$346,6,0),IFERROR(VLOOKUP($B315,'Privacy Analyst Evaluation'!$A$46:$F$120,6,0),""))&amp;""</f>
        <v/>
      </c>
      <c r="G315" s="217"/>
      <c r="H315" s="216" t="str">
        <f>IFERROR(IF($H314+1&gt;'(backend scoring)'!$Q$335,"",$H314+1),"")</f>
        <v/>
      </c>
      <c r="I315" s="216" t="str">
        <f>_xlfn.XLOOKUP($H315,'(backend scoring)'!$S$2:$S$333,'(backend scoring)'!$A$2:$A$333,"")</f>
        <v/>
      </c>
      <c r="J315" s="216" t="str">
        <f>IFERROR(VLOOKUP($I315,'Institution Evaluation'!$A$55:$F$346,2,0),IFERROR(VLOOKUP($I315,'Privacy Analyst Evaluation'!$A$46:$F$120,2,0),""))</f>
        <v/>
      </c>
      <c r="K315" s="216" t="str">
        <f>IFERROR(VLOOKUP($I315,'Institution Evaluation'!$A$55:$F$346,3,0),IFERROR(VLOOKUP($I315,'Privacy Analyst Evaluation'!$A$46:$F$120,3,0),""))&amp;""</f>
        <v/>
      </c>
      <c r="L315" s="216" t="str">
        <f>IFERROR(VLOOKUP($I315,'Institution Evaluation'!$A$55:$F$346,4,0),IFERROR(VLOOKUP($I315,'Privacy Analyst Evaluation'!$A$46:$F$120,4,0),""))&amp;""</f>
        <v/>
      </c>
      <c r="M315" s="216" t="str">
        <f>IFERROR(VLOOKUP($I315,'Institution Evaluation'!$A$55:$F$346,6,0),IFERROR(VLOOKUP($I315,'Privacy Analyst Evaluation'!$A$46:$F$120,6,0),""))&amp;""</f>
        <v/>
      </c>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c r="DD315"/>
      <c r="DE315"/>
      <c r="DF315"/>
      <c r="DG315"/>
      <c r="DH315"/>
      <c r="DI315"/>
      <c r="DJ315"/>
      <c r="DK315"/>
      <c r="DL315"/>
      <c r="DM315"/>
      <c r="DN315"/>
      <c r="DO315"/>
      <c r="DP315"/>
      <c r="DQ315"/>
      <c r="DR315"/>
      <c r="DS315"/>
      <c r="DT315"/>
      <c r="DU315"/>
      <c r="DV315"/>
      <c r="DW315"/>
      <c r="DX315"/>
      <c r="DY315"/>
      <c r="DZ315"/>
      <c r="EA315"/>
      <c r="EB315"/>
      <c r="EC315"/>
      <c r="ED315"/>
      <c r="EE315"/>
      <c r="EF315"/>
      <c r="EG315"/>
      <c r="EH315"/>
      <c r="EI315"/>
      <c r="EJ315"/>
      <c r="EK315"/>
      <c r="EL315"/>
      <c r="EM315"/>
      <c r="EN315"/>
      <c r="EO315"/>
      <c r="EP315"/>
      <c r="EQ315"/>
      <c r="ER315"/>
      <c r="ES315"/>
      <c r="ET315"/>
      <c r="EU315"/>
      <c r="EV315"/>
      <c r="EW315"/>
      <c r="EX315"/>
      <c r="EY315"/>
      <c r="EZ315"/>
      <c r="FA315"/>
      <c r="FB315"/>
      <c r="FC315"/>
      <c r="FD315"/>
      <c r="FE315"/>
      <c r="FF315"/>
      <c r="FG315"/>
      <c r="FH315"/>
      <c r="FI315"/>
      <c r="FJ315"/>
      <c r="FK315"/>
      <c r="FL315"/>
      <c r="FM315"/>
      <c r="FN315"/>
      <c r="FO315"/>
      <c r="FP315"/>
      <c r="FQ315"/>
      <c r="FR315"/>
      <c r="FS315"/>
      <c r="FT315"/>
      <c r="FU315"/>
      <c r="FV315"/>
      <c r="FW315"/>
      <c r="FX315"/>
      <c r="FY315"/>
      <c r="FZ315"/>
      <c r="GA315"/>
      <c r="GB315"/>
      <c r="GC315"/>
      <c r="GD315"/>
      <c r="GE315"/>
      <c r="GF315"/>
      <c r="GG315"/>
      <c r="GH315"/>
      <c r="GI315"/>
      <c r="GJ315"/>
      <c r="GK315"/>
      <c r="GL315"/>
      <c r="GM315"/>
      <c r="GN315"/>
      <c r="GO315"/>
      <c r="GP315"/>
      <c r="GQ315"/>
      <c r="GR315"/>
      <c r="GS315"/>
      <c r="GT315"/>
      <c r="GU315"/>
      <c r="GV315"/>
      <c r="GW315"/>
      <c r="GX315"/>
      <c r="GY315"/>
      <c r="GZ315"/>
      <c r="HA315"/>
      <c r="HB315"/>
      <c r="HC315"/>
      <c r="HD315"/>
      <c r="HE315"/>
      <c r="HF315"/>
      <c r="HG315"/>
      <c r="HH315"/>
      <c r="HI315"/>
      <c r="HJ315"/>
      <c r="HK315"/>
      <c r="HL315"/>
      <c r="HM315"/>
      <c r="HN315"/>
      <c r="HO315"/>
      <c r="HP315"/>
      <c r="HQ315"/>
      <c r="HR315"/>
      <c r="HS315"/>
      <c r="HT315"/>
      <c r="HU315"/>
      <c r="HV315"/>
      <c r="HW315"/>
      <c r="HX315"/>
      <c r="HY315"/>
      <c r="HZ315"/>
      <c r="IA315"/>
      <c r="IB315"/>
      <c r="IC315"/>
      <c r="ID315"/>
      <c r="IE315"/>
      <c r="IF315"/>
      <c r="IG315"/>
      <c r="IH315"/>
      <c r="II315"/>
      <c r="IJ315"/>
      <c r="IK315"/>
      <c r="IL315"/>
      <c r="IM315"/>
      <c r="IN315"/>
      <c r="IO315"/>
      <c r="IP315"/>
      <c r="IQ315"/>
      <c r="IR315"/>
      <c r="IS315"/>
      <c r="IT315"/>
      <c r="IU315"/>
      <c r="IV315"/>
      <c r="IW315"/>
      <c r="IX315"/>
      <c r="IY315"/>
      <c r="IZ315"/>
      <c r="JA315"/>
      <c r="JB315"/>
      <c r="JC315"/>
      <c r="JD315"/>
      <c r="JE315"/>
      <c r="JF315"/>
      <c r="JG315"/>
      <c r="JH315"/>
      <c r="JI315"/>
      <c r="JJ315"/>
      <c r="JK315"/>
      <c r="JL315"/>
      <c r="JM315"/>
      <c r="JN315"/>
      <c r="JO315"/>
      <c r="JP315"/>
      <c r="JQ315"/>
      <c r="JR315"/>
      <c r="JS315"/>
      <c r="JT315"/>
      <c r="JU315"/>
      <c r="JV315"/>
      <c r="JW315"/>
      <c r="JX315"/>
      <c r="JY315"/>
      <c r="JZ315"/>
      <c r="KA315"/>
      <c r="KB315"/>
      <c r="KC315"/>
      <c r="KD315"/>
      <c r="KE315"/>
      <c r="KF315"/>
      <c r="KG315"/>
      <c r="KH315"/>
      <c r="KI315"/>
      <c r="KJ315"/>
      <c r="KK315"/>
      <c r="KL315"/>
      <c r="KM315"/>
      <c r="KN315"/>
      <c r="KO315"/>
      <c r="KP315"/>
      <c r="KQ315"/>
      <c r="KR315"/>
      <c r="KS315"/>
      <c r="KT315"/>
      <c r="KU315"/>
      <c r="KV315"/>
      <c r="KW315"/>
      <c r="KX315"/>
      <c r="KY315"/>
      <c r="KZ315"/>
      <c r="LA315"/>
      <c r="LB315"/>
      <c r="LC315"/>
      <c r="LD315"/>
      <c r="LE315"/>
      <c r="LF315"/>
      <c r="LG315"/>
      <c r="LH315"/>
      <c r="LI315"/>
      <c r="LJ315"/>
      <c r="LK315"/>
      <c r="LL315"/>
      <c r="LM315"/>
      <c r="LN315"/>
      <c r="LO315"/>
      <c r="LP315"/>
      <c r="LQ315"/>
      <c r="LR315"/>
      <c r="LS315"/>
      <c r="LT315"/>
      <c r="LU315"/>
      <c r="LV315"/>
      <c r="LW315"/>
      <c r="LX315"/>
      <c r="LY315"/>
      <c r="LZ315"/>
    </row>
    <row r="316" spans="1:338" x14ac:dyDescent="0.2">
      <c r="A316" s="216" t="str">
        <f>IFERROR(IF($A315+1&gt;'(backend scoring)'!$T$335,"",$A315+1),"")</f>
        <v/>
      </c>
      <c r="B316" s="216" t="str">
        <f>_xlfn.XLOOKUP($A316,'(backend scoring)'!$V$2:$V$333,'(backend scoring)'!$A$2:$A$333,"")</f>
        <v/>
      </c>
      <c r="C316" s="216" t="str">
        <f>IFERROR(VLOOKUP($B316,'Institution Evaluation'!$A$55:$F$346,2,0),IFERROR(VLOOKUP($B316,'Privacy Analyst Evaluation'!$A$46:$F$120,2,0),""))&amp;""</f>
        <v/>
      </c>
      <c r="D316" s="216" t="str">
        <f>IFERROR(VLOOKUP($B316,'Institution Evaluation'!$A$55:$F$346,3,0),IFERROR(VLOOKUP($B316,'Privacy Analyst Evaluation'!$A$46:$F$120,3,0),""))&amp;""</f>
        <v/>
      </c>
      <c r="E316" s="216" t="str">
        <f>IFERROR(VLOOKUP($B316,'Institution Evaluation'!$A$55:$F$346,4,0),IFERROR(VLOOKUP($B316,'Privacy Analyst Evaluation'!$A$46:$F$120,4,0),""))&amp;""</f>
        <v/>
      </c>
      <c r="F316" s="216" t="str">
        <f>IFERROR(VLOOKUP($B316,'Institution Evaluation'!$A$55:$F$346,6,0),IFERROR(VLOOKUP($B316,'Privacy Analyst Evaluation'!$A$46:$F$120,6,0),""))&amp;""</f>
        <v/>
      </c>
      <c r="G316" s="217"/>
      <c r="H316" s="216" t="str">
        <f>IFERROR(IF($H315+1&gt;'(backend scoring)'!$Q$335,"",$H315+1),"")</f>
        <v/>
      </c>
      <c r="I316" s="216" t="str">
        <f>_xlfn.XLOOKUP($H316,'(backend scoring)'!$S$2:$S$333,'(backend scoring)'!$A$2:$A$333,"")</f>
        <v/>
      </c>
      <c r="J316" s="216" t="str">
        <f>IFERROR(VLOOKUP($I316,'Institution Evaluation'!$A$55:$F$346,2,0),IFERROR(VLOOKUP($I316,'Privacy Analyst Evaluation'!$A$46:$F$120,2,0),""))</f>
        <v/>
      </c>
      <c r="K316" s="216" t="str">
        <f>IFERROR(VLOOKUP($I316,'Institution Evaluation'!$A$55:$F$346,3,0),IFERROR(VLOOKUP($I316,'Privacy Analyst Evaluation'!$A$46:$F$120,3,0),""))&amp;""</f>
        <v/>
      </c>
      <c r="L316" s="216" t="str">
        <f>IFERROR(VLOOKUP($I316,'Institution Evaluation'!$A$55:$F$346,4,0),IFERROR(VLOOKUP($I316,'Privacy Analyst Evaluation'!$A$46:$F$120,4,0),""))&amp;""</f>
        <v/>
      </c>
      <c r="M316" s="216" t="str">
        <f>IFERROR(VLOOKUP($I316,'Institution Evaluation'!$A$55:$F$346,6,0),IFERROR(VLOOKUP($I316,'Privacy Analyst Evaluation'!$A$46:$F$120,6,0),""))&amp;""</f>
        <v/>
      </c>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c r="DM316"/>
      <c r="DN316"/>
      <c r="DO316"/>
      <c r="DP316"/>
      <c r="DQ316"/>
      <c r="DR316"/>
      <c r="DS316"/>
      <c r="DT316"/>
      <c r="DU316"/>
      <c r="DV316"/>
      <c r="DW316"/>
      <c r="DX316"/>
      <c r="DY316"/>
      <c r="DZ316"/>
      <c r="EA316"/>
      <c r="EB316"/>
      <c r="EC316"/>
      <c r="ED316"/>
      <c r="EE316"/>
      <c r="EF316"/>
      <c r="EG316"/>
      <c r="EH316"/>
      <c r="EI316"/>
      <c r="EJ316"/>
      <c r="EK316"/>
      <c r="EL316"/>
      <c r="EM316"/>
      <c r="EN316"/>
      <c r="EO316"/>
      <c r="EP316"/>
      <c r="EQ316"/>
      <c r="ER316"/>
      <c r="ES316"/>
      <c r="ET316"/>
      <c r="EU316"/>
      <c r="EV316"/>
      <c r="EW316"/>
      <c r="EX316"/>
      <c r="EY316"/>
      <c r="EZ316"/>
      <c r="FA316"/>
      <c r="FB316"/>
      <c r="FC316"/>
      <c r="FD316"/>
      <c r="FE316"/>
      <c r="FF316"/>
      <c r="FG316"/>
      <c r="FH316"/>
      <c r="FI316"/>
      <c r="FJ316"/>
      <c r="FK316"/>
      <c r="FL316"/>
      <c r="FM316"/>
      <c r="FN316"/>
      <c r="FO316"/>
      <c r="FP316"/>
      <c r="FQ316"/>
      <c r="FR316"/>
      <c r="FS316"/>
      <c r="FT316"/>
      <c r="FU316"/>
      <c r="FV316"/>
      <c r="FW316"/>
      <c r="FX316"/>
      <c r="FY316"/>
      <c r="FZ316"/>
      <c r="GA316"/>
      <c r="GB316"/>
      <c r="GC316"/>
      <c r="GD316"/>
      <c r="GE316"/>
      <c r="GF316"/>
      <c r="GG316"/>
      <c r="GH316"/>
      <c r="GI316"/>
      <c r="GJ316"/>
      <c r="GK316"/>
      <c r="GL316"/>
      <c r="GM316"/>
      <c r="GN316"/>
      <c r="GO316"/>
      <c r="GP316"/>
      <c r="GQ316"/>
      <c r="GR316"/>
      <c r="GS316"/>
      <c r="GT316"/>
      <c r="GU316"/>
      <c r="GV316"/>
      <c r="GW316"/>
      <c r="GX316"/>
      <c r="GY316"/>
      <c r="GZ316"/>
      <c r="HA316"/>
      <c r="HB316"/>
      <c r="HC316"/>
      <c r="HD316"/>
      <c r="HE316"/>
      <c r="HF316"/>
      <c r="HG316"/>
      <c r="HH316"/>
      <c r="HI316"/>
      <c r="HJ316"/>
      <c r="HK316"/>
      <c r="HL316"/>
      <c r="HM316"/>
      <c r="HN316"/>
      <c r="HO316"/>
      <c r="HP316"/>
      <c r="HQ316"/>
      <c r="HR316"/>
      <c r="HS316"/>
      <c r="HT316"/>
      <c r="HU316"/>
      <c r="HV316"/>
      <c r="HW316"/>
      <c r="HX316"/>
      <c r="HY316"/>
      <c r="HZ316"/>
      <c r="IA316"/>
      <c r="IB316"/>
      <c r="IC316"/>
      <c r="ID316"/>
      <c r="IE316"/>
      <c r="IF316"/>
      <c r="IG316"/>
      <c r="IH316"/>
      <c r="II316"/>
      <c r="IJ316"/>
      <c r="IK316"/>
      <c r="IL316"/>
      <c r="IM316"/>
      <c r="IN316"/>
      <c r="IO316"/>
      <c r="IP316"/>
      <c r="IQ316"/>
      <c r="IR316"/>
      <c r="IS316"/>
      <c r="IT316"/>
      <c r="IU316"/>
      <c r="IV316"/>
      <c r="IW316"/>
      <c r="IX316"/>
      <c r="IY316"/>
      <c r="IZ316"/>
      <c r="JA316"/>
      <c r="JB316"/>
      <c r="JC316"/>
      <c r="JD316"/>
      <c r="JE316"/>
      <c r="JF316"/>
      <c r="JG316"/>
      <c r="JH316"/>
      <c r="JI316"/>
      <c r="JJ316"/>
      <c r="JK316"/>
      <c r="JL316"/>
      <c r="JM316"/>
      <c r="JN316"/>
      <c r="JO316"/>
      <c r="JP316"/>
      <c r="JQ316"/>
      <c r="JR316"/>
      <c r="JS316"/>
      <c r="JT316"/>
      <c r="JU316"/>
      <c r="JV316"/>
      <c r="JW316"/>
      <c r="JX316"/>
      <c r="JY316"/>
      <c r="JZ316"/>
      <c r="KA316"/>
      <c r="KB316"/>
      <c r="KC316"/>
      <c r="KD316"/>
      <c r="KE316"/>
      <c r="KF316"/>
      <c r="KG316"/>
      <c r="KH316"/>
      <c r="KI316"/>
      <c r="KJ316"/>
      <c r="KK316"/>
      <c r="KL316"/>
      <c r="KM316"/>
      <c r="KN316"/>
      <c r="KO316"/>
      <c r="KP316"/>
      <c r="KQ316"/>
      <c r="KR316"/>
      <c r="KS316"/>
      <c r="KT316"/>
      <c r="KU316"/>
      <c r="KV316"/>
      <c r="KW316"/>
      <c r="KX316"/>
      <c r="KY316"/>
      <c r="KZ316"/>
      <c r="LA316"/>
      <c r="LB316"/>
      <c r="LC316"/>
      <c r="LD316"/>
      <c r="LE316"/>
      <c r="LF316"/>
      <c r="LG316"/>
      <c r="LH316"/>
      <c r="LI316"/>
      <c r="LJ316"/>
      <c r="LK316"/>
      <c r="LL316"/>
      <c r="LM316"/>
      <c r="LN316"/>
      <c r="LO316"/>
      <c r="LP316"/>
      <c r="LQ316"/>
      <c r="LR316"/>
      <c r="LS316"/>
      <c r="LT316"/>
      <c r="LU316"/>
      <c r="LV316"/>
      <c r="LW316"/>
      <c r="LX316"/>
      <c r="LY316"/>
      <c r="LZ316"/>
    </row>
    <row r="317" spans="1:338" x14ac:dyDescent="0.2">
      <c r="A317" s="216" t="str">
        <f>IFERROR(IF($A316+1&gt;'(backend scoring)'!$T$335,"",$A316+1),"")</f>
        <v/>
      </c>
      <c r="B317" s="216" t="str">
        <f>_xlfn.XLOOKUP($A317,'(backend scoring)'!$V$2:$V$333,'(backend scoring)'!$A$2:$A$333,"")</f>
        <v/>
      </c>
      <c r="C317" s="216" t="str">
        <f>IFERROR(VLOOKUP($B317,'Institution Evaluation'!$A$55:$F$346,2,0),IFERROR(VLOOKUP($B317,'Privacy Analyst Evaluation'!$A$46:$F$120,2,0),""))&amp;""</f>
        <v/>
      </c>
      <c r="D317" s="216" t="str">
        <f>IFERROR(VLOOKUP($B317,'Institution Evaluation'!$A$55:$F$346,3,0),IFERROR(VLOOKUP($B317,'Privacy Analyst Evaluation'!$A$46:$F$120,3,0),""))&amp;""</f>
        <v/>
      </c>
      <c r="E317" s="216" t="str">
        <f>IFERROR(VLOOKUP($B317,'Institution Evaluation'!$A$55:$F$346,4,0),IFERROR(VLOOKUP($B317,'Privacy Analyst Evaluation'!$A$46:$F$120,4,0),""))&amp;""</f>
        <v/>
      </c>
      <c r="F317" s="216" t="str">
        <f>IFERROR(VLOOKUP($B317,'Institution Evaluation'!$A$55:$F$346,6,0),IFERROR(VLOOKUP($B317,'Privacy Analyst Evaluation'!$A$46:$F$120,6,0),""))&amp;""</f>
        <v/>
      </c>
      <c r="G317" s="217"/>
      <c r="H317" s="216" t="str">
        <f>IFERROR(IF($H316+1&gt;'(backend scoring)'!$Q$335,"",$H316+1),"")</f>
        <v/>
      </c>
      <c r="I317" s="216" t="str">
        <f>_xlfn.XLOOKUP($H317,'(backend scoring)'!$S$2:$S$333,'(backend scoring)'!$A$2:$A$333,"")</f>
        <v/>
      </c>
      <c r="J317" s="216" t="str">
        <f>IFERROR(VLOOKUP($I317,'Institution Evaluation'!$A$55:$F$346,2,0),IFERROR(VLOOKUP($I317,'Privacy Analyst Evaluation'!$A$46:$F$120,2,0),""))</f>
        <v/>
      </c>
      <c r="K317" s="216" t="str">
        <f>IFERROR(VLOOKUP($I317,'Institution Evaluation'!$A$55:$F$346,3,0),IFERROR(VLOOKUP($I317,'Privacy Analyst Evaluation'!$A$46:$F$120,3,0),""))&amp;""</f>
        <v/>
      </c>
      <c r="L317" s="216" t="str">
        <f>IFERROR(VLOOKUP($I317,'Institution Evaluation'!$A$55:$F$346,4,0),IFERROR(VLOOKUP($I317,'Privacy Analyst Evaluation'!$A$46:$F$120,4,0),""))&amp;""</f>
        <v/>
      </c>
      <c r="M317" s="216" t="str">
        <f>IFERROR(VLOOKUP($I317,'Institution Evaluation'!$A$55:$F$346,6,0),IFERROR(VLOOKUP($I317,'Privacy Analyst Evaluation'!$A$46:$F$120,6,0),""))&amp;""</f>
        <v/>
      </c>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c r="CK317"/>
      <c r="CL317"/>
      <c r="CM317"/>
      <c r="CN317"/>
      <c r="CO317"/>
      <c r="CP317"/>
      <c r="CQ317"/>
      <c r="CR317"/>
      <c r="CS317"/>
      <c r="CT317"/>
      <c r="CU317"/>
      <c r="CV317"/>
      <c r="CW317"/>
      <c r="CX317"/>
      <c r="CY317"/>
      <c r="CZ317"/>
      <c r="DA317"/>
      <c r="DB317"/>
      <c r="DC317"/>
      <c r="DD317"/>
      <c r="DE317"/>
      <c r="DF317"/>
      <c r="DG317"/>
      <c r="DH317"/>
      <c r="DI317"/>
      <c r="DJ317"/>
      <c r="DK317"/>
      <c r="DL317"/>
      <c r="DM317"/>
      <c r="DN317"/>
      <c r="DO317"/>
      <c r="DP317"/>
      <c r="DQ317"/>
      <c r="DR317"/>
      <c r="DS317"/>
      <c r="DT317"/>
      <c r="DU317"/>
      <c r="DV317"/>
      <c r="DW317"/>
      <c r="DX317"/>
      <c r="DY317"/>
      <c r="DZ317"/>
      <c r="EA317"/>
      <c r="EB317"/>
      <c r="EC317"/>
      <c r="ED317"/>
      <c r="EE317"/>
      <c r="EF317"/>
      <c r="EG317"/>
      <c r="EH317"/>
      <c r="EI317"/>
      <c r="EJ317"/>
      <c r="EK317"/>
      <c r="EL317"/>
      <c r="EM317"/>
      <c r="EN317"/>
      <c r="EO317"/>
      <c r="EP317"/>
      <c r="EQ317"/>
      <c r="ER317"/>
      <c r="ES317"/>
      <c r="ET317"/>
      <c r="EU317"/>
      <c r="EV317"/>
      <c r="EW317"/>
      <c r="EX317"/>
      <c r="EY317"/>
      <c r="EZ317"/>
      <c r="FA317"/>
      <c r="FB317"/>
      <c r="FC317"/>
      <c r="FD317"/>
      <c r="FE317"/>
      <c r="FF317"/>
      <c r="FG317"/>
      <c r="FH317"/>
      <c r="FI317"/>
      <c r="FJ317"/>
      <c r="FK317"/>
      <c r="FL317"/>
      <c r="FM317"/>
      <c r="FN317"/>
      <c r="FO317"/>
      <c r="FP317"/>
      <c r="FQ317"/>
      <c r="FR317"/>
      <c r="FS317"/>
      <c r="FT317"/>
      <c r="FU317"/>
      <c r="FV317"/>
      <c r="FW317"/>
      <c r="FX317"/>
      <c r="FY317"/>
      <c r="FZ317"/>
      <c r="GA317"/>
      <c r="GB317"/>
      <c r="GC317"/>
      <c r="GD317"/>
      <c r="GE317"/>
      <c r="GF317"/>
      <c r="GG317"/>
      <c r="GH317"/>
      <c r="GI317"/>
      <c r="GJ317"/>
      <c r="GK317"/>
      <c r="GL317"/>
      <c r="GM317"/>
      <c r="GN317"/>
      <c r="GO317"/>
      <c r="GP317"/>
      <c r="GQ317"/>
      <c r="GR317"/>
      <c r="GS317"/>
      <c r="GT317"/>
      <c r="GU317"/>
      <c r="GV317"/>
      <c r="GW317"/>
      <c r="GX317"/>
      <c r="GY317"/>
      <c r="GZ317"/>
      <c r="HA317"/>
      <c r="HB317"/>
      <c r="HC317"/>
      <c r="HD317"/>
      <c r="HE317"/>
      <c r="HF317"/>
      <c r="HG317"/>
      <c r="HH317"/>
      <c r="HI317"/>
      <c r="HJ317"/>
      <c r="HK317"/>
      <c r="HL317"/>
      <c r="HM317"/>
      <c r="HN317"/>
      <c r="HO317"/>
      <c r="HP317"/>
      <c r="HQ317"/>
      <c r="HR317"/>
      <c r="HS317"/>
      <c r="HT317"/>
      <c r="HU317"/>
      <c r="HV317"/>
      <c r="HW317"/>
      <c r="HX317"/>
      <c r="HY317"/>
      <c r="HZ317"/>
      <c r="IA317"/>
      <c r="IB317"/>
      <c r="IC317"/>
      <c r="ID317"/>
      <c r="IE317"/>
      <c r="IF317"/>
      <c r="IG317"/>
      <c r="IH317"/>
      <c r="II317"/>
      <c r="IJ317"/>
      <c r="IK317"/>
      <c r="IL317"/>
      <c r="IM317"/>
      <c r="IN317"/>
      <c r="IO317"/>
      <c r="IP317"/>
      <c r="IQ317"/>
      <c r="IR317"/>
      <c r="IS317"/>
      <c r="IT317"/>
      <c r="IU317"/>
      <c r="IV317"/>
      <c r="IW317"/>
      <c r="IX317"/>
      <c r="IY317"/>
      <c r="IZ317"/>
      <c r="JA317"/>
      <c r="JB317"/>
      <c r="JC317"/>
      <c r="JD317"/>
      <c r="JE317"/>
      <c r="JF317"/>
      <c r="JG317"/>
      <c r="JH317"/>
      <c r="JI317"/>
      <c r="JJ317"/>
      <c r="JK317"/>
      <c r="JL317"/>
      <c r="JM317"/>
      <c r="JN317"/>
      <c r="JO317"/>
      <c r="JP317"/>
      <c r="JQ317"/>
      <c r="JR317"/>
      <c r="JS317"/>
      <c r="JT317"/>
      <c r="JU317"/>
      <c r="JV317"/>
      <c r="JW317"/>
      <c r="JX317"/>
      <c r="JY317"/>
      <c r="JZ317"/>
      <c r="KA317"/>
      <c r="KB317"/>
      <c r="KC317"/>
      <c r="KD317"/>
      <c r="KE317"/>
      <c r="KF317"/>
      <c r="KG317"/>
      <c r="KH317"/>
      <c r="KI317"/>
      <c r="KJ317"/>
      <c r="KK317"/>
      <c r="KL317"/>
      <c r="KM317"/>
      <c r="KN317"/>
      <c r="KO317"/>
      <c r="KP317"/>
      <c r="KQ317"/>
      <c r="KR317"/>
      <c r="KS317"/>
      <c r="KT317"/>
      <c r="KU317"/>
      <c r="KV317"/>
      <c r="KW317"/>
      <c r="KX317"/>
      <c r="KY317"/>
      <c r="KZ317"/>
      <c r="LA317"/>
      <c r="LB317"/>
      <c r="LC317"/>
      <c r="LD317"/>
      <c r="LE317"/>
      <c r="LF317"/>
      <c r="LG317"/>
      <c r="LH317"/>
      <c r="LI317"/>
      <c r="LJ317"/>
      <c r="LK317"/>
      <c r="LL317"/>
      <c r="LM317"/>
      <c r="LN317"/>
      <c r="LO317"/>
      <c r="LP317"/>
      <c r="LQ317"/>
      <c r="LR317"/>
      <c r="LS317"/>
      <c r="LT317"/>
      <c r="LU317"/>
      <c r="LV317"/>
      <c r="LW317"/>
      <c r="LX317"/>
      <c r="LY317"/>
      <c r="LZ317"/>
    </row>
    <row r="318" spans="1:338" x14ac:dyDescent="0.2">
      <c r="A318" s="216" t="str">
        <f>IFERROR(IF($A317+1&gt;'(backend scoring)'!$T$335,"",$A317+1),"")</f>
        <v/>
      </c>
      <c r="B318" s="216" t="str">
        <f>_xlfn.XLOOKUP($A318,'(backend scoring)'!$V$2:$V$333,'(backend scoring)'!$A$2:$A$333,"")</f>
        <v/>
      </c>
      <c r="C318" s="216" t="str">
        <f>IFERROR(VLOOKUP($B318,'Institution Evaluation'!$A$55:$F$346,2,0),IFERROR(VLOOKUP($B318,'Privacy Analyst Evaluation'!$A$46:$F$120,2,0),""))&amp;""</f>
        <v/>
      </c>
      <c r="D318" s="216" t="str">
        <f>IFERROR(VLOOKUP($B318,'Institution Evaluation'!$A$55:$F$346,3,0),IFERROR(VLOOKUP($B318,'Privacy Analyst Evaluation'!$A$46:$F$120,3,0),""))&amp;""</f>
        <v/>
      </c>
      <c r="E318" s="216" t="str">
        <f>IFERROR(VLOOKUP($B318,'Institution Evaluation'!$A$55:$F$346,4,0),IFERROR(VLOOKUP($B318,'Privacy Analyst Evaluation'!$A$46:$F$120,4,0),""))&amp;""</f>
        <v/>
      </c>
      <c r="F318" s="216" t="str">
        <f>IFERROR(VLOOKUP($B318,'Institution Evaluation'!$A$55:$F$346,6,0),IFERROR(VLOOKUP($B318,'Privacy Analyst Evaluation'!$A$46:$F$120,6,0),""))&amp;""</f>
        <v/>
      </c>
      <c r="G318" s="217"/>
      <c r="H318" s="216" t="str">
        <f>IFERROR(IF($H317+1&gt;'(backend scoring)'!$Q$335,"",$H317+1),"")</f>
        <v/>
      </c>
      <c r="I318" s="216" t="str">
        <f>_xlfn.XLOOKUP($H318,'(backend scoring)'!$S$2:$S$333,'(backend scoring)'!$A$2:$A$333,"")</f>
        <v/>
      </c>
      <c r="J318" s="216" t="str">
        <f>IFERROR(VLOOKUP($I318,'Institution Evaluation'!$A$55:$F$346,2,0),IFERROR(VLOOKUP($I318,'Privacy Analyst Evaluation'!$A$46:$F$120,2,0),""))</f>
        <v/>
      </c>
      <c r="K318" s="216" t="str">
        <f>IFERROR(VLOOKUP($I318,'Institution Evaluation'!$A$55:$F$346,3,0),IFERROR(VLOOKUP($I318,'Privacy Analyst Evaluation'!$A$46:$F$120,3,0),""))&amp;""</f>
        <v/>
      </c>
      <c r="L318" s="216" t="str">
        <f>IFERROR(VLOOKUP($I318,'Institution Evaluation'!$A$55:$F$346,4,0),IFERROR(VLOOKUP($I318,'Privacy Analyst Evaluation'!$A$46:$F$120,4,0),""))&amp;""</f>
        <v/>
      </c>
      <c r="M318" s="216" t="str">
        <f>IFERROR(VLOOKUP($I318,'Institution Evaluation'!$A$55:$F$346,6,0),IFERROR(VLOOKUP($I318,'Privacy Analyst Evaluation'!$A$46:$F$120,6,0),""))&amp;""</f>
        <v/>
      </c>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c r="CK318"/>
      <c r="CL318"/>
      <c r="CM318"/>
      <c r="CN318"/>
      <c r="CO318"/>
      <c r="CP318"/>
      <c r="CQ318"/>
      <c r="CR318"/>
      <c r="CS318"/>
      <c r="CT318"/>
      <c r="CU318"/>
      <c r="CV318"/>
      <c r="CW318"/>
      <c r="CX318"/>
      <c r="CY318"/>
      <c r="CZ318"/>
      <c r="DA318"/>
      <c r="DB318"/>
      <c r="DC318"/>
      <c r="DD318"/>
      <c r="DE318"/>
      <c r="DF318"/>
      <c r="DG318"/>
      <c r="DH318"/>
      <c r="DI318"/>
      <c r="DJ318"/>
      <c r="DK318"/>
      <c r="DL318"/>
      <c r="DM318"/>
      <c r="DN318"/>
      <c r="DO318"/>
      <c r="DP318"/>
      <c r="DQ318"/>
      <c r="DR318"/>
      <c r="DS318"/>
      <c r="DT318"/>
      <c r="DU318"/>
      <c r="DV318"/>
      <c r="DW318"/>
      <c r="DX318"/>
      <c r="DY318"/>
      <c r="DZ318"/>
      <c r="EA318"/>
      <c r="EB318"/>
      <c r="EC318"/>
      <c r="ED318"/>
      <c r="EE318"/>
      <c r="EF318"/>
      <c r="EG318"/>
      <c r="EH318"/>
      <c r="EI318"/>
      <c r="EJ318"/>
      <c r="EK318"/>
      <c r="EL318"/>
      <c r="EM318"/>
      <c r="EN318"/>
      <c r="EO318"/>
      <c r="EP318"/>
      <c r="EQ318"/>
      <c r="ER318"/>
      <c r="ES318"/>
      <c r="ET318"/>
      <c r="EU318"/>
      <c r="EV318"/>
      <c r="EW318"/>
      <c r="EX318"/>
      <c r="EY318"/>
      <c r="EZ318"/>
      <c r="FA318"/>
      <c r="FB318"/>
      <c r="FC318"/>
      <c r="FD318"/>
      <c r="FE318"/>
      <c r="FF318"/>
      <c r="FG318"/>
      <c r="FH318"/>
      <c r="FI318"/>
      <c r="FJ318"/>
      <c r="FK318"/>
      <c r="FL318"/>
      <c r="FM318"/>
      <c r="FN318"/>
      <c r="FO318"/>
      <c r="FP318"/>
      <c r="FQ318"/>
      <c r="FR318"/>
      <c r="FS318"/>
      <c r="FT318"/>
      <c r="FU318"/>
      <c r="FV318"/>
      <c r="FW318"/>
      <c r="FX318"/>
      <c r="FY318"/>
      <c r="FZ318"/>
      <c r="GA318"/>
      <c r="GB318"/>
      <c r="GC318"/>
      <c r="GD318"/>
      <c r="GE318"/>
      <c r="GF318"/>
      <c r="GG318"/>
      <c r="GH318"/>
      <c r="GI318"/>
      <c r="GJ318"/>
      <c r="GK318"/>
      <c r="GL318"/>
      <c r="GM318"/>
      <c r="GN318"/>
      <c r="GO318"/>
      <c r="GP318"/>
      <c r="GQ318"/>
      <c r="GR318"/>
      <c r="GS318"/>
      <c r="GT318"/>
      <c r="GU318"/>
      <c r="GV318"/>
      <c r="GW318"/>
      <c r="GX318"/>
      <c r="GY318"/>
      <c r="GZ318"/>
      <c r="HA318"/>
      <c r="HB318"/>
      <c r="HC318"/>
      <c r="HD318"/>
      <c r="HE318"/>
      <c r="HF318"/>
      <c r="HG318"/>
      <c r="HH318"/>
      <c r="HI318"/>
      <c r="HJ318"/>
      <c r="HK318"/>
      <c r="HL318"/>
      <c r="HM318"/>
      <c r="HN318"/>
      <c r="HO318"/>
      <c r="HP318"/>
      <c r="HQ318"/>
      <c r="HR318"/>
      <c r="HS318"/>
      <c r="HT318"/>
      <c r="HU318"/>
      <c r="HV318"/>
      <c r="HW318"/>
      <c r="HX318"/>
      <c r="HY318"/>
      <c r="HZ318"/>
      <c r="IA318"/>
      <c r="IB318"/>
      <c r="IC318"/>
      <c r="ID318"/>
      <c r="IE318"/>
      <c r="IF318"/>
      <c r="IG318"/>
      <c r="IH318"/>
      <c r="II318"/>
      <c r="IJ318"/>
      <c r="IK318"/>
      <c r="IL318"/>
      <c r="IM318"/>
      <c r="IN318"/>
      <c r="IO318"/>
      <c r="IP318"/>
      <c r="IQ318"/>
      <c r="IR318"/>
      <c r="IS318"/>
      <c r="IT318"/>
      <c r="IU318"/>
      <c r="IV318"/>
      <c r="IW318"/>
      <c r="IX318"/>
      <c r="IY318"/>
      <c r="IZ318"/>
      <c r="JA318"/>
      <c r="JB318"/>
      <c r="JC318"/>
      <c r="JD318"/>
      <c r="JE318"/>
      <c r="JF318"/>
      <c r="JG318"/>
      <c r="JH318"/>
      <c r="JI318"/>
      <c r="JJ318"/>
      <c r="JK318"/>
      <c r="JL318"/>
      <c r="JM318"/>
      <c r="JN318"/>
      <c r="JO318"/>
      <c r="JP318"/>
      <c r="JQ318"/>
      <c r="JR318"/>
      <c r="JS318"/>
      <c r="JT318"/>
      <c r="JU318"/>
      <c r="JV318"/>
      <c r="JW318"/>
      <c r="JX318"/>
      <c r="JY318"/>
      <c r="JZ318"/>
      <c r="KA318"/>
      <c r="KB318"/>
      <c r="KC318"/>
      <c r="KD318"/>
      <c r="KE318"/>
      <c r="KF318"/>
      <c r="KG318"/>
      <c r="KH318"/>
      <c r="KI318"/>
      <c r="KJ318"/>
      <c r="KK318"/>
      <c r="KL318"/>
      <c r="KM318"/>
      <c r="KN318"/>
      <c r="KO318"/>
      <c r="KP318"/>
      <c r="KQ318"/>
      <c r="KR318"/>
      <c r="KS318"/>
      <c r="KT318"/>
      <c r="KU318"/>
      <c r="KV318"/>
      <c r="KW318"/>
      <c r="KX318"/>
      <c r="KY318"/>
      <c r="KZ318"/>
      <c r="LA318"/>
      <c r="LB318"/>
      <c r="LC318"/>
      <c r="LD318"/>
      <c r="LE318"/>
      <c r="LF318"/>
      <c r="LG318"/>
      <c r="LH318"/>
      <c r="LI318"/>
      <c r="LJ318"/>
      <c r="LK318"/>
      <c r="LL318"/>
      <c r="LM318"/>
      <c r="LN318"/>
      <c r="LO318"/>
      <c r="LP318"/>
      <c r="LQ318"/>
      <c r="LR318"/>
      <c r="LS318"/>
      <c r="LT318"/>
      <c r="LU318"/>
      <c r="LV318"/>
      <c r="LW318"/>
      <c r="LX318"/>
      <c r="LY318"/>
      <c r="LZ318"/>
    </row>
    <row r="319" spans="1:338" x14ac:dyDescent="0.2">
      <c r="A319" s="216" t="str">
        <f>IFERROR(IF($A318+1&gt;'(backend scoring)'!$T$335,"",$A318+1),"")</f>
        <v/>
      </c>
      <c r="B319" s="216" t="str">
        <f>_xlfn.XLOOKUP($A319,'(backend scoring)'!$V$2:$V$333,'(backend scoring)'!$A$2:$A$333,"")</f>
        <v/>
      </c>
      <c r="C319" s="216" t="str">
        <f>IFERROR(VLOOKUP($B319,'Institution Evaluation'!$A$55:$F$346,2,0),IFERROR(VLOOKUP($B319,'Privacy Analyst Evaluation'!$A$46:$F$120,2,0),""))&amp;""</f>
        <v/>
      </c>
      <c r="D319" s="216" t="str">
        <f>IFERROR(VLOOKUP($B319,'Institution Evaluation'!$A$55:$F$346,3,0),IFERROR(VLOOKUP($B319,'Privacy Analyst Evaluation'!$A$46:$F$120,3,0),""))&amp;""</f>
        <v/>
      </c>
      <c r="E319" s="216" t="str">
        <f>IFERROR(VLOOKUP($B319,'Institution Evaluation'!$A$55:$F$346,4,0),IFERROR(VLOOKUP($B319,'Privacy Analyst Evaluation'!$A$46:$F$120,4,0),""))&amp;""</f>
        <v/>
      </c>
      <c r="F319" s="216" t="str">
        <f>IFERROR(VLOOKUP($B319,'Institution Evaluation'!$A$55:$F$346,6,0),IFERROR(VLOOKUP($B319,'Privacy Analyst Evaluation'!$A$46:$F$120,6,0),""))&amp;""</f>
        <v/>
      </c>
      <c r="G319" s="217"/>
      <c r="H319" s="216" t="str">
        <f>IFERROR(IF($H318+1&gt;'(backend scoring)'!$Q$335,"",$H318+1),"")</f>
        <v/>
      </c>
      <c r="I319" s="216" t="str">
        <f>_xlfn.XLOOKUP($H319,'(backend scoring)'!$S$2:$S$333,'(backend scoring)'!$A$2:$A$333,"")</f>
        <v/>
      </c>
      <c r="J319" s="216" t="str">
        <f>IFERROR(VLOOKUP($I319,'Institution Evaluation'!$A$55:$F$346,2,0),IFERROR(VLOOKUP($I319,'Privacy Analyst Evaluation'!$A$46:$F$120,2,0),""))</f>
        <v/>
      </c>
      <c r="K319" s="216" t="str">
        <f>IFERROR(VLOOKUP($I319,'Institution Evaluation'!$A$55:$F$346,3,0),IFERROR(VLOOKUP($I319,'Privacy Analyst Evaluation'!$A$46:$F$120,3,0),""))&amp;""</f>
        <v/>
      </c>
      <c r="L319" s="216" t="str">
        <f>IFERROR(VLOOKUP($I319,'Institution Evaluation'!$A$55:$F$346,4,0),IFERROR(VLOOKUP($I319,'Privacy Analyst Evaluation'!$A$46:$F$120,4,0),""))&amp;""</f>
        <v/>
      </c>
      <c r="M319" s="216" t="str">
        <f>IFERROR(VLOOKUP($I319,'Institution Evaluation'!$A$55:$F$346,6,0),IFERROR(VLOOKUP($I319,'Privacy Analyst Evaluation'!$A$46:$F$120,6,0),""))&amp;""</f>
        <v/>
      </c>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c r="CK319"/>
      <c r="CL319"/>
      <c r="CM319"/>
      <c r="CN319"/>
      <c r="CO319"/>
      <c r="CP319"/>
      <c r="CQ319"/>
      <c r="CR319"/>
      <c r="CS319"/>
      <c r="CT319"/>
      <c r="CU319"/>
      <c r="CV319"/>
      <c r="CW319"/>
      <c r="CX319"/>
      <c r="CY319"/>
      <c r="CZ319"/>
      <c r="DA319"/>
      <c r="DB319"/>
      <c r="DC319"/>
      <c r="DD319"/>
      <c r="DE319"/>
      <c r="DF319"/>
      <c r="DG319"/>
      <c r="DH319"/>
      <c r="DI319"/>
      <c r="DJ319"/>
      <c r="DK319"/>
      <c r="DL319"/>
      <c r="DM319"/>
      <c r="DN319"/>
      <c r="DO319"/>
      <c r="DP319"/>
      <c r="DQ319"/>
      <c r="DR319"/>
      <c r="DS319"/>
      <c r="DT319"/>
      <c r="DU319"/>
      <c r="DV319"/>
      <c r="DW319"/>
      <c r="DX319"/>
      <c r="DY319"/>
      <c r="DZ319"/>
      <c r="EA319"/>
      <c r="EB319"/>
      <c r="EC319"/>
      <c r="ED319"/>
      <c r="EE319"/>
      <c r="EF319"/>
      <c r="EG319"/>
      <c r="EH319"/>
      <c r="EI319"/>
      <c r="EJ319"/>
      <c r="EK319"/>
      <c r="EL319"/>
      <c r="EM319"/>
      <c r="EN319"/>
      <c r="EO319"/>
      <c r="EP319"/>
      <c r="EQ319"/>
      <c r="ER319"/>
      <c r="ES319"/>
      <c r="ET319"/>
      <c r="EU319"/>
      <c r="EV319"/>
      <c r="EW319"/>
      <c r="EX319"/>
      <c r="EY319"/>
      <c r="EZ319"/>
      <c r="FA319"/>
      <c r="FB319"/>
      <c r="FC319"/>
      <c r="FD319"/>
      <c r="FE319"/>
      <c r="FF319"/>
      <c r="FG319"/>
      <c r="FH319"/>
      <c r="FI319"/>
      <c r="FJ319"/>
      <c r="FK319"/>
      <c r="FL319"/>
      <c r="FM319"/>
      <c r="FN319"/>
      <c r="FO319"/>
      <c r="FP319"/>
      <c r="FQ319"/>
      <c r="FR319"/>
      <c r="FS319"/>
      <c r="FT319"/>
      <c r="FU319"/>
      <c r="FV319"/>
      <c r="FW319"/>
      <c r="FX319"/>
      <c r="FY319"/>
      <c r="FZ319"/>
      <c r="GA319"/>
      <c r="GB319"/>
      <c r="GC319"/>
      <c r="GD319"/>
      <c r="GE319"/>
      <c r="GF319"/>
      <c r="GG319"/>
      <c r="GH319"/>
      <c r="GI319"/>
      <c r="GJ319"/>
      <c r="GK319"/>
      <c r="GL319"/>
      <c r="GM319"/>
      <c r="GN319"/>
      <c r="GO319"/>
      <c r="GP319"/>
      <c r="GQ319"/>
      <c r="GR319"/>
      <c r="GS319"/>
      <c r="GT319"/>
      <c r="GU319"/>
      <c r="GV319"/>
      <c r="GW319"/>
      <c r="GX319"/>
      <c r="GY319"/>
      <c r="GZ319"/>
      <c r="HA319"/>
      <c r="HB319"/>
      <c r="HC319"/>
      <c r="HD319"/>
      <c r="HE319"/>
      <c r="HF319"/>
      <c r="HG319"/>
      <c r="HH319"/>
      <c r="HI319"/>
      <c r="HJ319"/>
      <c r="HK319"/>
      <c r="HL319"/>
      <c r="HM319"/>
      <c r="HN319"/>
      <c r="HO319"/>
      <c r="HP319"/>
      <c r="HQ319"/>
      <c r="HR319"/>
      <c r="HS319"/>
      <c r="HT319"/>
      <c r="HU319"/>
      <c r="HV319"/>
      <c r="HW319"/>
      <c r="HX319"/>
      <c r="HY319"/>
      <c r="HZ319"/>
      <c r="IA319"/>
      <c r="IB319"/>
      <c r="IC319"/>
      <c r="ID319"/>
      <c r="IE319"/>
      <c r="IF319"/>
      <c r="IG319"/>
      <c r="IH319"/>
      <c r="II319"/>
      <c r="IJ319"/>
      <c r="IK319"/>
      <c r="IL319"/>
      <c r="IM319"/>
      <c r="IN319"/>
      <c r="IO319"/>
      <c r="IP319"/>
      <c r="IQ319"/>
      <c r="IR319"/>
      <c r="IS319"/>
      <c r="IT319"/>
      <c r="IU319"/>
      <c r="IV319"/>
      <c r="IW319"/>
      <c r="IX319"/>
      <c r="IY319"/>
      <c r="IZ319"/>
      <c r="JA319"/>
      <c r="JB319"/>
      <c r="JC319"/>
      <c r="JD319"/>
      <c r="JE319"/>
      <c r="JF319"/>
      <c r="JG319"/>
      <c r="JH319"/>
      <c r="JI319"/>
      <c r="JJ319"/>
      <c r="JK319"/>
      <c r="JL319"/>
      <c r="JM319"/>
      <c r="JN319"/>
      <c r="JO319"/>
      <c r="JP319"/>
      <c r="JQ319"/>
      <c r="JR319"/>
      <c r="JS319"/>
      <c r="JT319"/>
      <c r="JU319"/>
      <c r="JV319"/>
      <c r="JW319"/>
      <c r="JX319"/>
      <c r="JY319"/>
      <c r="JZ319"/>
      <c r="KA319"/>
      <c r="KB319"/>
      <c r="KC319"/>
      <c r="KD319"/>
      <c r="KE319"/>
      <c r="KF319"/>
      <c r="KG319"/>
      <c r="KH319"/>
      <c r="KI319"/>
      <c r="KJ319"/>
      <c r="KK319"/>
      <c r="KL319"/>
      <c r="KM319"/>
      <c r="KN319"/>
      <c r="KO319"/>
      <c r="KP319"/>
      <c r="KQ319"/>
      <c r="KR319"/>
      <c r="KS319"/>
      <c r="KT319"/>
      <c r="KU319"/>
      <c r="KV319"/>
      <c r="KW319"/>
      <c r="KX319"/>
      <c r="KY319"/>
      <c r="KZ319"/>
      <c r="LA319"/>
      <c r="LB319"/>
      <c r="LC319"/>
      <c r="LD319"/>
      <c r="LE319"/>
      <c r="LF319"/>
      <c r="LG319"/>
      <c r="LH319"/>
      <c r="LI319"/>
      <c r="LJ319"/>
      <c r="LK319"/>
      <c r="LL319"/>
      <c r="LM319"/>
      <c r="LN319"/>
      <c r="LO319"/>
      <c r="LP319"/>
      <c r="LQ319"/>
      <c r="LR319"/>
      <c r="LS319"/>
      <c r="LT319"/>
      <c r="LU319"/>
      <c r="LV319"/>
      <c r="LW319"/>
      <c r="LX319"/>
      <c r="LY319"/>
      <c r="LZ319"/>
    </row>
    <row r="320" spans="1:338" x14ac:dyDescent="0.2">
      <c r="A320" s="216" t="str">
        <f>IFERROR(IF($A319+1&gt;'(backend scoring)'!$T$335,"",$A319+1),"")</f>
        <v/>
      </c>
      <c r="B320" s="216" t="str">
        <f>_xlfn.XLOOKUP($A320,'(backend scoring)'!$V$2:$V$333,'(backend scoring)'!$A$2:$A$333,"")</f>
        <v/>
      </c>
      <c r="C320" s="216" t="str">
        <f>IFERROR(VLOOKUP($B320,'Institution Evaluation'!$A$55:$F$346,2,0),IFERROR(VLOOKUP($B320,'Privacy Analyst Evaluation'!$A$46:$F$120,2,0),""))&amp;""</f>
        <v/>
      </c>
      <c r="D320" s="216" t="str">
        <f>IFERROR(VLOOKUP($B320,'Institution Evaluation'!$A$55:$F$346,3,0),IFERROR(VLOOKUP($B320,'Privacy Analyst Evaluation'!$A$46:$F$120,3,0),""))&amp;""</f>
        <v/>
      </c>
      <c r="E320" s="216" t="str">
        <f>IFERROR(VLOOKUP($B320,'Institution Evaluation'!$A$55:$F$346,4,0),IFERROR(VLOOKUP($B320,'Privacy Analyst Evaluation'!$A$46:$F$120,4,0),""))&amp;""</f>
        <v/>
      </c>
      <c r="F320" s="216" t="str">
        <f>IFERROR(VLOOKUP($B320,'Institution Evaluation'!$A$55:$F$346,6,0),IFERROR(VLOOKUP($B320,'Privacy Analyst Evaluation'!$A$46:$F$120,6,0),""))&amp;""</f>
        <v/>
      </c>
      <c r="G320" s="217"/>
      <c r="H320" s="216" t="str">
        <f>IFERROR(IF($H319+1&gt;'(backend scoring)'!$Q$335,"",$H319+1),"")</f>
        <v/>
      </c>
      <c r="I320" s="216" t="str">
        <f>_xlfn.XLOOKUP($H320,'(backend scoring)'!$S$2:$S$333,'(backend scoring)'!$A$2:$A$333,"")</f>
        <v/>
      </c>
      <c r="J320" s="216" t="str">
        <f>IFERROR(VLOOKUP($I320,'Institution Evaluation'!$A$55:$F$346,2,0),IFERROR(VLOOKUP($I320,'Privacy Analyst Evaluation'!$A$46:$F$120,2,0),""))</f>
        <v/>
      </c>
      <c r="K320" s="216" t="str">
        <f>IFERROR(VLOOKUP($I320,'Institution Evaluation'!$A$55:$F$346,3,0),IFERROR(VLOOKUP($I320,'Privacy Analyst Evaluation'!$A$46:$F$120,3,0),""))&amp;""</f>
        <v/>
      </c>
      <c r="L320" s="216" t="str">
        <f>IFERROR(VLOOKUP($I320,'Institution Evaluation'!$A$55:$F$346,4,0),IFERROR(VLOOKUP($I320,'Privacy Analyst Evaluation'!$A$46:$F$120,4,0),""))&amp;""</f>
        <v/>
      </c>
      <c r="M320" s="216" t="str">
        <f>IFERROR(VLOOKUP($I320,'Institution Evaluation'!$A$55:$F$346,6,0),IFERROR(VLOOKUP($I320,'Privacy Analyst Evaluation'!$A$46:$F$120,6,0),""))&amp;""</f>
        <v/>
      </c>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c r="CZ320"/>
      <c r="DA320"/>
      <c r="DB320"/>
      <c r="DC320"/>
      <c r="DD320"/>
      <c r="DE320"/>
      <c r="DF320"/>
      <c r="DG320"/>
      <c r="DH320"/>
      <c r="DI320"/>
      <c r="DJ320"/>
      <c r="DK320"/>
      <c r="DL320"/>
      <c r="DM320"/>
      <c r="DN320"/>
      <c r="DO320"/>
      <c r="DP320"/>
      <c r="DQ320"/>
      <c r="DR320"/>
      <c r="DS320"/>
      <c r="DT320"/>
      <c r="DU320"/>
      <c r="DV320"/>
      <c r="DW320"/>
      <c r="DX320"/>
      <c r="DY320"/>
      <c r="DZ320"/>
      <c r="EA320"/>
      <c r="EB320"/>
      <c r="EC320"/>
      <c r="ED320"/>
      <c r="EE320"/>
      <c r="EF320"/>
      <c r="EG320"/>
      <c r="EH320"/>
      <c r="EI320"/>
      <c r="EJ320"/>
      <c r="EK320"/>
      <c r="EL320"/>
      <c r="EM320"/>
      <c r="EN320"/>
      <c r="EO320"/>
      <c r="EP320"/>
      <c r="EQ320"/>
      <c r="ER320"/>
      <c r="ES320"/>
      <c r="ET320"/>
      <c r="EU320"/>
      <c r="EV320"/>
      <c r="EW320"/>
      <c r="EX320"/>
      <c r="EY320"/>
      <c r="EZ320"/>
      <c r="FA320"/>
      <c r="FB320"/>
      <c r="FC320"/>
      <c r="FD320"/>
      <c r="FE320"/>
      <c r="FF320"/>
      <c r="FG320"/>
      <c r="FH320"/>
      <c r="FI320"/>
      <c r="FJ320"/>
      <c r="FK320"/>
      <c r="FL320"/>
      <c r="FM320"/>
      <c r="FN320"/>
      <c r="FO320"/>
      <c r="FP320"/>
      <c r="FQ320"/>
      <c r="FR320"/>
      <c r="FS320"/>
      <c r="FT320"/>
      <c r="FU320"/>
      <c r="FV320"/>
      <c r="FW320"/>
      <c r="FX320"/>
      <c r="FY320"/>
      <c r="FZ320"/>
      <c r="GA320"/>
      <c r="GB320"/>
      <c r="GC320"/>
      <c r="GD320"/>
      <c r="GE320"/>
      <c r="GF320"/>
      <c r="GG320"/>
      <c r="GH320"/>
      <c r="GI320"/>
      <c r="GJ320"/>
      <c r="GK320"/>
      <c r="GL320"/>
      <c r="GM320"/>
      <c r="GN320"/>
      <c r="GO320"/>
      <c r="GP320"/>
      <c r="GQ320"/>
      <c r="GR320"/>
      <c r="GS320"/>
      <c r="GT320"/>
      <c r="GU320"/>
      <c r="GV320"/>
      <c r="GW320"/>
      <c r="GX320"/>
      <c r="GY320"/>
      <c r="GZ320"/>
      <c r="HA320"/>
      <c r="HB320"/>
      <c r="HC320"/>
      <c r="HD320"/>
      <c r="HE320"/>
      <c r="HF320"/>
      <c r="HG320"/>
      <c r="HH320"/>
      <c r="HI320"/>
      <c r="HJ320"/>
      <c r="HK320"/>
      <c r="HL320"/>
      <c r="HM320"/>
      <c r="HN320"/>
      <c r="HO320"/>
      <c r="HP320"/>
      <c r="HQ320"/>
      <c r="HR320"/>
      <c r="HS320"/>
      <c r="HT320"/>
      <c r="HU320"/>
      <c r="HV320"/>
      <c r="HW320"/>
      <c r="HX320"/>
      <c r="HY320"/>
      <c r="HZ320"/>
      <c r="IA320"/>
      <c r="IB320"/>
      <c r="IC320"/>
      <c r="ID320"/>
      <c r="IE320"/>
      <c r="IF320"/>
      <c r="IG320"/>
      <c r="IH320"/>
      <c r="II320"/>
      <c r="IJ320"/>
      <c r="IK320"/>
      <c r="IL320"/>
      <c r="IM320"/>
      <c r="IN320"/>
      <c r="IO320"/>
      <c r="IP320"/>
      <c r="IQ320"/>
      <c r="IR320"/>
      <c r="IS320"/>
      <c r="IT320"/>
      <c r="IU320"/>
      <c r="IV320"/>
      <c r="IW320"/>
      <c r="IX320"/>
      <c r="IY320"/>
      <c r="IZ320"/>
      <c r="JA320"/>
      <c r="JB320"/>
      <c r="JC320"/>
      <c r="JD320"/>
      <c r="JE320"/>
      <c r="JF320"/>
      <c r="JG320"/>
      <c r="JH320"/>
      <c r="JI320"/>
      <c r="JJ320"/>
      <c r="JK320"/>
      <c r="JL320"/>
      <c r="JM320"/>
      <c r="JN320"/>
      <c r="JO320"/>
      <c r="JP320"/>
      <c r="JQ320"/>
      <c r="JR320"/>
      <c r="JS320"/>
      <c r="JT320"/>
      <c r="JU320"/>
      <c r="JV320"/>
      <c r="JW320"/>
      <c r="JX320"/>
      <c r="JY320"/>
      <c r="JZ320"/>
      <c r="KA320"/>
      <c r="KB320"/>
      <c r="KC320"/>
      <c r="KD320"/>
      <c r="KE320"/>
      <c r="KF320"/>
      <c r="KG320"/>
      <c r="KH320"/>
      <c r="KI320"/>
      <c r="KJ320"/>
      <c r="KK320"/>
      <c r="KL320"/>
      <c r="KM320"/>
      <c r="KN320"/>
      <c r="KO320"/>
      <c r="KP320"/>
      <c r="KQ320"/>
      <c r="KR320"/>
      <c r="KS320"/>
      <c r="KT320"/>
      <c r="KU320"/>
      <c r="KV320"/>
      <c r="KW320"/>
      <c r="KX320"/>
      <c r="KY320"/>
      <c r="KZ320"/>
      <c r="LA320"/>
      <c r="LB320"/>
      <c r="LC320"/>
      <c r="LD320"/>
      <c r="LE320"/>
      <c r="LF320"/>
      <c r="LG320"/>
      <c r="LH320"/>
      <c r="LI320"/>
      <c r="LJ320"/>
      <c r="LK320"/>
      <c r="LL320"/>
      <c r="LM320"/>
      <c r="LN320"/>
      <c r="LO320"/>
      <c r="LP320"/>
      <c r="LQ320"/>
      <c r="LR320"/>
      <c r="LS320"/>
      <c r="LT320"/>
      <c r="LU320"/>
      <c r="LV320"/>
      <c r="LW320"/>
      <c r="LX320"/>
      <c r="LY320"/>
      <c r="LZ320"/>
    </row>
    <row r="321" spans="1:338" x14ac:dyDescent="0.2">
      <c r="A321" s="216" t="str">
        <f>IFERROR(IF($A320+1&gt;'(backend scoring)'!$T$335,"",$A320+1),"")</f>
        <v/>
      </c>
      <c r="B321" s="216" t="str">
        <f>_xlfn.XLOOKUP($A321,'(backend scoring)'!$V$2:$V$333,'(backend scoring)'!$A$2:$A$333,"")</f>
        <v/>
      </c>
      <c r="C321" s="216" t="str">
        <f>IFERROR(VLOOKUP($B321,'Institution Evaluation'!$A$55:$F$346,2,0),IFERROR(VLOOKUP($B321,'Privacy Analyst Evaluation'!$A$46:$F$120,2,0),""))&amp;""</f>
        <v/>
      </c>
      <c r="D321" s="216" t="str">
        <f>IFERROR(VLOOKUP($B321,'Institution Evaluation'!$A$55:$F$346,3,0),IFERROR(VLOOKUP($B321,'Privacy Analyst Evaluation'!$A$46:$F$120,3,0),""))&amp;""</f>
        <v/>
      </c>
      <c r="E321" s="216" t="str">
        <f>IFERROR(VLOOKUP($B321,'Institution Evaluation'!$A$55:$F$346,4,0),IFERROR(VLOOKUP($B321,'Privacy Analyst Evaluation'!$A$46:$F$120,4,0),""))&amp;""</f>
        <v/>
      </c>
      <c r="F321" s="216" t="str">
        <f>IFERROR(VLOOKUP($B321,'Institution Evaluation'!$A$55:$F$346,6,0),IFERROR(VLOOKUP($B321,'Privacy Analyst Evaluation'!$A$46:$F$120,6,0),""))&amp;""</f>
        <v/>
      </c>
      <c r="G321" s="217"/>
      <c r="H321" s="216" t="str">
        <f>IFERROR(IF($H320+1&gt;'(backend scoring)'!$Q$335,"",$H320+1),"")</f>
        <v/>
      </c>
      <c r="I321" s="216" t="str">
        <f>_xlfn.XLOOKUP($H321,'(backend scoring)'!$S$2:$S$333,'(backend scoring)'!$A$2:$A$333,"")</f>
        <v/>
      </c>
      <c r="J321" s="216" t="str">
        <f>IFERROR(VLOOKUP($I321,'Institution Evaluation'!$A$55:$F$346,2,0),IFERROR(VLOOKUP($I321,'Privacy Analyst Evaluation'!$A$46:$F$120,2,0),""))</f>
        <v/>
      </c>
      <c r="K321" s="216" t="str">
        <f>IFERROR(VLOOKUP($I321,'Institution Evaluation'!$A$55:$F$346,3,0),IFERROR(VLOOKUP($I321,'Privacy Analyst Evaluation'!$A$46:$F$120,3,0),""))&amp;""</f>
        <v/>
      </c>
      <c r="L321" s="216" t="str">
        <f>IFERROR(VLOOKUP($I321,'Institution Evaluation'!$A$55:$F$346,4,0),IFERROR(VLOOKUP($I321,'Privacy Analyst Evaluation'!$A$46:$F$120,4,0),""))&amp;""</f>
        <v/>
      </c>
      <c r="M321" s="216" t="str">
        <f>IFERROR(VLOOKUP($I321,'Institution Evaluation'!$A$55:$F$346,6,0),IFERROR(VLOOKUP($I321,'Privacy Analyst Evaluation'!$A$46:$F$120,6,0),""))&amp;""</f>
        <v/>
      </c>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c r="CK321"/>
      <c r="CL321"/>
      <c r="CM321"/>
      <c r="CN321"/>
      <c r="CO321"/>
      <c r="CP321"/>
      <c r="CQ321"/>
      <c r="CR321"/>
      <c r="CS321"/>
      <c r="CT321"/>
      <c r="CU321"/>
      <c r="CV321"/>
      <c r="CW321"/>
      <c r="CX321"/>
      <c r="CY321"/>
      <c r="CZ321"/>
      <c r="DA321"/>
      <c r="DB321"/>
      <c r="DC321"/>
      <c r="DD321"/>
      <c r="DE321"/>
      <c r="DF321"/>
      <c r="DG321"/>
      <c r="DH321"/>
      <c r="DI321"/>
      <c r="DJ321"/>
      <c r="DK321"/>
      <c r="DL321"/>
      <c r="DM321"/>
      <c r="DN321"/>
      <c r="DO321"/>
      <c r="DP321"/>
      <c r="DQ321"/>
      <c r="DR321"/>
      <c r="DS321"/>
      <c r="DT321"/>
      <c r="DU321"/>
      <c r="DV321"/>
      <c r="DW321"/>
      <c r="DX321"/>
      <c r="DY321"/>
      <c r="DZ321"/>
      <c r="EA321"/>
      <c r="EB321"/>
      <c r="EC321"/>
      <c r="ED321"/>
      <c r="EE321"/>
      <c r="EF321"/>
      <c r="EG321"/>
      <c r="EH321"/>
      <c r="EI321"/>
      <c r="EJ321"/>
      <c r="EK321"/>
      <c r="EL321"/>
      <c r="EM321"/>
      <c r="EN321"/>
      <c r="EO321"/>
      <c r="EP321"/>
      <c r="EQ321"/>
      <c r="ER321"/>
      <c r="ES321"/>
      <c r="ET321"/>
      <c r="EU321"/>
      <c r="EV321"/>
      <c r="EW321"/>
      <c r="EX321"/>
      <c r="EY321"/>
      <c r="EZ321"/>
      <c r="FA321"/>
      <c r="FB321"/>
      <c r="FC321"/>
      <c r="FD321"/>
      <c r="FE321"/>
      <c r="FF321"/>
      <c r="FG321"/>
      <c r="FH321"/>
      <c r="FI321"/>
      <c r="FJ321"/>
      <c r="FK321"/>
      <c r="FL321"/>
      <c r="FM321"/>
      <c r="FN321"/>
      <c r="FO321"/>
      <c r="FP321"/>
      <c r="FQ321"/>
      <c r="FR321"/>
      <c r="FS321"/>
      <c r="FT321"/>
      <c r="FU321"/>
      <c r="FV321"/>
      <c r="FW321"/>
      <c r="FX321"/>
      <c r="FY321"/>
      <c r="FZ321"/>
      <c r="GA321"/>
      <c r="GB321"/>
      <c r="GC321"/>
      <c r="GD321"/>
      <c r="GE321"/>
      <c r="GF321"/>
      <c r="GG321"/>
      <c r="GH321"/>
      <c r="GI321"/>
      <c r="GJ321"/>
      <c r="GK321"/>
      <c r="GL321"/>
      <c r="GM321"/>
      <c r="GN321"/>
      <c r="GO321"/>
      <c r="GP321"/>
      <c r="GQ321"/>
      <c r="GR321"/>
      <c r="GS321"/>
      <c r="GT321"/>
      <c r="GU321"/>
      <c r="GV321"/>
      <c r="GW321"/>
      <c r="GX321"/>
      <c r="GY321"/>
      <c r="GZ321"/>
      <c r="HA321"/>
      <c r="HB321"/>
      <c r="HC321"/>
      <c r="HD321"/>
      <c r="HE321"/>
      <c r="HF321"/>
      <c r="HG321"/>
      <c r="HH321"/>
      <c r="HI321"/>
      <c r="HJ321"/>
      <c r="HK321"/>
      <c r="HL321"/>
      <c r="HM321"/>
      <c r="HN321"/>
      <c r="HO321"/>
      <c r="HP321"/>
      <c r="HQ321"/>
      <c r="HR321"/>
      <c r="HS321"/>
      <c r="HT321"/>
      <c r="HU321"/>
      <c r="HV321"/>
      <c r="HW321"/>
      <c r="HX321"/>
      <c r="HY321"/>
      <c r="HZ321"/>
      <c r="IA321"/>
      <c r="IB321"/>
      <c r="IC321"/>
      <c r="ID321"/>
      <c r="IE321"/>
      <c r="IF321"/>
      <c r="IG321"/>
      <c r="IH321"/>
      <c r="II321"/>
      <c r="IJ321"/>
      <c r="IK321"/>
      <c r="IL321"/>
      <c r="IM321"/>
      <c r="IN321"/>
      <c r="IO321"/>
      <c r="IP321"/>
      <c r="IQ321"/>
      <c r="IR321"/>
      <c r="IS321"/>
      <c r="IT321"/>
      <c r="IU321"/>
      <c r="IV321"/>
      <c r="IW321"/>
      <c r="IX321"/>
      <c r="IY321"/>
      <c r="IZ321"/>
      <c r="JA321"/>
      <c r="JB321"/>
      <c r="JC321"/>
      <c r="JD321"/>
      <c r="JE321"/>
      <c r="JF321"/>
      <c r="JG321"/>
      <c r="JH321"/>
      <c r="JI321"/>
      <c r="JJ321"/>
      <c r="JK321"/>
      <c r="JL321"/>
      <c r="JM321"/>
      <c r="JN321"/>
      <c r="JO321"/>
      <c r="JP321"/>
      <c r="JQ321"/>
      <c r="JR321"/>
      <c r="JS321"/>
      <c r="JT321"/>
      <c r="JU321"/>
      <c r="JV321"/>
      <c r="JW321"/>
      <c r="JX321"/>
      <c r="JY321"/>
      <c r="JZ321"/>
      <c r="KA321"/>
      <c r="KB321"/>
      <c r="KC321"/>
      <c r="KD321"/>
      <c r="KE321"/>
      <c r="KF321"/>
      <c r="KG321"/>
      <c r="KH321"/>
      <c r="KI321"/>
      <c r="KJ321"/>
      <c r="KK321"/>
      <c r="KL321"/>
      <c r="KM321"/>
      <c r="KN321"/>
      <c r="KO321"/>
      <c r="KP321"/>
      <c r="KQ321"/>
      <c r="KR321"/>
      <c r="KS321"/>
      <c r="KT321"/>
      <c r="KU321"/>
      <c r="KV321"/>
      <c r="KW321"/>
      <c r="KX321"/>
      <c r="KY321"/>
      <c r="KZ321"/>
      <c r="LA321"/>
      <c r="LB321"/>
      <c r="LC321"/>
      <c r="LD321"/>
      <c r="LE321"/>
      <c r="LF321"/>
      <c r="LG321"/>
      <c r="LH321"/>
      <c r="LI321"/>
      <c r="LJ321"/>
      <c r="LK321"/>
      <c r="LL321"/>
      <c r="LM321"/>
      <c r="LN321"/>
      <c r="LO321"/>
      <c r="LP321"/>
      <c r="LQ321"/>
      <c r="LR321"/>
      <c r="LS321"/>
      <c r="LT321"/>
      <c r="LU321"/>
      <c r="LV321"/>
      <c r="LW321"/>
      <c r="LX321"/>
      <c r="LY321"/>
      <c r="LZ321"/>
    </row>
    <row r="322" spans="1:338" x14ac:dyDescent="0.2">
      <c r="A322" s="216" t="str">
        <f>IFERROR(IF($A321+1&gt;'(backend scoring)'!$T$335,"",$A321+1),"")</f>
        <v/>
      </c>
      <c r="B322" s="216" t="str">
        <f>_xlfn.XLOOKUP($A322,'(backend scoring)'!$V$2:$V$333,'(backend scoring)'!$A$2:$A$333,"")</f>
        <v/>
      </c>
      <c r="C322" s="216" t="str">
        <f>IFERROR(VLOOKUP($B322,'Institution Evaluation'!$A$55:$F$346,2,0),IFERROR(VLOOKUP($B322,'Privacy Analyst Evaluation'!$A$46:$F$120,2,0),""))&amp;""</f>
        <v/>
      </c>
      <c r="D322" s="216" t="str">
        <f>IFERROR(VLOOKUP($B322,'Institution Evaluation'!$A$55:$F$346,3,0),IFERROR(VLOOKUP($B322,'Privacy Analyst Evaluation'!$A$46:$F$120,3,0),""))&amp;""</f>
        <v/>
      </c>
      <c r="E322" s="216" t="str">
        <f>IFERROR(VLOOKUP($B322,'Institution Evaluation'!$A$55:$F$346,4,0),IFERROR(VLOOKUP($B322,'Privacy Analyst Evaluation'!$A$46:$F$120,4,0),""))&amp;""</f>
        <v/>
      </c>
      <c r="F322" s="216" t="str">
        <f>IFERROR(VLOOKUP($B322,'Institution Evaluation'!$A$55:$F$346,6,0),IFERROR(VLOOKUP($B322,'Privacy Analyst Evaluation'!$A$46:$F$120,6,0),""))&amp;""</f>
        <v/>
      </c>
      <c r="G322" s="217"/>
      <c r="H322" s="216" t="str">
        <f>IFERROR(IF($H321+1&gt;'(backend scoring)'!$Q$335,"",$H321+1),"")</f>
        <v/>
      </c>
      <c r="I322" s="216" t="str">
        <f>_xlfn.XLOOKUP($H322,'(backend scoring)'!$S$2:$S$333,'(backend scoring)'!$A$2:$A$333,"")</f>
        <v/>
      </c>
      <c r="J322" s="216" t="str">
        <f>IFERROR(VLOOKUP($I322,'Institution Evaluation'!$A$55:$F$346,2,0),IFERROR(VLOOKUP($I322,'Privacy Analyst Evaluation'!$A$46:$F$120,2,0),""))</f>
        <v/>
      </c>
      <c r="K322" s="216" t="str">
        <f>IFERROR(VLOOKUP($I322,'Institution Evaluation'!$A$55:$F$346,3,0),IFERROR(VLOOKUP($I322,'Privacy Analyst Evaluation'!$A$46:$F$120,3,0),""))&amp;""</f>
        <v/>
      </c>
      <c r="L322" s="216" t="str">
        <f>IFERROR(VLOOKUP($I322,'Institution Evaluation'!$A$55:$F$346,4,0),IFERROR(VLOOKUP($I322,'Privacy Analyst Evaluation'!$A$46:$F$120,4,0),""))&amp;""</f>
        <v/>
      </c>
      <c r="M322" s="216" t="str">
        <f>IFERROR(VLOOKUP($I322,'Institution Evaluation'!$A$55:$F$346,6,0),IFERROR(VLOOKUP($I322,'Privacy Analyst Evaluation'!$A$46:$F$120,6,0),""))&amp;""</f>
        <v/>
      </c>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c r="CK322"/>
      <c r="CL322"/>
      <c r="CM322"/>
      <c r="CN322"/>
      <c r="CO322"/>
      <c r="CP322"/>
      <c r="CQ322"/>
      <c r="CR322"/>
      <c r="CS322"/>
      <c r="CT322"/>
      <c r="CU322"/>
      <c r="CV322"/>
      <c r="CW322"/>
      <c r="CX322"/>
      <c r="CY322"/>
      <c r="CZ322"/>
      <c r="DA322"/>
      <c r="DB322"/>
      <c r="DC322"/>
      <c r="DD322"/>
      <c r="DE322"/>
      <c r="DF322"/>
      <c r="DG322"/>
      <c r="DH322"/>
      <c r="DI322"/>
      <c r="DJ322"/>
      <c r="DK322"/>
      <c r="DL322"/>
      <c r="DM322"/>
      <c r="DN322"/>
      <c r="DO322"/>
      <c r="DP322"/>
      <c r="DQ322"/>
      <c r="DR322"/>
      <c r="DS322"/>
      <c r="DT322"/>
      <c r="DU322"/>
      <c r="DV322"/>
      <c r="DW322"/>
      <c r="DX322"/>
      <c r="DY322"/>
      <c r="DZ322"/>
      <c r="EA322"/>
      <c r="EB322"/>
      <c r="EC322"/>
      <c r="ED322"/>
      <c r="EE322"/>
      <c r="EF322"/>
      <c r="EG322"/>
      <c r="EH322"/>
      <c r="EI322"/>
      <c r="EJ322"/>
      <c r="EK322"/>
      <c r="EL322"/>
      <c r="EM322"/>
      <c r="EN322"/>
      <c r="EO322"/>
      <c r="EP322"/>
      <c r="EQ322"/>
      <c r="ER322"/>
      <c r="ES322"/>
      <c r="ET322"/>
      <c r="EU322"/>
      <c r="EV322"/>
      <c r="EW322"/>
      <c r="EX322"/>
      <c r="EY322"/>
      <c r="EZ322"/>
      <c r="FA322"/>
      <c r="FB322"/>
      <c r="FC322"/>
      <c r="FD322"/>
      <c r="FE322"/>
      <c r="FF322"/>
      <c r="FG322"/>
      <c r="FH322"/>
      <c r="FI322"/>
      <c r="FJ322"/>
      <c r="FK322"/>
      <c r="FL322"/>
      <c r="FM322"/>
      <c r="FN322"/>
      <c r="FO322"/>
      <c r="FP322"/>
      <c r="FQ322"/>
      <c r="FR322"/>
      <c r="FS322"/>
      <c r="FT322"/>
      <c r="FU322"/>
      <c r="FV322"/>
      <c r="FW322"/>
      <c r="FX322"/>
      <c r="FY322"/>
      <c r="FZ322"/>
      <c r="GA322"/>
      <c r="GB322"/>
      <c r="GC322"/>
      <c r="GD322"/>
      <c r="GE322"/>
      <c r="GF322"/>
      <c r="GG322"/>
      <c r="GH322"/>
      <c r="GI322"/>
      <c r="GJ322"/>
      <c r="GK322"/>
      <c r="GL322"/>
      <c r="GM322"/>
      <c r="GN322"/>
      <c r="GO322"/>
      <c r="GP322"/>
      <c r="GQ322"/>
      <c r="GR322"/>
      <c r="GS322"/>
      <c r="GT322"/>
      <c r="GU322"/>
      <c r="GV322"/>
      <c r="GW322"/>
      <c r="GX322"/>
      <c r="GY322"/>
      <c r="GZ322"/>
      <c r="HA322"/>
      <c r="HB322"/>
      <c r="HC322"/>
      <c r="HD322"/>
      <c r="HE322"/>
      <c r="HF322"/>
      <c r="HG322"/>
      <c r="HH322"/>
      <c r="HI322"/>
      <c r="HJ322"/>
      <c r="HK322"/>
      <c r="HL322"/>
      <c r="HM322"/>
      <c r="HN322"/>
      <c r="HO322"/>
      <c r="HP322"/>
      <c r="HQ322"/>
      <c r="HR322"/>
      <c r="HS322"/>
      <c r="HT322"/>
      <c r="HU322"/>
      <c r="HV322"/>
      <c r="HW322"/>
      <c r="HX322"/>
      <c r="HY322"/>
      <c r="HZ322"/>
      <c r="IA322"/>
      <c r="IB322"/>
      <c r="IC322"/>
      <c r="ID322"/>
      <c r="IE322"/>
      <c r="IF322"/>
      <c r="IG322"/>
      <c r="IH322"/>
      <c r="II322"/>
      <c r="IJ322"/>
      <c r="IK322"/>
      <c r="IL322"/>
      <c r="IM322"/>
      <c r="IN322"/>
      <c r="IO322"/>
      <c r="IP322"/>
      <c r="IQ322"/>
      <c r="IR322"/>
      <c r="IS322"/>
      <c r="IT322"/>
      <c r="IU322"/>
      <c r="IV322"/>
      <c r="IW322"/>
      <c r="IX322"/>
      <c r="IY322"/>
      <c r="IZ322"/>
      <c r="JA322"/>
      <c r="JB322"/>
      <c r="JC322"/>
      <c r="JD322"/>
      <c r="JE322"/>
      <c r="JF322"/>
      <c r="JG322"/>
      <c r="JH322"/>
      <c r="JI322"/>
      <c r="JJ322"/>
      <c r="JK322"/>
      <c r="JL322"/>
      <c r="JM322"/>
      <c r="JN322"/>
      <c r="JO322"/>
      <c r="JP322"/>
      <c r="JQ322"/>
      <c r="JR322"/>
      <c r="JS322"/>
      <c r="JT322"/>
      <c r="JU322"/>
      <c r="JV322"/>
      <c r="JW322"/>
      <c r="JX322"/>
      <c r="JY322"/>
      <c r="JZ322"/>
      <c r="KA322"/>
      <c r="KB322"/>
      <c r="KC322"/>
      <c r="KD322"/>
      <c r="KE322"/>
      <c r="KF322"/>
      <c r="KG322"/>
      <c r="KH322"/>
      <c r="KI322"/>
      <c r="KJ322"/>
      <c r="KK322"/>
      <c r="KL322"/>
      <c r="KM322"/>
      <c r="KN322"/>
      <c r="KO322"/>
      <c r="KP322"/>
      <c r="KQ322"/>
      <c r="KR322"/>
      <c r="KS322"/>
      <c r="KT322"/>
      <c r="KU322"/>
      <c r="KV322"/>
      <c r="KW322"/>
      <c r="KX322"/>
      <c r="KY322"/>
      <c r="KZ322"/>
      <c r="LA322"/>
      <c r="LB322"/>
      <c r="LC322"/>
      <c r="LD322"/>
      <c r="LE322"/>
      <c r="LF322"/>
      <c r="LG322"/>
      <c r="LH322"/>
      <c r="LI322"/>
      <c r="LJ322"/>
      <c r="LK322"/>
      <c r="LL322"/>
      <c r="LM322"/>
      <c r="LN322"/>
      <c r="LO322"/>
      <c r="LP322"/>
      <c r="LQ322"/>
      <c r="LR322"/>
      <c r="LS322"/>
      <c r="LT322"/>
      <c r="LU322"/>
      <c r="LV322"/>
      <c r="LW322"/>
      <c r="LX322"/>
      <c r="LY322"/>
      <c r="LZ322"/>
    </row>
    <row r="323" spans="1:338" x14ac:dyDescent="0.2">
      <c r="A323" s="216" t="str">
        <f>IFERROR(IF($A322+1&gt;'(backend scoring)'!$T$335,"",$A322+1),"")</f>
        <v/>
      </c>
      <c r="B323" s="216" t="str">
        <f>_xlfn.XLOOKUP($A323,'(backend scoring)'!$V$2:$V$333,'(backend scoring)'!$A$2:$A$333,"")</f>
        <v/>
      </c>
      <c r="C323" s="216" t="str">
        <f>IFERROR(VLOOKUP($B323,'Institution Evaluation'!$A$55:$F$346,2,0),IFERROR(VLOOKUP($B323,'Privacy Analyst Evaluation'!$A$46:$F$120,2,0),""))&amp;""</f>
        <v/>
      </c>
      <c r="D323" s="216" t="str">
        <f>IFERROR(VLOOKUP($B323,'Institution Evaluation'!$A$55:$F$346,3,0),IFERROR(VLOOKUP($B323,'Privacy Analyst Evaluation'!$A$46:$F$120,3,0),""))&amp;""</f>
        <v/>
      </c>
      <c r="E323" s="216" t="str">
        <f>IFERROR(VLOOKUP($B323,'Institution Evaluation'!$A$55:$F$346,4,0),IFERROR(VLOOKUP($B323,'Privacy Analyst Evaluation'!$A$46:$F$120,4,0),""))&amp;""</f>
        <v/>
      </c>
      <c r="F323" s="216" t="str">
        <f>IFERROR(VLOOKUP($B323,'Institution Evaluation'!$A$55:$F$346,6,0),IFERROR(VLOOKUP($B323,'Privacy Analyst Evaluation'!$A$46:$F$120,6,0),""))&amp;""</f>
        <v/>
      </c>
      <c r="G323" s="217"/>
      <c r="H323" s="216" t="str">
        <f>IFERROR(IF($H322+1&gt;'(backend scoring)'!$Q$335,"",$H322+1),"")</f>
        <v/>
      </c>
      <c r="I323" s="216" t="str">
        <f>_xlfn.XLOOKUP($H323,'(backend scoring)'!$S$2:$S$333,'(backend scoring)'!$A$2:$A$333,"")</f>
        <v/>
      </c>
      <c r="J323" s="216" t="str">
        <f>IFERROR(VLOOKUP($I323,'Institution Evaluation'!$A$55:$F$346,2,0),IFERROR(VLOOKUP($I323,'Privacy Analyst Evaluation'!$A$46:$F$120,2,0),""))</f>
        <v/>
      </c>
      <c r="K323" s="216" t="str">
        <f>IFERROR(VLOOKUP($I323,'Institution Evaluation'!$A$55:$F$346,3,0),IFERROR(VLOOKUP($I323,'Privacy Analyst Evaluation'!$A$46:$F$120,3,0),""))&amp;""</f>
        <v/>
      </c>
      <c r="L323" s="216" t="str">
        <f>IFERROR(VLOOKUP($I323,'Institution Evaluation'!$A$55:$F$346,4,0),IFERROR(VLOOKUP($I323,'Privacy Analyst Evaluation'!$A$46:$F$120,4,0),""))&amp;""</f>
        <v/>
      </c>
      <c r="M323" s="216" t="str">
        <f>IFERROR(VLOOKUP($I323,'Institution Evaluation'!$A$55:$F$346,6,0),IFERROR(VLOOKUP($I323,'Privacy Analyst Evaluation'!$A$46:$F$120,6,0),""))&amp;""</f>
        <v/>
      </c>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c r="DM323"/>
      <c r="DN323"/>
      <c r="DO323"/>
      <c r="DP323"/>
      <c r="DQ323"/>
      <c r="DR323"/>
      <c r="DS323"/>
      <c r="DT323"/>
      <c r="DU323"/>
      <c r="DV323"/>
      <c r="DW323"/>
      <c r="DX323"/>
      <c r="DY323"/>
      <c r="DZ323"/>
      <c r="EA323"/>
      <c r="EB323"/>
      <c r="EC323"/>
      <c r="ED323"/>
      <c r="EE323"/>
      <c r="EF323"/>
      <c r="EG323"/>
      <c r="EH323"/>
      <c r="EI323"/>
      <c r="EJ323"/>
      <c r="EK323"/>
      <c r="EL323"/>
      <c r="EM323"/>
      <c r="EN323"/>
      <c r="EO323"/>
      <c r="EP323"/>
      <c r="EQ323"/>
      <c r="ER323"/>
      <c r="ES323"/>
      <c r="ET323"/>
      <c r="EU323"/>
      <c r="EV323"/>
      <c r="EW323"/>
      <c r="EX323"/>
      <c r="EY323"/>
      <c r="EZ323"/>
      <c r="FA323"/>
      <c r="FB323"/>
      <c r="FC323"/>
      <c r="FD323"/>
      <c r="FE323"/>
      <c r="FF323"/>
      <c r="FG323"/>
      <c r="FH323"/>
      <c r="FI323"/>
      <c r="FJ323"/>
      <c r="FK323"/>
      <c r="FL323"/>
      <c r="FM323"/>
      <c r="FN323"/>
      <c r="FO323"/>
      <c r="FP323"/>
      <c r="FQ323"/>
      <c r="FR323"/>
      <c r="FS323"/>
      <c r="FT323"/>
      <c r="FU323"/>
      <c r="FV323"/>
      <c r="FW323"/>
      <c r="FX323"/>
      <c r="FY323"/>
      <c r="FZ323"/>
      <c r="GA323"/>
      <c r="GB323"/>
      <c r="GC323"/>
      <c r="GD323"/>
      <c r="GE323"/>
      <c r="GF323"/>
      <c r="GG323"/>
      <c r="GH323"/>
      <c r="GI323"/>
      <c r="GJ323"/>
      <c r="GK323"/>
      <c r="GL323"/>
      <c r="GM323"/>
      <c r="GN323"/>
      <c r="GO323"/>
      <c r="GP323"/>
      <c r="GQ323"/>
      <c r="GR323"/>
      <c r="GS323"/>
      <c r="GT323"/>
      <c r="GU323"/>
      <c r="GV323"/>
      <c r="GW323"/>
      <c r="GX323"/>
      <c r="GY323"/>
      <c r="GZ323"/>
      <c r="HA323"/>
      <c r="HB323"/>
      <c r="HC323"/>
      <c r="HD323"/>
      <c r="HE323"/>
      <c r="HF323"/>
      <c r="HG323"/>
      <c r="HH323"/>
      <c r="HI323"/>
      <c r="HJ323"/>
      <c r="HK323"/>
      <c r="HL323"/>
      <c r="HM323"/>
      <c r="HN323"/>
      <c r="HO323"/>
      <c r="HP323"/>
      <c r="HQ323"/>
      <c r="HR323"/>
      <c r="HS323"/>
      <c r="HT323"/>
      <c r="HU323"/>
      <c r="HV323"/>
      <c r="HW323"/>
      <c r="HX323"/>
      <c r="HY323"/>
      <c r="HZ323"/>
      <c r="IA323"/>
      <c r="IB323"/>
      <c r="IC323"/>
      <c r="ID323"/>
      <c r="IE323"/>
      <c r="IF323"/>
      <c r="IG323"/>
      <c r="IH323"/>
      <c r="II323"/>
      <c r="IJ323"/>
      <c r="IK323"/>
      <c r="IL323"/>
      <c r="IM323"/>
      <c r="IN323"/>
      <c r="IO323"/>
      <c r="IP323"/>
      <c r="IQ323"/>
      <c r="IR323"/>
      <c r="IS323"/>
      <c r="IT323"/>
      <c r="IU323"/>
      <c r="IV323"/>
      <c r="IW323"/>
      <c r="IX323"/>
      <c r="IY323"/>
      <c r="IZ323"/>
      <c r="JA323"/>
      <c r="JB323"/>
      <c r="JC323"/>
      <c r="JD323"/>
      <c r="JE323"/>
      <c r="JF323"/>
      <c r="JG323"/>
      <c r="JH323"/>
      <c r="JI323"/>
      <c r="JJ323"/>
      <c r="JK323"/>
      <c r="JL323"/>
      <c r="JM323"/>
      <c r="JN323"/>
      <c r="JO323"/>
      <c r="JP323"/>
      <c r="JQ323"/>
      <c r="JR323"/>
      <c r="JS323"/>
      <c r="JT323"/>
      <c r="JU323"/>
      <c r="JV323"/>
      <c r="JW323"/>
      <c r="JX323"/>
      <c r="JY323"/>
      <c r="JZ323"/>
      <c r="KA323"/>
      <c r="KB323"/>
      <c r="KC323"/>
      <c r="KD323"/>
      <c r="KE323"/>
      <c r="KF323"/>
      <c r="KG323"/>
      <c r="KH323"/>
      <c r="KI323"/>
      <c r="KJ323"/>
      <c r="KK323"/>
      <c r="KL323"/>
      <c r="KM323"/>
      <c r="KN323"/>
      <c r="KO323"/>
      <c r="KP323"/>
      <c r="KQ323"/>
      <c r="KR323"/>
      <c r="KS323"/>
      <c r="KT323"/>
      <c r="KU323"/>
      <c r="KV323"/>
      <c r="KW323"/>
      <c r="KX323"/>
      <c r="KY323"/>
      <c r="KZ323"/>
      <c r="LA323"/>
      <c r="LB323"/>
      <c r="LC323"/>
      <c r="LD323"/>
      <c r="LE323"/>
      <c r="LF323"/>
      <c r="LG323"/>
      <c r="LH323"/>
      <c r="LI323"/>
      <c r="LJ323"/>
      <c r="LK323"/>
      <c r="LL323"/>
      <c r="LM323"/>
      <c r="LN323"/>
      <c r="LO323"/>
      <c r="LP323"/>
      <c r="LQ323"/>
      <c r="LR323"/>
      <c r="LS323"/>
      <c r="LT323"/>
      <c r="LU323"/>
      <c r="LV323"/>
      <c r="LW323"/>
      <c r="LX323"/>
      <c r="LY323"/>
      <c r="LZ323"/>
    </row>
    <row r="324" spans="1:338" x14ac:dyDescent="0.2">
      <c r="A324" s="216" t="str">
        <f>IFERROR(IF($A323+1&gt;'(backend scoring)'!$T$335,"",$A323+1),"")</f>
        <v/>
      </c>
      <c r="B324" s="216" t="str">
        <f>_xlfn.XLOOKUP($A324,'(backend scoring)'!$V$2:$V$333,'(backend scoring)'!$A$2:$A$333,"")</f>
        <v/>
      </c>
      <c r="C324" s="216" t="str">
        <f>IFERROR(VLOOKUP($B324,'Institution Evaluation'!$A$55:$F$346,2,0),IFERROR(VLOOKUP($B324,'Privacy Analyst Evaluation'!$A$46:$F$120,2,0),""))&amp;""</f>
        <v/>
      </c>
      <c r="D324" s="216" t="str">
        <f>IFERROR(VLOOKUP($B324,'Institution Evaluation'!$A$55:$F$346,3,0),IFERROR(VLOOKUP($B324,'Privacy Analyst Evaluation'!$A$46:$F$120,3,0),""))&amp;""</f>
        <v/>
      </c>
      <c r="E324" s="216" t="str">
        <f>IFERROR(VLOOKUP($B324,'Institution Evaluation'!$A$55:$F$346,4,0),IFERROR(VLOOKUP($B324,'Privacy Analyst Evaluation'!$A$46:$F$120,4,0),""))&amp;""</f>
        <v/>
      </c>
      <c r="F324" s="216" t="str">
        <f>IFERROR(VLOOKUP($B324,'Institution Evaluation'!$A$55:$F$346,6,0),IFERROR(VLOOKUP($B324,'Privacy Analyst Evaluation'!$A$46:$F$120,6,0),""))&amp;""</f>
        <v/>
      </c>
      <c r="G324" s="217"/>
      <c r="H324" s="216" t="str">
        <f>IFERROR(IF($H323+1&gt;'(backend scoring)'!$Q$335,"",$H323+1),"")</f>
        <v/>
      </c>
      <c r="I324" s="216" t="str">
        <f>_xlfn.XLOOKUP($H324,'(backend scoring)'!$S$2:$S$333,'(backend scoring)'!$A$2:$A$333,"")</f>
        <v/>
      </c>
      <c r="J324" s="216" t="str">
        <f>IFERROR(VLOOKUP($I324,'Institution Evaluation'!$A$55:$F$346,2,0),IFERROR(VLOOKUP($I324,'Privacy Analyst Evaluation'!$A$46:$F$120,2,0),""))</f>
        <v/>
      </c>
      <c r="K324" s="216" t="str">
        <f>IFERROR(VLOOKUP($I324,'Institution Evaluation'!$A$55:$F$346,3,0),IFERROR(VLOOKUP($I324,'Privacy Analyst Evaluation'!$A$46:$F$120,3,0),""))&amp;""</f>
        <v/>
      </c>
      <c r="L324" s="216" t="str">
        <f>IFERROR(VLOOKUP($I324,'Institution Evaluation'!$A$55:$F$346,4,0),IFERROR(VLOOKUP($I324,'Privacy Analyst Evaluation'!$A$46:$F$120,4,0),""))&amp;""</f>
        <v/>
      </c>
      <c r="M324" s="216" t="str">
        <f>IFERROR(VLOOKUP($I324,'Institution Evaluation'!$A$55:$F$346,6,0),IFERROR(VLOOKUP($I324,'Privacy Analyst Evaluation'!$A$46:$F$120,6,0),""))&amp;""</f>
        <v/>
      </c>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c r="CK324"/>
      <c r="CL324"/>
      <c r="CM324"/>
      <c r="CN324"/>
      <c r="CO324"/>
      <c r="CP324"/>
      <c r="CQ324"/>
      <c r="CR324"/>
      <c r="CS324"/>
      <c r="CT324"/>
      <c r="CU324"/>
      <c r="CV324"/>
      <c r="CW324"/>
      <c r="CX324"/>
      <c r="CY324"/>
      <c r="CZ324"/>
      <c r="DA324"/>
      <c r="DB324"/>
      <c r="DC324"/>
      <c r="DD324"/>
      <c r="DE324"/>
      <c r="DF324"/>
      <c r="DG324"/>
      <c r="DH324"/>
      <c r="DI324"/>
      <c r="DJ324"/>
      <c r="DK324"/>
      <c r="DL324"/>
      <c r="DM324"/>
      <c r="DN324"/>
      <c r="DO324"/>
      <c r="DP324"/>
      <c r="DQ324"/>
      <c r="DR324"/>
      <c r="DS324"/>
      <c r="DT324"/>
      <c r="DU324"/>
      <c r="DV324"/>
      <c r="DW324"/>
      <c r="DX324"/>
      <c r="DY324"/>
      <c r="DZ324"/>
      <c r="EA324"/>
      <c r="EB324"/>
      <c r="EC324"/>
      <c r="ED324"/>
      <c r="EE324"/>
      <c r="EF324"/>
      <c r="EG324"/>
      <c r="EH324"/>
      <c r="EI324"/>
      <c r="EJ324"/>
      <c r="EK324"/>
      <c r="EL324"/>
      <c r="EM324"/>
      <c r="EN324"/>
      <c r="EO324"/>
      <c r="EP324"/>
      <c r="EQ324"/>
      <c r="ER324"/>
      <c r="ES324"/>
      <c r="ET324"/>
      <c r="EU324"/>
      <c r="EV324"/>
      <c r="EW324"/>
      <c r="EX324"/>
      <c r="EY324"/>
      <c r="EZ324"/>
      <c r="FA324"/>
      <c r="FB324"/>
      <c r="FC324"/>
      <c r="FD324"/>
      <c r="FE324"/>
      <c r="FF324"/>
      <c r="FG324"/>
      <c r="FH324"/>
      <c r="FI324"/>
      <c r="FJ324"/>
      <c r="FK324"/>
      <c r="FL324"/>
      <c r="FM324"/>
      <c r="FN324"/>
      <c r="FO324"/>
      <c r="FP324"/>
      <c r="FQ324"/>
      <c r="FR324"/>
      <c r="FS324"/>
      <c r="FT324"/>
      <c r="FU324"/>
      <c r="FV324"/>
      <c r="FW324"/>
      <c r="FX324"/>
      <c r="FY324"/>
      <c r="FZ324"/>
      <c r="GA324"/>
      <c r="GB324"/>
      <c r="GC324"/>
      <c r="GD324"/>
      <c r="GE324"/>
      <c r="GF324"/>
      <c r="GG324"/>
      <c r="GH324"/>
      <c r="GI324"/>
      <c r="GJ324"/>
      <c r="GK324"/>
      <c r="GL324"/>
      <c r="GM324"/>
      <c r="GN324"/>
      <c r="GO324"/>
      <c r="GP324"/>
      <c r="GQ324"/>
      <c r="GR324"/>
      <c r="GS324"/>
      <c r="GT324"/>
      <c r="GU324"/>
      <c r="GV324"/>
      <c r="GW324"/>
      <c r="GX324"/>
      <c r="GY324"/>
      <c r="GZ324"/>
      <c r="HA324"/>
      <c r="HB324"/>
      <c r="HC324"/>
      <c r="HD324"/>
      <c r="HE324"/>
      <c r="HF324"/>
      <c r="HG324"/>
      <c r="HH324"/>
      <c r="HI324"/>
      <c r="HJ324"/>
      <c r="HK324"/>
      <c r="HL324"/>
      <c r="HM324"/>
      <c r="HN324"/>
      <c r="HO324"/>
      <c r="HP324"/>
      <c r="HQ324"/>
      <c r="HR324"/>
      <c r="HS324"/>
      <c r="HT324"/>
      <c r="HU324"/>
      <c r="HV324"/>
      <c r="HW324"/>
      <c r="HX324"/>
      <c r="HY324"/>
      <c r="HZ324"/>
      <c r="IA324"/>
      <c r="IB324"/>
      <c r="IC324"/>
      <c r="ID324"/>
      <c r="IE324"/>
      <c r="IF324"/>
      <c r="IG324"/>
      <c r="IH324"/>
      <c r="II324"/>
      <c r="IJ324"/>
      <c r="IK324"/>
      <c r="IL324"/>
      <c r="IM324"/>
      <c r="IN324"/>
      <c r="IO324"/>
      <c r="IP324"/>
      <c r="IQ324"/>
      <c r="IR324"/>
      <c r="IS324"/>
      <c r="IT324"/>
      <c r="IU324"/>
      <c r="IV324"/>
      <c r="IW324"/>
      <c r="IX324"/>
      <c r="IY324"/>
      <c r="IZ324"/>
      <c r="JA324"/>
      <c r="JB324"/>
      <c r="JC324"/>
      <c r="JD324"/>
      <c r="JE324"/>
      <c r="JF324"/>
      <c r="JG324"/>
      <c r="JH324"/>
      <c r="JI324"/>
      <c r="JJ324"/>
      <c r="JK324"/>
      <c r="JL324"/>
      <c r="JM324"/>
      <c r="JN324"/>
      <c r="JO324"/>
      <c r="JP324"/>
      <c r="JQ324"/>
      <c r="JR324"/>
      <c r="JS324"/>
      <c r="JT324"/>
      <c r="JU324"/>
      <c r="JV324"/>
      <c r="JW324"/>
      <c r="JX324"/>
      <c r="JY324"/>
      <c r="JZ324"/>
      <c r="KA324"/>
      <c r="KB324"/>
      <c r="KC324"/>
      <c r="KD324"/>
      <c r="KE324"/>
      <c r="KF324"/>
      <c r="KG324"/>
      <c r="KH324"/>
      <c r="KI324"/>
      <c r="KJ324"/>
      <c r="KK324"/>
      <c r="KL324"/>
      <c r="KM324"/>
      <c r="KN324"/>
      <c r="KO324"/>
      <c r="KP324"/>
      <c r="KQ324"/>
      <c r="KR324"/>
      <c r="KS324"/>
      <c r="KT324"/>
      <c r="KU324"/>
      <c r="KV324"/>
      <c r="KW324"/>
      <c r="KX324"/>
      <c r="KY324"/>
      <c r="KZ324"/>
      <c r="LA324"/>
      <c r="LB324"/>
      <c r="LC324"/>
      <c r="LD324"/>
      <c r="LE324"/>
      <c r="LF324"/>
      <c r="LG324"/>
      <c r="LH324"/>
      <c r="LI324"/>
      <c r="LJ324"/>
      <c r="LK324"/>
      <c r="LL324"/>
      <c r="LM324"/>
      <c r="LN324"/>
      <c r="LO324"/>
      <c r="LP324"/>
      <c r="LQ324"/>
      <c r="LR324"/>
      <c r="LS324"/>
      <c r="LT324"/>
      <c r="LU324"/>
      <c r="LV324"/>
      <c r="LW324"/>
      <c r="LX324"/>
      <c r="LY324"/>
      <c r="LZ324"/>
    </row>
    <row r="325" spans="1:338" x14ac:dyDescent="0.2">
      <c r="A325" s="216" t="str">
        <f>IFERROR(IF($A324+1&gt;'(backend scoring)'!$T$335,"",$A324+1),"")</f>
        <v/>
      </c>
      <c r="B325" s="216" t="str">
        <f>_xlfn.XLOOKUP($A325,'(backend scoring)'!$V$2:$V$333,'(backend scoring)'!$A$2:$A$333,"")</f>
        <v/>
      </c>
      <c r="C325" s="216" t="str">
        <f>IFERROR(VLOOKUP($B325,'Institution Evaluation'!$A$55:$F$346,2,0),IFERROR(VLOOKUP($B325,'Privacy Analyst Evaluation'!$A$46:$F$120,2,0),""))&amp;""</f>
        <v/>
      </c>
      <c r="D325" s="216" t="str">
        <f>IFERROR(VLOOKUP($B325,'Institution Evaluation'!$A$55:$F$346,3,0),IFERROR(VLOOKUP($B325,'Privacy Analyst Evaluation'!$A$46:$F$120,3,0),""))&amp;""</f>
        <v/>
      </c>
      <c r="E325" s="216" t="str">
        <f>IFERROR(VLOOKUP($B325,'Institution Evaluation'!$A$55:$F$346,4,0),IFERROR(VLOOKUP($B325,'Privacy Analyst Evaluation'!$A$46:$F$120,4,0),""))&amp;""</f>
        <v/>
      </c>
      <c r="F325" s="216" t="str">
        <f>IFERROR(VLOOKUP($B325,'Institution Evaluation'!$A$55:$F$346,6,0),IFERROR(VLOOKUP($B325,'Privacy Analyst Evaluation'!$A$46:$F$120,6,0),""))&amp;""</f>
        <v/>
      </c>
      <c r="G325" s="217"/>
      <c r="H325" s="216" t="str">
        <f>IFERROR(IF($H324+1&gt;'(backend scoring)'!$Q$335,"",$H324+1),"")</f>
        <v/>
      </c>
      <c r="I325" s="216" t="str">
        <f>_xlfn.XLOOKUP($H325,'(backend scoring)'!$S$2:$S$333,'(backend scoring)'!$A$2:$A$333,"")</f>
        <v/>
      </c>
      <c r="J325" s="216" t="str">
        <f>IFERROR(VLOOKUP($I325,'Institution Evaluation'!$A$55:$F$346,2,0),IFERROR(VLOOKUP($I325,'Privacy Analyst Evaluation'!$A$46:$F$120,2,0),""))</f>
        <v/>
      </c>
      <c r="K325" s="216" t="str">
        <f>IFERROR(VLOOKUP($I325,'Institution Evaluation'!$A$55:$F$346,3,0),IFERROR(VLOOKUP($I325,'Privacy Analyst Evaluation'!$A$46:$F$120,3,0),""))&amp;""</f>
        <v/>
      </c>
      <c r="L325" s="216" t="str">
        <f>IFERROR(VLOOKUP($I325,'Institution Evaluation'!$A$55:$F$346,4,0),IFERROR(VLOOKUP($I325,'Privacy Analyst Evaluation'!$A$46:$F$120,4,0),""))&amp;""</f>
        <v/>
      </c>
      <c r="M325" s="216" t="str">
        <f>IFERROR(VLOOKUP($I325,'Institution Evaluation'!$A$55:$F$346,6,0),IFERROR(VLOOKUP($I325,'Privacy Analyst Evaluation'!$A$46:$F$120,6,0),""))&amp;""</f>
        <v/>
      </c>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c r="DE325"/>
      <c r="DF325"/>
      <c r="DG325"/>
      <c r="DH325"/>
      <c r="DI325"/>
      <c r="DJ325"/>
      <c r="DK325"/>
      <c r="DL325"/>
      <c r="DM325"/>
      <c r="DN325"/>
      <c r="DO325"/>
      <c r="DP325"/>
      <c r="DQ325"/>
      <c r="DR325"/>
      <c r="DS325"/>
      <c r="DT325"/>
      <c r="DU325"/>
      <c r="DV325"/>
      <c r="DW325"/>
      <c r="DX325"/>
      <c r="DY325"/>
      <c r="DZ325"/>
      <c r="EA325"/>
      <c r="EB325"/>
      <c r="EC325"/>
      <c r="ED325"/>
      <c r="EE325"/>
      <c r="EF325"/>
      <c r="EG325"/>
      <c r="EH325"/>
      <c r="EI325"/>
      <c r="EJ325"/>
      <c r="EK325"/>
      <c r="EL325"/>
      <c r="EM325"/>
      <c r="EN325"/>
      <c r="EO325"/>
      <c r="EP325"/>
      <c r="EQ325"/>
      <c r="ER325"/>
      <c r="ES325"/>
      <c r="ET325"/>
      <c r="EU325"/>
      <c r="EV325"/>
      <c r="EW325"/>
      <c r="EX325"/>
      <c r="EY325"/>
      <c r="EZ325"/>
      <c r="FA325"/>
      <c r="FB325"/>
      <c r="FC325"/>
      <c r="FD325"/>
      <c r="FE325"/>
      <c r="FF325"/>
      <c r="FG325"/>
      <c r="FH325"/>
      <c r="FI325"/>
      <c r="FJ325"/>
      <c r="FK325"/>
      <c r="FL325"/>
      <c r="FM325"/>
      <c r="FN325"/>
      <c r="FO325"/>
      <c r="FP325"/>
      <c r="FQ325"/>
      <c r="FR325"/>
      <c r="FS325"/>
      <c r="FT325"/>
      <c r="FU325"/>
      <c r="FV325"/>
      <c r="FW325"/>
      <c r="FX325"/>
      <c r="FY325"/>
      <c r="FZ325"/>
      <c r="GA325"/>
      <c r="GB325"/>
      <c r="GC325"/>
      <c r="GD325"/>
      <c r="GE325"/>
      <c r="GF325"/>
      <c r="GG325"/>
      <c r="GH325"/>
      <c r="GI325"/>
      <c r="GJ325"/>
      <c r="GK325"/>
      <c r="GL325"/>
      <c r="GM325"/>
      <c r="GN325"/>
      <c r="GO325"/>
      <c r="GP325"/>
      <c r="GQ325"/>
      <c r="GR325"/>
      <c r="GS325"/>
      <c r="GT325"/>
      <c r="GU325"/>
      <c r="GV325"/>
      <c r="GW325"/>
      <c r="GX325"/>
      <c r="GY325"/>
      <c r="GZ325"/>
      <c r="HA325"/>
      <c r="HB325"/>
      <c r="HC325"/>
      <c r="HD325"/>
      <c r="HE325"/>
      <c r="HF325"/>
      <c r="HG325"/>
      <c r="HH325"/>
      <c r="HI325"/>
      <c r="HJ325"/>
      <c r="HK325"/>
      <c r="HL325"/>
      <c r="HM325"/>
      <c r="HN325"/>
      <c r="HO325"/>
      <c r="HP325"/>
      <c r="HQ325"/>
      <c r="HR325"/>
      <c r="HS325"/>
      <c r="HT325"/>
      <c r="HU325"/>
      <c r="HV325"/>
      <c r="HW325"/>
      <c r="HX325"/>
      <c r="HY325"/>
      <c r="HZ325"/>
      <c r="IA325"/>
      <c r="IB325"/>
      <c r="IC325"/>
      <c r="ID325"/>
      <c r="IE325"/>
      <c r="IF325"/>
      <c r="IG325"/>
      <c r="IH325"/>
      <c r="II325"/>
      <c r="IJ325"/>
      <c r="IK325"/>
      <c r="IL325"/>
      <c r="IM325"/>
      <c r="IN325"/>
      <c r="IO325"/>
      <c r="IP325"/>
      <c r="IQ325"/>
      <c r="IR325"/>
      <c r="IS325"/>
      <c r="IT325"/>
      <c r="IU325"/>
      <c r="IV325"/>
      <c r="IW325"/>
      <c r="IX325"/>
      <c r="IY325"/>
      <c r="IZ325"/>
      <c r="JA325"/>
      <c r="JB325"/>
      <c r="JC325"/>
      <c r="JD325"/>
      <c r="JE325"/>
      <c r="JF325"/>
      <c r="JG325"/>
      <c r="JH325"/>
      <c r="JI325"/>
      <c r="JJ325"/>
      <c r="JK325"/>
      <c r="JL325"/>
      <c r="JM325"/>
      <c r="JN325"/>
      <c r="JO325"/>
      <c r="JP325"/>
      <c r="JQ325"/>
      <c r="JR325"/>
      <c r="JS325"/>
      <c r="JT325"/>
      <c r="JU325"/>
      <c r="JV325"/>
      <c r="JW325"/>
      <c r="JX325"/>
      <c r="JY325"/>
      <c r="JZ325"/>
      <c r="KA325"/>
      <c r="KB325"/>
      <c r="KC325"/>
      <c r="KD325"/>
      <c r="KE325"/>
      <c r="KF325"/>
      <c r="KG325"/>
      <c r="KH325"/>
      <c r="KI325"/>
      <c r="KJ325"/>
      <c r="KK325"/>
      <c r="KL325"/>
      <c r="KM325"/>
      <c r="KN325"/>
      <c r="KO325"/>
      <c r="KP325"/>
      <c r="KQ325"/>
      <c r="KR325"/>
      <c r="KS325"/>
      <c r="KT325"/>
      <c r="KU325"/>
      <c r="KV325"/>
      <c r="KW325"/>
      <c r="KX325"/>
      <c r="KY325"/>
      <c r="KZ325"/>
      <c r="LA325"/>
      <c r="LB325"/>
      <c r="LC325"/>
      <c r="LD325"/>
      <c r="LE325"/>
      <c r="LF325"/>
      <c r="LG325"/>
      <c r="LH325"/>
      <c r="LI325"/>
      <c r="LJ325"/>
      <c r="LK325"/>
      <c r="LL325"/>
      <c r="LM325"/>
      <c r="LN325"/>
      <c r="LO325"/>
      <c r="LP325"/>
      <c r="LQ325"/>
      <c r="LR325"/>
      <c r="LS325"/>
      <c r="LT325"/>
      <c r="LU325"/>
      <c r="LV325"/>
      <c r="LW325"/>
      <c r="LX325"/>
      <c r="LY325"/>
      <c r="LZ325"/>
    </row>
    <row r="326" spans="1:338" x14ac:dyDescent="0.2">
      <c r="A326" s="216" t="str">
        <f>IFERROR(IF($A325+1&gt;'(backend scoring)'!$T$335,"",$A325+1),"")</f>
        <v/>
      </c>
      <c r="B326" s="216" t="str">
        <f>_xlfn.XLOOKUP($A326,'(backend scoring)'!$V$2:$V$333,'(backend scoring)'!$A$2:$A$333,"")</f>
        <v/>
      </c>
      <c r="C326" s="216" t="str">
        <f>IFERROR(VLOOKUP($B326,'Institution Evaluation'!$A$55:$F$346,2,0),IFERROR(VLOOKUP($B326,'Privacy Analyst Evaluation'!$A$46:$F$120,2,0),""))&amp;""</f>
        <v/>
      </c>
      <c r="D326" s="216" t="str">
        <f>IFERROR(VLOOKUP($B326,'Institution Evaluation'!$A$55:$F$346,3,0),IFERROR(VLOOKUP($B326,'Privacy Analyst Evaluation'!$A$46:$F$120,3,0),""))&amp;""</f>
        <v/>
      </c>
      <c r="E326" s="216" t="str">
        <f>IFERROR(VLOOKUP($B326,'Institution Evaluation'!$A$55:$F$346,4,0),IFERROR(VLOOKUP($B326,'Privacy Analyst Evaluation'!$A$46:$F$120,4,0),""))&amp;""</f>
        <v/>
      </c>
      <c r="F326" s="216" t="str">
        <f>IFERROR(VLOOKUP($B326,'Institution Evaluation'!$A$55:$F$346,6,0),IFERROR(VLOOKUP($B326,'Privacy Analyst Evaluation'!$A$46:$F$120,6,0),""))&amp;""</f>
        <v/>
      </c>
      <c r="G326" s="217"/>
      <c r="H326" s="216" t="str">
        <f>IFERROR(IF($H325+1&gt;'(backend scoring)'!$Q$335,"",$H325+1),"")</f>
        <v/>
      </c>
      <c r="I326" s="216" t="str">
        <f>_xlfn.XLOOKUP($H326,'(backend scoring)'!$S$2:$S$333,'(backend scoring)'!$A$2:$A$333,"")</f>
        <v/>
      </c>
      <c r="J326" s="216" t="str">
        <f>IFERROR(VLOOKUP($I326,'Institution Evaluation'!$A$55:$F$346,2,0),IFERROR(VLOOKUP($I326,'Privacy Analyst Evaluation'!$A$46:$F$120,2,0),""))</f>
        <v/>
      </c>
      <c r="K326" s="216" t="str">
        <f>IFERROR(VLOOKUP($I326,'Institution Evaluation'!$A$55:$F$346,3,0),IFERROR(VLOOKUP($I326,'Privacy Analyst Evaluation'!$A$46:$F$120,3,0),""))&amp;""</f>
        <v/>
      </c>
      <c r="L326" s="216" t="str">
        <f>IFERROR(VLOOKUP($I326,'Institution Evaluation'!$A$55:$F$346,4,0),IFERROR(VLOOKUP($I326,'Privacy Analyst Evaluation'!$A$46:$F$120,4,0),""))&amp;""</f>
        <v/>
      </c>
      <c r="M326" s="216" t="str">
        <f>IFERROR(VLOOKUP($I326,'Institution Evaluation'!$A$55:$F$346,6,0),IFERROR(VLOOKUP($I326,'Privacy Analyst Evaluation'!$A$46:$F$120,6,0),""))&amp;""</f>
        <v/>
      </c>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c r="CK326"/>
      <c r="CL326"/>
      <c r="CM326"/>
      <c r="CN326"/>
      <c r="CO326"/>
      <c r="CP326"/>
      <c r="CQ326"/>
      <c r="CR326"/>
      <c r="CS326"/>
      <c r="CT326"/>
      <c r="CU326"/>
      <c r="CV326"/>
      <c r="CW326"/>
      <c r="CX326"/>
      <c r="CY326"/>
      <c r="CZ326"/>
      <c r="DA326"/>
      <c r="DB326"/>
      <c r="DC326"/>
      <c r="DD326"/>
      <c r="DE326"/>
      <c r="DF326"/>
      <c r="DG326"/>
      <c r="DH326"/>
      <c r="DI326"/>
      <c r="DJ326"/>
      <c r="DK326"/>
      <c r="DL326"/>
      <c r="DM326"/>
      <c r="DN326"/>
      <c r="DO326"/>
      <c r="DP326"/>
      <c r="DQ326"/>
      <c r="DR326"/>
      <c r="DS326"/>
      <c r="DT326"/>
      <c r="DU326"/>
      <c r="DV326"/>
      <c r="DW326"/>
      <c r="DX326"/>
      <c r="DY326"/>
      <c r="DZ326"/>
      <c r="EA326"/>
      <c r="EB326"/>
      <c r="EC326"/>
      <c r="ED326"/>
      <c r="EE326"/>
      <c r="EF326"/>
      <c r="EG326"/>
      <c r="EH326"/>
      <c r="EI326"/>
      <c r="EJ326"/>
      <c r="EK326"/>
      <c r="EL326"/>
      <c r="EM326"/>
      <c r="EN326"/>
      <c r="EO326"/>
      <c r="EP326"/>
      <c r="EQ326"/>
      <c r="ER326"/>
      <c r="ES326"/>
      <c r="ET326"/>
      <c r="EU326"/>
      <c r="EV326"/>
      <c r="EW326"/>
      <c r="EX326"/>
      <c r="EY326"/>
      <c r="EZ326"/>
      <c r="FA326"/>
      <c r="FB326"/>
      <c r="FC326"/>
      <c r="FD326"/>
      <c r="FE326"/>
      <c r="FF326"/>
      <c r="FG326"/>
      <c r="FH326"/>
      <c r="FI326"/>
      <c r="FJ326"/>
      <c r="FK326"/>
      <c r="FL326"/>
      <c r="FM326"/>
      <c r="FN326"/>
      <c r="FO326"/>
      <c r="FP326"/>
      <c r="FQ326"/>
      <c r="FR326"/>
      <c r="FS326"/>
      <c r="FT326"/>
      <c r="FU326"/>
      <c r="FV326"/>
      <c r="FW326"/>
      <c r="FX326"/>
      <c r="FY326"/>
      <c r="FZ326"/>
      <c r="GA326"/>
      <c r="GB326"/>
      <c r="GC326"/>
      <c r="GD326"/>
      <c r="GE326"/>
      <c r="GF326"/>
      <c r="GG326"/>
      <c r="GH326"/>
      <c r="GI326"/>
      <c r="GJ326"/>
      <c r="GK326"/>
      <c r="GL326"/>
      <c r="GM326"/>
      <c r="GN326"/>
      <c r="GO326"/>
      <c r="GP326"/>
      <c r="GQ326"/>
      <c r="GR326"/>
      <c r="GS326"/>
      <c r="GT326"/>
      <c r="GU326"/>
      <c r="GV326"/>
      <c r="GW326"/>
      <c r="GX326"/>
      <c r="GY326"/>
      <c r="GZ326"/>
      <c r="HA326"/>
      <c r="HB326"/>
      <c r="HC326"/>
      <c r="HD326"/>
      <c r="HE326"/>
      <c r="HF326"/>
      <c r="HG326"/>
      <c r="HH326"/>
      <c r="HI326"/>
      <c r="HJ326"/>
      <c r="HK326"/>
      <c r="HL326"/>
      <c r="HM326"/>
      <c r="HN326"/>
      <c r="HO326"/>
      <c r="HP326"/>
      <c r="HQ326"/>
      <c r="HR326"/>
      <c r="HS326"/>
      <c r="HT326"/>
      <c r="HU326"/>
      <c r="HV326"/>
      <c r="HW326"/>
      <c r="HX326"/>
      <c r="HY326"/>
      <c r="HZ326"/>
      <c r="IA326"/>
      <c r="IB326"/>
      <c r="IC326"/>
      <c r="ID326"/>
      <c r="IE326"/>
      <c r="IF326"/>
      <c r="IG326"/>
      <c r="IH326"/>
      <c r="II326"/>
      <c r="IJ326"/>
      <c r="IK326"/>
      <c r="IL326"/>
      <c r="IM326"/>
      <c r="IN326"/>
      <c r="IO326"/>
      <c r="IP326"/>
      <c r="IQ326"/>
      <c r="IR326"/>
      <c r="IS326"/>
      <c r="IT326"/>
      <c r="IU326"/>
      <c r="IV326"/>
      <c r="IW326"/>
      <c r="IX326"/>
      <c r="IY326"/>
      <c r="IZ326"/>
      <c r="JA326"/>
      <c r="JB326"/>
      <c r="JC326"/>
      <c r="JD326"/>
      <c r="JE326"/>
      <c r="JF326"/>
      <c r="JG326"/>
      <c r="JH326"/>
      <c r="JI326"/>
      <c r="JJ326"/>
      <c r="JK326"/>
      <c r="JL326"/>
      <c r="JM326"/>
      <c r="JN326"/>
      <c r="JO326"/>
      <c r="JP326"/>
      <c r="JQ326"/>
      <c r="JR326"/>
      <c r="JS326"/>
      <c r="JT326"/>
      <c r="JU326"/>
      <c r="JV326"/>
      <c r="JW326"/>
      <c r="JX326"/>
      <c r="JY326"/>
      <c r="JZ326"/>
      <c r="KA326"/>
      <c r="KB326"/>
      <c r="KC326"/>
      <c r="KD326"/>
      <c r="KE326"/>
      <c r="KF326"/>
      <c r="KG326"/>
      <c r="KH326"/>
      <c r="KI326"/>
      <c r="KJ326"/>
      <c r="KK326"/>
      <c r="KL326"/>
      <c r="KM326"/>
      <c r="KN326"/>
      <c r="KO326"/>
      <c r="KP326"/>
      <c r="KQ326"/>
      <c r="KR326"/>
      <c r="KS326"/>
      <c r="KT326"/>
      <c r="KU326"/>
      <c r="KV326"/>
      <c r="KW326"/>
      <c r="KX326"/>
      <c r="KY326"/>
      <c r="KZ326"/>
      <c r="LA326"/>
      <c r="LB326"/>
      <c r="LC326"/>
      <c r="LD326"/>
      <c r="LE326"/>
      <c r="LF326"/>
      <c r="LG326"/>
      <c r="LH326"/>
      <c r="LI326"/>
      <c r="LJ326"/>
      <c r="LK326"/>
      <c r="LL326"/>
      <c r="LM326"/>
      <c r="LN326"/>
      <c r="LO326"/>
      <c r="LP326"/>
      <c r="LQ326"/>
      <c r="LR326"/>
      <c r="LS326"/>
      <c r="LT326"/>
      <c r="LU326"/>
      <c r="LV326"/>
      <c r="LW326"/>
      <c r="LX326"/>
      <c r="LY326"/>
      <c r="LZ326"/>
    </row>
    <row r="327" spans="1:338" x14ac:dyDescent="0.2">
      <c r="A327" s="216" t="str">
        <f>IFERROR(IF($A326+1&gt;'(backend scoring)'!$T$335,"",$A326+1),"")</f>
        <v/>
      </c>
      <c r="B327" s="216" t="str">
        <f>_xlfn.XLOOKUP($A327,'(backend scoring)'!$V$2:$V$333,'(backend scoring)'!$A$2:$A$333,"")</f>
        <v/>
      </c>
      <c r="C327" s="216" t="str">
        <f>IFERROR(VLOOKUP($B327,'Institution Evaluation'!$A$55:$F$346,2,0),IFERROR(VLOOKUP($B327,'Privacy Analyst Evaluation'!$A$46:$F$120,2,0),""))&amp;""</f>
        <v/>
      </c>
      <c r="D327" s="216" t="str">
        <f>IFERROR(VLOOKUP($B327,'Institution Evaluation'!$A$55:$F$346,3,0),IFERROR(VLOOKUP($B327,'Privacy Analyst Evaluation'!$A$46:$F$120,3,0),""))&amp;""</f>
        <v/>
      </c>
      <c r="E327" s="216" t="str">
        <f>IFERROR(VLOOKUP($B327,'Institution Evaluation'!$A$55:$F$346,4,0),IFERROR(VLOOKUP($B327,'Privacy Analyst Evaluation'!$A$46:$F$120,4,0),""))&amp;""</f>
        <v/>
      </c>
      <c r="F327" s="216" t="str">
        <f>IFERROR(VLOOKUP($B327,'Institution Evaluation'!$A$55:$F$346,6,0),IFERROR(VLOOKUP($B327,'Privacy Analyst Evaluation'!$A$46:$F$120,6,0),""))&amp;""</f>
        <v/>
      </c>
      <c r="G327" s="217"/>
      <c r="H327" s="216" t="str">
        <f>IFERROR(IF($H326+1&gt;'(backend scoring)'!$Q$335,"",$H326+1),"")</f>
        <v/>
      </c>
      <c r="I327" s="216" t="str">
        <f>_xlfn.XLOOKUP($H327,'(backend scoring)'!$S$2:$S$333,'(backend scoring)'!$A$2:$A$333,"")</f>
        <v/>
      </c>
      <c r="J327" s="216" t="str">
        <f>IFERROR(VLOOKUP($I327,'Institution Evaluation'!$A$55:$F$346,2,0),IFERROR(VLOOKUP($I327,'Privacy Analyst Evaluation'!$A$46:$F$120,2,0),""))</f>
        <v/>
      </c>
      <c r="K327" s="216" t="str">
        <f>IFERROR(VLOOKUP($I327,'Institution Evaluation'!$A$55:$F$346,3,0),IFERROR(VLOOKUP($I327,'Privacy Analyst Evaluation'!$A$46:$F$120,3,0),""))&amp;""</f>
        <v/>
      </c>
      <c r="L327" s="216" t="str">
        <f>IFERROR(VLOOKUP($I327,'Institution Evaluation'!$A$55:$F$346,4,0),IFERROR(VLOOKUP($I327,'Privacy Analyst Evaluation'!$A$46:$F$120,4,0),""))&amp;""</f>
        <v/>
      </c>
      <c r="M327" s="216" t="str">
        <f>IFERROR(VLOOKUP($I327,'Institution Evaluation'!$A$55:$F$346,6,0),IFERROR(VLOOKUP($I327,'Privacy Analyst Evaluation'!$A$46:$F$120,6,0),""))&amp;""</f>
        <v/>
      </c>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c r="DD327"/>
      <c r="DE327"/>
      <c r="DF327"/>
      <c r="DG327"/>
      <c r="DH327"/>
      <c r="DI327"/>
      <c r="DJ327"/>
      <c r="DK327"/>
      <c r="DL327"/>
      <c r="DM327"/>
      <c r="DN327"/>
      <c r="DO327"/>
      <c r="DP327"/>
      <c r="DQ327"/>
      <c r="DR327"/>
      <c r="DS327"/>
      <c r="DT327"/>
      <c r="DU327"/>
      <c r="DV327"/>
      <c r="DW327"/>
      <c r="DX327"/>
      <c r="DY327"/>
      <c r="DZ327"/>
      <c r="EA327"/>
      <c r="EB327"/>
      <c r="EC327"/>
      <c r="ED327"/>
      <c r="EE327"/>
      <c r="EF327"/>
      <c r="EG327"/>
      <c r="EH327"/>
      <c r="EI327"/>
      <c r="EJ327"/>
      <c r="EK327"/>
      <c r="EL327"/>
      <c r="EM327"/>
      <c r="EN327"/>
      <c r="EO327"/>
      <c r="EP327"/>
      <c r="EQ327"/>
      <c r="ER327"/>
      <c r="ES327"/>
      <c r="ET327"/>
      <c r="EU327"/>
      <c r="EV327"/>
      <c r="EW327"/>
      <c r="EX327"/>
      <c r="EY327"/>
      <c r="EZ327"/>
      <c r="FA327"/>
      <c r="FB327"/>
      <c r="FC327"/>
      <c r="FD327"/>
      <c r="FE327"/>
      <c r="FF327"/>
      <c r="FG327"/>
      <c r="FH327"/>
      <c r="FI327"/>
      <c r="FJ327"/>
      <c r="FK327"/>
      <c r="FL327"/>
      <c r="FM327"/>
      <c r="FN327"/>
      <c r="FO327"/>
      <c r="FP327"/>
      <c r="FQ327"/>
      <c r="FR327"/>
      <c r="FS327"/>
      <c r="FT327"/>
      <c r="FU327"/>
      <c r="FV327"/>
      <c r="FW327"/>
      <c r="FX327"/>
      <c r="FY327"/>
      <c r="FZ327"/>
      <c r="GA327"/>
      <c r="GB327"/>
      <c r="GC327"/>
      <c r="GD327"/>
      <c r="GE327"/>
      <c r="GF327"/>
      <c r="GG327"/>
      <c r="GH327"/>
      <c r="GI327"/>
      <c r="GJ327"/>
      <c r="GK327"/>
      <c r="GL327"/>
      <c r="GM327"/>
      <c r="GN327"/>
      <c r="GO327"/>
      <c r="GP327"/>
      <c r="GQ327"/>
      <c r="GR327"/>
      <c r="GS327"/>
      <c r="GT327"/>
      <c r="GU327"/>
      <c r="GV327"/>
      <c r="GW327"/>
      <c r="GX327"/>
      <c r="GY327"/>
      <c r="GZ327"/>
      <c r="HA327"/>
      <c r="HB327"/>
      <c r="HC327"/>
      <c r="HD327"/>
      <c r="HE327"/>
      <c r="HF327"/>
      <c r="HG327"/>
      <c r="HH327"/>
      <c r="HI327"/>
      <c r="HJ327"/>
      <c r="HK327"/>
      <c r="HL327"/>
      <c r="HM327"/>
      <c r="HN327"/>
      <c r="HO327"/>
      <c r="HP327"/>
      <c r="HQ327"/>
      <c r="HR327"/>
      <c r="HS327"/>
      <c r="HT327"/>
      <c r="HU327"/>
      <c r="HV327"/>
      <c r="HW327"/>
      <c r="HX327"/>
      <c r="HY327"/>
      <c r="HZ327"/>
      <c r="IA327"/>
      <c r="IB327"/>
      <c r="IC327"/>
      <c r="ID327"/>
      <c r="IE327"/>
      <c r="IF327"/>
      <c r="IG327"/>
      <c r="IH327"/>
      <c r="II327"/>
      <c r="IJ327"/>
      <c r="IK327"/>
      <c r="IL327"/>
      <c r="IM327"/>
      <c r="IN327"/>
      <c r="IO327"/>
      <c r="IP327"/>
      <c r="IQ327"/>
      <c r="IR327"/>
      <c r="IS327"/>
      <c r="IT327"/>
      <c r="IU327"/>
      <c r="IV327"/>
      <c r="IW327"/>
      <c r="IX327"/>
      <c r="IY327"/>
      <c r="IZ327"/>
      <c r="JA327"/>
      <c r="JB327"/>
      <c r="JC327"/>
      <c r="JD327"/>
      <c r="JE327"/>
      <c r="JF327"/>
      <c r="JG327"/>
      <c r="JH327"/>
      <c r="JI327"/>
      <c r="JJ327"/>
      <c r="JK327"/>
      <c r="JL327"/>
      <c r="JM327"/>
      <c r="JN327"/>
      <c r="JO327"/>
      <c r="JP327"/>
      <c r="JQ327"/>
      <c r="JR327"/>
      <c r="JS327"/>
      <c r="JT327"/>
      <c r="JU327"/>
      <c r="JV327"/>
      <c r="JW327"/>
      <c r="JX327"/>
      <c r="JY327"/>
      <c r="JZ327"/>
      <c r="KA327"/>
      <c r="KB327"/>
      <c r="KC327"/>
      <c r="KD327"/>
      <c r="KE327"/>
      <c r="KF327"/>
      <c r="KG327"/>
      <c r="KH327"/>
      <c r="KI327"/>
      <c r="KJ327"/>
      <c r="KK327"/>
      <c r="KL327"/>
      <c r="KM327"/>
      <c r="KN327"/>
      <c r="KO327"/>
      <c r="KP327"/>
      <c r="KQ327"/>
      <c r="KR327"/>
      <c r="KS327"/>
      <c r="KT327"/>
      <c r="KU327"/>
      <c r="KV327"/>
      <c r="KW327"/>
      <c r="KX327"/>
      <c r="KY327"/>
      <c r="KZ327"/>
      <c r="LA327"/>
      <c r="LB327"/>
      <c r="LC327"/>
      <c r="LD327"/>
      <c r="LE327"/>
      <c r="LF327"/>
      <c r="LG327"/>
      <c r="LH327"/>
      <c r="LI327"/>
      <c r="LJ327"/>
      <c r="LK327"/>
      <c r="LL327"/>
      <c r="LM327"/>
      <c r="LN327"/>
      <c r="LO327"/>
      <c r="LP327"/>
      <c r="LQ327"/>
      <c r="LR327"/>
      <c r="LS327"/>
      <c r="LT327"/>
      <c r="LU327"/>
      <c r="LV327"/>
      <c r="LW327"/>
      <c r="LX327"/>
      <c r="LY327"/>
      <c r="LZ327"/>
    </row>
    <row r="328" spans="1:338" x14ac:dyDescent="0.2">
      <c r="A328" s="216" t="str">
        <f>IFERROR(IF($A327+1&gt;'(backend scoring)'!$T$335,"",$A327+1),"")</f>
        <v/>
      </c>
      <c r="B328" s="216" t="str">
        <f>_xlfn.XLOOKUP($A328,'(backend scoring)'!$V$2:$V$333,'(backend scoring)'!$A$2:$A$333,"")</f>
        <v/>
      </c>
      <c r="C328" s="216" t="str">
        <f>IFERROR(VLOOKUP($B328,'Institution Evaluation'!$A$55:$F$346,2,0),IFERROR(VLOOKUP($B328,'Privacy Analyst Evaluation'!$A$46:$F$120,2,0),""))&amp;""</f>
        <v/>
      </c>
      <c r="D328" s="216" t="str">
        <f>IFERROR(VLOOKUP($B328,'Institution Evaluation'!$A$55:$F$346,3,0),IFERROR(VLOOKUP($B328,'Privacy Analyst Evaluation'!$A$46:$F$120,3,0),""))&amp;""</f>
        <v/>
      </c>
      <c r="E328" s="216" t="str">
        <f>IFERROR(VLOOKUP($B328,'Institution Evaluation'!$A$55:$F$346,4,0),IFERROR(VLOOKUP($B328,'Privacy Analyst Evaluation'!$A$46:$F$120,4,0),""))&amp;""</f>
        <v/>
      </c>
      <c r="F328" s="216" t="str">
        <f>IFERROR(VLOOKUP($B328,'Institution Evaluation'!$A$55:$F$346,6,0),IFERROR(VLOOKUP($B328,'Privacy Analyst Evaluation'!$A$46:$F$120,6,0),""))&amp;""</f>
        <v/>
      </c>
      <c r="G328" s="217"/>
      <c r="H328" s="216" t="str">
        <f>IFERROR(IF($H327+1&gt;'(backend scoring)'!$Q$335,"",$H327+1),"")</f>
        <v/>
      </c>
      <c r="I328" s="216" t="str">
        <f>_xlfn.XLOOKUP($H328,'(backend scoring)'!$S$2:$S$333,'(backend scoring)'!$A$2:$A$333,"")</f>
        <v/>
      </c>
      <c r="J328" s="216" t="str">
        <f>IFERROR(VLOOKUP($I328,'Institution Evaluation'!$A$55:$F$346,2,0),IFERROR(VLOOKUP($I328,'Privacy Analyst Evaluation'!$A$46:$F$120,2,0),""))</f>
        <v/>
      </c>
      <c r="K328" s="216" t="str">
        <f>IFERROR(VLOOKUP($I328,'Institution Evaluation'!$A$55:$F$346,3,0),IFERROR(VLOOKUP($I328,'Privacy Analyst Evaluation'!$A$46:$F$120,3,0),""))&amp;""</f>
        <v/>
      </c>
      <c r="L328" s="216" t="str">
        <f>IFERROR(VLOOKUP($I328,'Institution Evaluation'!$A$55:$F$346,4,0),IFERROR(VLOOKUP($I328,'Privacy Analyst Evaluation'!$A$46:$F$120,4,0),""))&amp;""</f>
        <v/>
      </c>
      <c r="M328" s="216" t="str">
        <f>IFERROR(VLOOKUP($I328,'Institution Evaluation'!$A$55:$F$346,6,0),IFERROR(VLOOKUP($I328,'Privacy Analyst Evaluation'!$A$46:$F$120,6,0),""))&amp;""</f>
        <v/>
      </c>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c r="DD328"/>
      <c r="DE328"/>
      <c r="DF328"/>
      <c r="DG328"/>
      <c r="DH328"/>
      <c r="DI328"/>
      <c r="DJ328"/>
      <c r="DK328"/>
      <c r="DL328"/>
      <c r="DM328"/>
      <c r="DN328"/>
      <c r="DO328"/>
      <c r="DP328"/>
      <c r="DQ328"/>
      <c r="DR328"/>
      <c r="DS328"/>
      <c r="DT328"/>
      <c r="DU328"/>
      <c r="DV328"/>
      <c r="DW328"/>
      <c r="DX328"/>
      <c r="DY328"/>
      <c r="DZ328"/>
      <c r="EA328"/>
      <c r="EB328"/>
      <c r="EC328"/>
      <c r="ED328"/>
      <c r="EE328"/>
      <c r="EF328"/>
      <c r="EG328"/>
      <c r="EH328"/>
      <c r="EI328"/>
      <c r="EJ328"/>
      <c r="EK328"/>
      <c r="EL328"/>
      <c r="EM328"/>
      <c r="EN328"/>
      <c r="EO328"/>
      <c r="EP328"/>
      <c r="EQ328"/>
      <c r="ER328"/>
      <c r="ES328"/>
      <c r="ET328"/>
      <c r="EU328"/>
      <c r="EV328"/>
      <c r="EW328"/>
      <c r="EX328"/>
      <c r="EY328"/>
      <c r="EZ328"/>
      <c r="FA328"/>
      <c r="FB328"/>
      <c r="FC328"/>
      <c r="FD328"/>
      <c r="FE328"/>
      <c r="FF328"/>
      <c r="FG328"/>
      <c r="FH328"/>
      <c r="FI328"/>
      <c r="FJ328"/>
      <c r="FK328"/>
      <c r="FL328"/>
      <c r="FM328"/>
      <c r="FN328"/>
      <c r="FO328"/>
      <c r="FP328"/>
      <c r="FQ328"/>
      <c r="FR328"/>
      <c r="FS328"/>
      <c r="FT328"/>
      <c r="FU328"/>
      <c r="FV328"/>
      <c r="FW328"/>
      <c r="FX328"/>
      <c r="FY328"/>
      <c r="FZ328"/>
      <c r="GA328"/>
      <c r="GB328"/>
      <c r="GC328"/>
      <c r="GD328"/>
      <c r="GE328"/>
      <c r="GF328"/>
      <c r="GG328"/>
      <c r="GH328"/>
      <c r="GI328"/>
      <c r="GJ328"/>
      <c r="GK328"/>
      <c r="GL328"/>
      <c r="GM328"/>
      <c r="GN328"/>
      <c r="GO328"/>
      <c r="GP328"/>
      <c r="GQ328"/>
      <c r="GR328"/>
      <c r="GS328"/>
      <c r="GT328"/>
      <c r="GU328"/>
      <c r="GV328"/>
      <c r="GW328"/>
      <c r="GX328"/>
      <c r="GY328"/>
      <c r="GZ328"/>
      <c r="HA328"/>
      <c r="HB328"/>
      <c r="HC328"/>
      <c r="HD328"/>
      <c r="HE328"/>
      <c r="HF328"/>
      <c r="HG328"/>
      <c r="HH328"/>
      <c r="HI328"/>
      <c r="HJ328"/>
      <c r="HK328"/>
      <c r="HL328"/>
      <c r="HM328"/>
      <c r="HN328"/>
      <c r="HO328"/>
      <c r="HP328"/>
      <c r="HQ328"/>
      <c r="HR328"/>
      <c r="HS328"/>
      <c r="HT328"/>
      <c r="HU328"/>
      <c r="HV328"/>
      <c r="HW328"/>
      <c r="HX328"/>
      <c r="HY328"/>
      <c r="HZ328"/>
      <c r="IA328"/>
      <c r="IB328"/>
      <c r="IC328"/>
      <c r="ID328"/>
      <c r="IE328"/>
      <c r="IF328"/>
      <c r="IG328"/>
      <c r="IH328"/>
      <c r="II328"/>
      <c r="IJ328"/>
      <c r="IK328"/>
      <c r="IL328"/>
      <c r="IM328"/>
      <c r="IN328"/>
      <c r="IO328"/>
      <c r="IP328"/>
      <c r="IQ328"/>
      <c r="IR328"/>
      <c r="IS328"/>
      <c r="IT328"/>
      <c r="IU328"/>
      <c r="IV328"/>
      <c r="IW328"/>
      <c r="IX328"/>
      <c r="IY328"/>
      <c r="IZ328"/>
      <c r="JA328"/>
      <c r="JB328"/>
      <c r="JC328"/>
      <c r="JD328"/>
      <c r="JE328"/>
      <c r="JF328"/>
      <c r="JG328"/>
      <c r="JH328"/>
      <c r="JI328"/>
      <c r="JJ328"/>
      <c r="JK328"/>
      <c r="JL328"/>
      <c r="JM328"/>
      <c r="JN328"/>
      <c r="JO328"/>
      <c r="JP328"/>
      <c r="JQ328"/>
      <c r="JR328"/>
      <c r="JS328"/>
      <c r="JT328"/>
      <c r="JU328"/>
      <c r="JV328"/>
      <c r="JW328"/>
      <c r="JX328"/>
      <c r="JY328"/>
      <c r="JZ328"/>
      <c r="KA328"/>
      <c r="KB328"/>
      <c r="KC328"/>
      <c r="KD328"/>
      <c r="KE328"/>
      <c r="KF328"/>
      <c r="KG328"/>
      <c r="KH328"/>
      <c r="KI328"/>
      <c r="KJ328"/>
      <c r="KK328"/>
      <c r="KL328"/>
      <c r="KM328"/>
      <c r="KN328"/>
      <c r="KO328"/>
      <c r="KP328"/>
      <c r="KQ328"/>
      <c r="KR328"/>
      <c r="KS328"/>
      <c r="KT328"/>
      <c r="KU328"/>
      <c r="KV328"/>
      <c r="KW328"/>
      <c r="KX328"/>
      <c r="KY328"/>
      <c r="KZ328"/>
      <c r="LA328"/>
      <c r="LB328"/>
      <c r="LC328"/>
      <c r="LD328"/>
      <c r="LE328"/>
      <c r="LF328"/>
      <c r="LG328"/>
      <c r="LH328"/>
      <c r="LI328"/>
      <c r="LJ328"/>
      <c r="LK328"/>
      <c r="LL328"/>
      <c r="LM328"/>
      <c r="LN328"/>
      <c r="LO328"/>
      <c r="LP328"/>
      <c r="LQ328"/>
      <c r="LR328"/>
      <c r="LS328"/>
      <c r="LT328"/>
      <c r="LU328"/>
      <c r="LV328"/>
      <c r="LW328"/>
      <c r="LX328"/>
      <c r="LY328"/>
      <c r="LZ328"/>
    </row>
    <row r="329" spans="1:338" x14ac:dyDescent="0.2">
      <c r="A329" s="216" t="str">
        <f>IFERROR(IF($A328+1&gt;'(backend scoring)'!$T$335,"",$A328+1),"")</f>
        <v/>
      </c>
      <c r="B329" s="216" t="str">
        <f>_xlfn.XLOOKUP($A329,'(backend scoring)'!$V$2:$V$333,'(backend scoring)'!$A$2:$A$333,"")</f>
        <v/>
      </c>
      <c r="C329" s="216" t="str">
        <f>IFERROR(VLOOKUP($B329,'Institution Evaluation'!$A$55:$F$346,2,0),IFERROR(VLOOKUP($B329,'Privacy Analyst Evaluation'!$A$46:$F$120,2,0),""))&amp;""</f>
        <v/>
      </c>
      <c r="D329" s="216" t="str">
        <f>IFERROR(VLOOKUP($B329,'Institution Evaluation'!$A$55:$F$346,3,0),IFERROR(VLOOKUP($B329,'Privacy Analyst Evaluation'!$A$46:$F$120,3,0),""))&amp;""</f>
        <v/>
      </c>
      <c r="E329" s="216" t="str">
        <f>IFERROR(VLOOKUP($B329,'Institution Evaluation'!$A$55:$F$346,4,0),IFERROR(VLOOKUP($B329,'Privacy Analyst Evaluation'!$A$46:$F$120,4,0),""))&amp;""</f>
        <v/>
      </c>
      <c r="F329" s="216" t="str">
        <f>IFERROR(VLOOKUP($B329,'Institution Evaluation'!$A$55:$F$346,6,0),IFERROR(VLOOKUP($B329,'Privacy Analyst Evaluation'!$A$46:$F$120,6,0),""))&amp;""</f>
        <v/>
      </c>
      <c r="G329" s="217"/>
      <c r="H329" s="216" t="str">
        <f>IFERROR(IF($H328+1&gt;'(backend scoring)'!$Q$335,"",$H328+1),"")</f>
        <v/>
      </c>
      <c r="I329" s="216" t="str">
        <f>_xlfn.XLOOKUP($H329,'(backend scoring)'!$S$2:$S$333,'(backend scoring)'!$A$2:$A$333,"")</f>
        <v/>
      </c>
      <c r="J329" s="216" t="str">
        <f>IFERROR(VLOOKUP($I329,'Institution Evaluation'!$A$55:$F$346,2,0),IFERROR(VLOOKUP($I329,'Privacy Analyst Evaluation'!$A$46:$F$120,2,0),""))</f>
        <v/>
      </c>
      <c r="K329" s="216" t="str">
        <f>IFERROR(VLOOKUP($I329,'Institution Evaluation'!$A$55:$F$346,3,0),IFERROR(VLOOKUP($I329,'Privacy Analyst Evaluation'!$A$46:$F$120,3,0),""))&amp;""</f>
        <v/>
      </c>
      <c r="L329" s="216" t="str">
        <f>IFERROR(VLOOKUP($I329,'Institution Evaluation'!$A$55:$F$346,4,0),IFERROR(VLOOKUP($I329,'Privacy Analyst Evaluation'!$A$46:$F$120,4,0),""))&amp;""</f>
        <v/>
      </c>
      <c r="M329" s="216" t="str">
        <f>IFERROR(VLOOKUP($I329,'Institution Evaluation'!$A$55:$F$346,6,0),IFERROR(VLOOKUP($I329,'Privacy Analyst Evaluation'!$A$46:$F$120,6,0),""))&amp;""</f>
        <v/>
      </c>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c r="CK329"/>
      <c r="CL329"/>
      <c r="CM329"/>
      <c r="CN329"/>
      <c r="CO329"/>
      <c r="CP329"/>
      <c r="CQ329"/>
      <c r="CR329"/>
      <c r="CS329"/>
      <c r="CT329"/>
      <c r="CU329"/>
      <c r="CV329"/>
      <c r="CW329"/>
      <c r="CX329"/>
      <c r="CY329"/>
      <c r="CZ329"/>
      <c r="DA329"/>
      <c r="DB329"/>
      <c r="DC329"/>
      <c r="DD329"/>
      <c r="DE329"/>
      <c r="DF329"/>
      <c r="DG329"/>
      <c r="DH329"/>
      <c r="DI329"/>
      <c r="DJ329"/>
      <c r="DK329"/>
      <c r="DL329"/>
      <c r="DM329"/>
      <c r="DN329"/>
      <c r="DO329"/>
      <c r="DP329"/>
      <c r="DQ329"/>
      <c r="DR329"/>
      <c r="DS329"/>
      <c r="DT329"/>
      <c r="DU329"/>
      <c r="DV329"/>
      <c r="DW329"/>
      <c r="DX329"/>
      <c r="DY329"/>
      <c r="DZ329"/>
      <c r="EA329"/>
      <c r="EB329"/>
      <c r="EC329"/>
      <c r="ED329"/>
      <c r="EE329"/>
      <c r="EF329"/>
      <c r="EG329"/>
      <c r="EH329"/>
      <c r="EI329"/>
      <c r="EJ329"/>
      <c r="EK329"/>
      <c r="EL329"/>
      <c r="EM329"/>
      <c r="EN329"/>
      <c r="EO329"/>
      <c r="EP329"/>
      <c r="EQ329"/>
      <c r="ER329"/>
      <c r="ES329"/>
      <c r="ET329"/>
      <c r="EU329"/>
      <c r="EV329"/>
      <c r="EW329"/>
      <c r="EX329"/>
      <c r="EY329"/>
      <c r="EZ329"/>
      <c r="FA329"/>
      <c r="FB329"/>
      <c r="FC329"/>
      <c r="FD329"/>
      <c r="FE329"/>
      <c r="FF329"/>
      <c r="FG329"/>
      <c r="FH329"/>
      <c r="FI329"/>
      <c r="FJ329"/>
      <c r="FK329"/>
      <c r="FL329"/>
      <c r="FM329"/>
      <c r="FN329"/>
      <c r="FO329"/>
      <c r="FP329"/>
      <c r="FQ329"/>
      <c r="FR329"/>
      <c r="FS329"/>
      <c r="FT329"/>
      <c r="FU329"/>
      <c r="FV329"/>
      <c r="FW329"/>
      <c r="FX329"/>
      <c r="FY329"/>
      <c r="FZ329"/>
      <c r="GA329"/>
      <c r="GB329"/>
      <c r="GC329"/>
      <c r="GD329"/>
      <c r="GE329"/>
      <c r="GF329"/>
      <c r="GG329"/>
      <c r="GH329"/>
      <c r="GI329"/>
      <c r="GJ329"/>
      <c r="GK329"/>
      <c r="GL329"/>
      <c r="GM329"/>
      <c r="GN329"/>
      <c r="GO329"/>
      <c r="GP329"/>
      <c r="GQ329"/>
      <c r="GR329"/>
      <c r="GS329"/>
      <c r="GT329"/>
      <c r="GU329"/>
      <c r="GV329"/>
      <c r="GW329"/>
      <c r="GX329"/>
      <c r="GY329"/>
      <c r="GZ329"/>
      <c r="HA329"/>
      <c r="HB329"/>
      <c r="HC329"/>
      <c r="HD329"/>
      <c r="HE329"/>
      <c r="HF329"/>
      <c r="HG329"/>
      <c r="HH329"/>
      <c r="HI329"/>
      <c r="HJ329"/>
      <c r="HK329"/>
      <c r="HL329"/>
      <c r="HM329"/>
      <c r="HN329"/>
      <c r="HO329"/>
      <c r="HP329"/>
      <c r="HQ329"/>
      <c r="HR329"/>
      <c r="HS329"/>
      <c r="HT329"/>
      <c r="HU329"/>
      <c r="HV329"/>
      <c r="HW329"/>
      <c r="HX329"/>
      <c r="HY329"/>
      <c r="HZ329"/>
      <c r="IA329"/>
      <c r="IB329"/>
      <c r="IC329"/>
      <c r="ID329"/>
      <c r="IE329"/>
      <c r="IF329"/>
      <c r="IG329"/>
      <c r="IH329"/>
      <c r="II329"/>
      <c r="IJ329"/>
      <c r="IK329"/>
      <c r="IL329"/>
      <c r="IM329"/>
      <c r="IN329"/>
      <c r="IO329"/>
      <c r="IP329"/>
      <c r="IQ329"/>
      <c r="IR329"/>
      <c r="IS329"/>
      <c r="IT329"/>
      <c r="IU329"/>
      <c r="IV329"/>
      <c r="IW329"/>
      <c r="IX329"/>
      <c r="IY329"/>
      <c r="IZ329"/>
      <c r="JA329"/>
      <c r="JB329"/>
      <c r="JC329"/>
      <c r="JD329"/>
      <c r="JE329"/>
      <c r="JF329"/>
      <c r="JG329"/>
      <c r="JH329"/>
      <c r="JI329"/>
      <c r="JJ329"/>
      <c r="JK329"/>
      <c r="JL329"/>
      <c r="JM329"/>
      <c r="JN329"/>
      <c r="JO329"/>
      <c r="JP329"/>
      <c r="JQ329"/>
      <c r="JR329"/>
      <c r="JS329"/>
      <c r="JT329"/>
      <c r="JU329"/>
      <c r="JV329"/>
      <c r="JW329"/>
      <c r="JX329"/>
      <c r="JY329"/>
      <c r="JZ329"/>
      <c r="KA329"/>
      <c r="KB329"/>
      <c r="KC329"/>
      <c r="KD329"/>
      <c r="KE329"/>
      <c r="KF329"/>
      <c r="KG329"/>
      <c r="KH329"/>
      <c r="KI329"/>
      <c r="KJ329"/>
      <c r="KK329"/>
      <c r="KL329"/>
      <c r="KM329"/>
      <c r="KN329"/>
      <c r="KO329"/>
      <c r="KP329"/>
      <c r="KQ329"/>
      <c r="KR329"/>
      <c r="KS329"/>
      <c r="KT329"/>
      <c r="KU329"/>
      <c r="KV329"/>
      <c r="KW329"/>
      <c r="KX329"/>
      <c r="KY329"/>
      <c r="KZ329"/>
      <c r="LA329"/>
      <c r="LB329"/>
      <c r="LC329"/>
      <c r="LD329"/>
      <c r="LE329"/>
      <c r="LF329"/>
      <c r="LG329"/>
      <c r="LH329"/>
      <c r="LI329"/>
      <c r="LJ329"/>
      <c r="LK329"/>
      <c r="LL329"/>
      <c r="LM329"/>
      <c r="LN329"/>
      <c r="LO329"/>
      <c r="LP329"/>
      <c r="LQ329"/>
      <c r="LR329"/>
      <c r="LS329"/>
      <c r="LT329"/>
      <c r="LU329"/>
      <c r="LV329"/>
      <c r="LW329"/>
      <c r="LX329"/>
      <c r="LY329"/>
      <c r="LZ329"/>
    </row>
    <row r="330" spans="1:338" x14ac:dyDescent="0.2">
      <c r="A330" s="216" t="str">
        <f>IFERROR(IF($A329+1&gt;'(backend scoring)'!$T$335,"",$A329+1),"")</f>
        <v/>
      </c>
      <c r="B330" s="216" t="str">
        <f>_xlfn.XLOOKUP($A330,'(backend scoring)'!$V$2:$V$333,'(backend scoring)'!$A$2:$A$333,"")</f>
        <v/>
      </c>
      <c r="C330" s="216" t="str">
        <f>IFERROR(VLOOKUP($B330,'Institution Evaluation'!$A$55:$F$346,2,0),IFERROR(VLOOKUP($B330,'Privacy Analyst Evaluation'!$A$46:$F$120,2,0),""))&amp;""</f>
        <v/>
      </c>
      <c r="D330" s="216" t="str">
        <f>IFERROR(VLOOKUP($B330,'Institution Evaluation'!$A$55:$F$346,3,0),IFERROR(VLOOKUP($B330,'Privacy Analyst Evaluation'!$A$46:$F$120,3,0),""))&amp;""</f>
        <v/>
      </c>
      <c r="E330" s="216" t="str">
        <f>IFERROR(VLOOKUP($B330,'Institution Evaluation'!$A$55:$F$346,4,0),IFERROR(VLOOKUP($B330,'Privacy Analyst Evaluation'!$A$46:$F$120,4,0),""))&amp;""</f>
        <v/>
      </c>
      <c r="F330" s="216" t="str">
        <f>IFERROR(VLOOKUP($B330,'Institution Evaluation'!$A$55:$F$346,6,0),IFERROR(VLOOKUP($B330,'Privacy Analyst Evaluation'!$A$46:$F$120,6,0),""))&amp;""</f>
        <v/>
      </c>
      <c r="G330" s="217"/>
      <c r="H330" s="216" t="str">
        <f>IFERROR(IF($H329+1&gt;'(backend scoring)'!$Q$335,"",$H329+1),"")</f>
        <v/>
      </c>
      <c r="I330" s="216" t="str">
        <f>_xlfn.XLOOKUP($H330,'(backend scoring)'!$S$2:$S$333,'(backend scoring)'!$A$2:$A$333,"")</f>
        <v/>
      </c>
      <c r="J330" s="216" t="str">
        <f>IFERROR(VLOOKUP($I330,'Institution Evaluation'!$A$55:$F$346,2,0),IFERROR(VLOOKUP($I330,'Privacy Analyst Evaluation'!$A$46:$F$120,2,0),""))</f>
        <v/>
      </c>
      <c r="K330" s="216" t="str">
        <f>IFERROR(VLOOKUP($I330,'Institution Evaluation'!$A$55:$F$346,3,0),IFERROR(VLOOKUP($I330,'Privacy Analyst Evaluation'!$A$46:$F$120,3,0),""))&amp;""</f>
        <v/>
      </c>
      <c r="L330" s="216" t="str">
        <f>IFERROR(VLOOKUP($I330,'Institution Evaluation'!$A$55:$F$346,4,0),IFERROR(VLOOKUP($I330,'Privacy Analyst Evaluation'!$A$46:$F$120,4,0),""))&amp;""</f>
        <v/>
      </c>
      <c r="M330" s="216" t="str">
        <f>IFERROR(VLOOKUP($I330,'Institution Evaluation'!$A$55:$F$346,6,0),IFERROR(VLOOKUP($I330,'Privacy Analyst Evaluation'!$A$46:$F$120,6,0),""))&amp;""</f>
        <v/>
      </c>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c r="CK330"/>
      <c r="CL330"/>
      <c r="CM330"/>
      <c r="CN330"/>
      <c r="CO330"/>
      <c r="CP330"/>
      <c r="CQ330"/>
      <c r="CR330"/>
      <c r="CS330"/>
      <c r="CT330"/>
      <c r="CU330"/>
      <c r="CV330"/>
      <c r="CW330"/>
      <c r="CX330"/>
      <c r="CY330"/>
      <c r="CZ330"/>
      <c r="DA330"/>
      <c r="DB330"/>
      <c r="DC330"/>
      <c r="DD330"/>
      <c r="DE330"/>
      <c r="DF330"/>
      <c r="DG330"/>
      <c r="DH330"/>
      <c r="DI330"/>
      <c r="DJ330"/>
      <c r="DK330"/>
      <c r="DL330"/>
      <c r="DM330"/>
      <c r="DN330"/>
      <c r="DO330"/>
      <c r="DP330"/>
      <c r="DQ330"/>
      <c r="DR330"/>
      <c r="DS330"/>
      <c r="DT330"/>
      <c r="DU330"/>
      <c r="DV330"/>
      <c r="DW330"/>
      <c r="DX330"/>
      <c r="DY330"/>
      <c r="DZ330"/>
      <c r="EA330"/>
      <c r="EB330"/>
      <c r="EC330"/>
      <c r="ED330"/>
      <c r="EE330"/>
      <c r="EF330"/>
      <c r="EG330"/>
      <c r="EH330"/>
      <c r="EI330"/>
      <c r="EJ330"/>
      <c r="EK330"/>
      <c r="EL330"/>
      <c r="EM330"/>
      <c r="EN330"/>
      <c r="EO330"/>
      <c r="EP330"/>
      <c r="EQ330"/>
      <c r="ER330"/>
      <c r="ES330"/>
      <c r="ET330"/>
      <c r="EU330"/>
      <c r="EV330"/>
      <c r="EW330"/>
      <c r="EX330"/>
      <c r="EY330"/>
      <c r="EZ330"/>
      <c r="FA330"/>
      <c r="FB330"/>
      <c r="FC330"/>
      <c r="FD330"/>
      <c r="FE330"/>
      <c r="FF330"/>
      <c r="FG330"/>
      <c r="FH330"/>
      <c r="FI330"/>
      <c r="FJ330"/>
      <c r="FK330"/>
      <c r="FL330"/>
      <c r="FM330"/>
      <c r="FN330"/>
      <c r="FO330"/>
      <c r="FP330"/>
      <c r="FQ330"/>
      <c r="FR330"/>
      <c r="FS330"/>
      <c r="FT330"/>
      <c r="FU330"/>
      <c r="FV330"/>
      <c r="FW330"/>
      <c r="FX330"/>
      <c r="FY330"/>
      <c r="FZ330"/>
      <c r="GA330"/>
      <c r="GB330"/>
      <c r="GC330"/>
      <c r="GD330"/>
      <c r="GE330"/>
      <c r="GF330"/>
      <c r="GG330"/>
      <c r="GH330"/>
      <c r="GI330"/>
      <c r="GJ330"/>
      <c r="GK330"/>
      <c r="GL330"/>
      <c r="GM330"/>
      <c r="GN330"/>
      <c r="GO330"/>
      <c r="GP330"/>
      <c r="GQ330"/>
      <c r="GR330"/>
      <c r="GS330"/>
      <c r="GT330"/>
      <c r="GU330"/>
      <c r="GV330"/>
      <c r="GW330"/>
      <c r="GX330"/>
      <c r="GY330"/>
      <c r="GZ330"/>
      <c r="HA330"/>
      <c r="HB330"/>
      <c r="HC330"/>
      <c r="HD330"/>
      <c r="HE330"/>
      <c r="HF330"/>
      <c r="HG330"/>
      <c r="HH330"/>
      <c r="HI330"/>
      <c r="HJ330"/>
      <c r="HK330"/>
      <c r="HL330"/>
      <c r="HM330"/>
      <c r="HN330"/>
      <c r="HO330"/>
      <c r="HP330"/>
      <c r="HQ330"/>
      <c r="HR330"/>
      <c r="HS330"/>
      <c r="HT330"/>
      <c r="HU330"/>
      <c r="HV330"/>
      <c r="HW330"/>
      <c r="HX330"/>
      <c r="HY330"/>
      <c r="HZ330"/>
      <c r="IA330"/>
      <c r="IB330"/>
      <c r="IC330"/>
      <c r="ID330"/>
      <c r="IE330"/>
      <c r="IF330"/>
      <c r="IG330"/>
      <c r="IH330"/>
      <c r="II330"/>
      <c r="IJ330"/>
      <c r="IK330"/>
      <c r="IL330"/>
      <c r="IM330"/>
      <c r="IN330"/>
      <c r="IO330"/>
      <c r="IP330"/>
      <c r="IQ330"/>
      <c r="IR330"/>
      <c r="IS330"/>
      <c r="IT330"/>
      <c r="IU330"/>
      <c r="IV330"/>
      <c r="IW330"/>
      <c r="IX330"/>
      <c r="IY330"/>
      <c r="IZ330"/>
      <c r="JA330"/>
      <c r="JB330"/>
      <c r="JC330"/>
      <c r="JD330"/>
      <c r="JE330"/>
      <c r="JF330"/>
      <c r="JG330"/>
      <c r="JH330"/>
      <c r="JI330"/>
      <c r="JJ330"/>
      <c r="JK330"/>
      <c r="JL330"/>
      <c r="JM330"/>
      <c r="JN330"/>
      <c r="JO330"/>
      <c r="JP330"/>
      <c r="JQ330"/>
      <c r="JR330"/>
      <c r="JS330"/>
      <c r="JT330"/>
      <c r="JU330"/>
      <c r="JV330"/>
      <c r="JW330"/>
      <c r="JX330"/>
      <c r="JY330"/>
      <c r="JZ330"/>
      <c r="KA330"/>
      <c r="KB330"/>
      <c r="KC330"/>
      <c r="KD330"/>
      <c r="KE330"/>
      <c r="KF330"/>
      <c r="KG330"/>
      <c r="KH330"/>
      <c r="KI330"/>
      <c r="KJ330"/>
      <c r="KK330"/>
      <c r="KL330"/>
      <c r="KM330"/>
      <c r="KN330"/>
      <c r="KO330"/>
      <c r="KP330"/>
      <c r="KQ330"/>
      <c r="KR330"/>
      <c r="KS330"/>
      <c r="KT330"/>
      <c r="KU330"/>
      <c r="KV330"/>
      <c r="KW330"/>
      <c r="KX330"/>
      <c r="KY330"/>
      <c r="KZ330"/>
      <c r="LA330"/>
      <c r="LB330"/>
      <c r="LC330"/>
      <c r="LD330"/>
      <c r="LE330"/>
      <c r="LF330"/>
      <c r="LG330"/>
      <c r="LH330"/>
      <c r="LI330"/>
      <c r="LJ330"/>
      <c r="LK330"/>
      <c r="LL330"/>
      <c r="LM330"/>
      <c r="LN330"/>
      <c r="LO330"/>
      <c r="LP330"/>
      <c r="LQ330"/>
      <c r="LR330"/>
      <c r="LS330"/>
      <c r="LT330"/>
      <c r="LU330"/>
      <c r="LV330"/>
      <c r="LW330"/>
      <c r="LX330"/>
      <c r="LY330"/>
      <c r="LZ330"/>
    </row>
    <row r="331" spans="1:338" x14ac:dyDescent="0.2">
      <c r="A331" s="216" t="str">
        <f>IFERROR(IF($A330+1&gt;'(backend scoring)'!$T$335,"",$A330+1),"")</f>
        <v/>
      </c>
      <c r="B331" s="216" t="str">
        <f>_xlfn.XLOOKUP($A331,'(backend scoring)'!$V$2:$V$333,'(backend scoring)'!$A$2:$A$333,"")</f>
        <v/>
      </c>
      <c r="C331" s="216" t="str">
        <f>IFERROR(VLOOKUP($B331,'Institution Evaluation'!$A$55:$F$346,2,0),IFERROR(VLOOKUP($B331,'Privacy Analyst Evaluation'!$A$46:$F$120,2,0),""))&amp;""</f>
        <v/>
      </c>
      <c r="D331" s="216" t="str">
        <f>IFERROR(VLOOKUP($B331,'Institution Evaluation'!$A$55:$F$346,3,0),IFERROR(VLOOKUP($B331,'Privacy Analyst Evaluation'!$A$46:$F$120,3,0),""))&amp;""</f>
        <v/>
      </c>
      <c r="E331" s="216" t="str">
        <f>IFERROR(VLOOKUP($B331,'Institution Evaluation'!$A$55:$F$346,4,0),IFERROR(VLOOKUP($B331,'Privacy Analyst Evaluation'!$A$46:$F$120,4,0),""))&amp;""</f>
        <v/>
      </c>
      <c r="F331" s="216" t="str">
        <f>IFERROR(VLOOKUP($B331,'Institution Evaluation'!$A$55:$F$346,6,0),IFERROR(VLOOKUP($B331,'Privacy Analyst Evaluation'!$A$46:$F$120,6,0),""))&amp;""</f>
        <v/>
      </c>
      <c r="G331" s="217"/>
      <c r="H331" s="216" t="str">
        <f>IFERROR(IF($H330+1&gt;'(backend scoring)'!$Q$335,"",$H330+1),"")</f>
        <v/>
      </c>
      <c r="I331" s="216" t="str">
        <f>_xlfn.XLOOKUP($H331,'(backend scoring)'!$S$2:$S$333,'(backend scoring)'!$A$2:$A$333,"")</f>
        <v/>
      </c>
      <c r="J331" s="216" t="str">
        <f>IFERROR(VLOOKUP($I331,'Institution Evaluation'!$A$55:$F$346,2,0),IFERROR(VLOOKUP($I331,'Privacy Analyst Evaluation'!$A$46:$F$120,2,0),""))</f>
        <v/>
      </c>
      <c r="K331" s="216" t="str">
        <f>IFERROR(VLOOKUP($I331,'Institution Evaluation'!$A$55:$F$346,3,0),IFERROR(VLOOKUP($I331,'Privacy Analyst Evaluation'!$A$46:$F$120,3,0),""))&amp;""</f>
        <v/>
      </c>
      <c r="L331" s="216" t="str">
        <f>IFERROR(VLOOKUP($I331,'Institution Evaluation'!$A$55:$F$346,4,0),IFERROR(VLOOKUP($I331,'Privacy Analyst Evaluation'!$A$46:$F$120,4,0),""))&amp;""</f>
        <v/>
      </c>
      <c r="M331" s="216" t="str">
        <f>IFERROR(VLOOKUP($I331,'Institution Evaluation'!$A$55:$F$346,6,0),IFERROR(VLOOKUP($I331,'Privacy Analyst Evaluation'!$A$46:$F$120,6,0),""))&amp;""</f>
        <v/>
      </c>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c r="CZ331"/>
      <c r="DA331"/>
      <c r="DB331"/>
      <c r="DC331"/>
      <c r="DD331"/>
      <c r="DE331"/>
      <c r="DF331"/>
      <c r="DG331"/>
      <c r="DH331"/>
      <c r="DI331"/>
      <c r="DJ331"/>
      <c r="DK331"/>
      <c r="DL331"/>
      <c r="DM331"/>
      <c r="DN331"/>
      <c r="DO331"/>
      <c r="DP331"/>
      <c r="DQ331"/>
      <c r="DR331"/>
      <c r="DS331"/>
      <c r="DT331"/>
      <c r="DU331"/>
      <c r="DV331"/>
      <c r="DW331"/>
      <c r="DX331"/>
      <c r="DY331"/>
      <c r="DZ331"/>
      <c r="EA331"/>
      <c r="EB331"/>
      <c r="EC331"/>
      <c r="ED331"/>
      <c r="EE331"/>
      <c r="EF331"/>
      <c r="EG331"/>
      <c r="EH331"/>
      <c r="EI331"/>
      <c r="EJ331"/>
      <c r="EK331"/>
      <c r="EL331"/>
      <c r="EM331"/>
      <c r="EN331"/>
      <c r="EO331"/>
      <c r="EP331"/>
      <c r="EQ331"/>
      <c r="ER331"/>
      <c r="ES331"/>
      <c r="ET331"/>
      <c r="EU331"/>
      <c r="EV331"/>
      <c r="EW331"/>
      <c r="EX331"/>
      <c r="EY331"/>
      <c r="EZ331"/>
      <c r="FA331"/>
      <c r="FB331"/>
      <c r="FC331"/>
      <c r="FD331"/>
      <c r="FE331"/>
      <c r="FF331"/>
      <c r="FG331"/>
      <c r="FH331"/>
      <c r="FI331"/>
      <c r="FJ331"/>
      <c r="FK331"/>
      <c r="FL331"/>
      <c r="FM331"/>
      <c r="FN331"/>
      <c r="FO331"/>
      <c r="FP331"/>
      <c r="FQ331"/>
      <c r="FR331"/>
      <c r="FS331"/>
      <c r="FT331"/>
      <c r="FU331"/>
      <c r="FV331"/>
      <c r="FW331"/>
      <c r="FX331"/>
      <c r="FY331"/>
      <c r="FZ331"/>
      <c r="GA331"/>
      <c r="GB331"/>
      <c r="GC331"/>
      <c r="GD331"/>
      <c r="GE331"/>
      <c r="GF331"/>
      <c r="GG331"/>
      <c r="GH331"/>
      <c r="GI331"/>
      <c r="GJ331"/>
      <c r="GK331"/>
      <c r="GL331"/>
      <c r="GM331"/>
      <c r="GN331"/>
      <c r="GO331"/>
      <c r="GP331"/>
      <c r="GQ331"/>
      <c r="GR331"/>
      <c r="GS331"/>
      <c r="GT331"/>
      <c r="GU331"/>
      <c r="GV331"/>
      <c r="GW331"/>
      <c r="GX331"/>
      <c r="GY331"/>
      <c r="GZ331"/>
      <c r="HA331"/>
      <c r="HB331"/>
      <c r="HC331"/>
      <c r="HD331"/>
      <c r="HE331"/>
      <c r="HF331"/>
      <c r="HG331"/>
      <c r="HH331"/>
      <c r="HI331"/>
      <c r="HJ331"/>
      <c r="HK331"/>
      <c r="HL331"/>
      <c r="HM331"/>
      <c r="HN331"/>
      <c r="HO331"/>
      <c r="HP331"/>
      <c r="HQ331"/>
      <c r="HR331"/>
      <c r="HS331"/>
      <c r="HT331"/>
      <c r="HU331"/>
      <c r="HV331"/>
      <c r="HW331"/>
      <c r="HX331"/>
      <c r="HY331"/>
      <c r="HZ331"/>
      <c r="IA331"/>
      <c r="IB331"/>
      <c r="IC331"/>
      <c r="ID331"/>
      <c r="IE331"/>
      <c r="IF331"/>
      <c r="IG331"/>
      <c r="IH331"/>
      <c r="II331"/>
      <c r="IJ331"/>
      <c r="IK331"/>
      <c r="IL331"/>
      <c r="IM331"/>
      <c r="IN331"/>
      <c r="IO331"/>
      <c r="IP331"/>
      <c r="IQ331"/>
      <c r="IR331"/>
      <c r="IS331"/>
      <c r="IT331"/>
      <c r="IU331"/>
      <c r="IV331"/>
      <c r="IW331"/>
      <c r="IX331"/>
      <c r="IY331"/>
      <c r="IZ331"/>
      <c r="JA331"/>
      <c r="JB331"/>
      <c r="JC331"/>
      <c r="JD331"/>
      <c r="JE331"/>
      <c r="JF331"/>
      <c r="JG331"/>
      <c r="JH331"/>
      <c r="JI331"/>
      <c r="JJ331"/>
      <c r="JK331"/>
      <c r="JL331"/>
      <c r="JM331"/>
      <c r="JN331"/>
      <c r="JO331"/>
      <c r="JP331"/>
      <c r="JQ331"/>
      <c r="JR331"/>
      <c r="JS331"/>
      <c r="JT331"/>
      <c r="JU331"/>
      <c r="JV331"/>
      <c r="JW331"/>
      <c r="JX331"/>
      <c r="JY331"/>
      <c r="JZ331"/>
      <c r="KA331"/>
      <c r="KB331"/>
      <c r="KC331"/>
      <c r="KD331"/>
      <c r="KE331"/>
      <c r="KF331"/>
      <c r="KG331"/>
      <c r="KH331"/>
      <c r="KI331"/>
      <c r="KJ331"/>
      <c r="KK331"/>
      <c r="KL331"/>
      <c r="KM331"/>
      <c r="KN331"/>
      <c r="KO331"/>
      <c r="KP331"/>
      <c r="KQ331"/>
      <c r="KR331"/>
      <c r="KS331"/>
      <c r="KT331"/>
      <c r="KU331"/>
      <c r="KV331"/>
      <c r="KW331"/>
      <c r="KX331"/>
      <c r="KY331"/>
      <c r="KZ331"/>
      <c r="LA331"/>
      <c r="LB331"/>
      <c r="LC331"/>
      <c r="LD331"/>
      <c r="LE331"/>
      <c r="LF331"/>
      <c r="LG331"/>
      <c r="LH331"/>
      <c r="LI331"/>
      <c r="LJ331"/>
      <c r="LK331"/>
      <c r="LL331"/>
      <c r="LM331"/>
      <c r="LN331"/>
      <c r="LO331"/>
      <c r="LP331"/>
      <c r="LQ331"/>
      <c r="LR331"/>
      <c r="LS331"/>
      <c r="LT331"/>
      <c r="LU331"/>
      <c r="LV331"/>
      <c r="LW331"/>
      <c r="LX331"/>
      <c r="LY331"/>
      <c r="LZ331"/>
    </row>
    <row r="332" spans="1:338" x14ac:dyDescent="0.2">
      <c r="A332" s="216" t="str">
        <f>IFERROR(IF($A331+1&gt;'(backend scoring)'!$T$335,"",$A331+1),"")</f>
        <v/>
      </c>
      <c r="B332" s="216" t="str">
        <f>_xlfn.XLOOKUP($A332,'(backend scoring)'!$V$2:$V$333,'(backend scoring)'!$A$2:$A$333,"")</f>
        <v/>
      </c>
      <c r="C332" s="216" t="str">
        <f>IFERROR(VLOOKUP($B332,'Institution Evaluation'!$A$55:$F$346,2,0),IFERROR(VLOOKUP($B332,'Privacy Analyst Evaluation'!$A$46:$F$120,2,0),""))&amp;""</f>
        <v/>
      </c>
      <c r="D332" s="216" t="str">
        <f>IFERROR(VLOOKUP($B332,'Institution Evaluation'!$A$55:$F$346,3,0),IFERROR(VLOOKUP($B332,'Privacy Analyst Evaluation'!$A$46:$F$120,3,0),""))&amp;""</f>
        <v/>
      </c>
      <c r="E332" s="216" t="str">
        <f>IFERROR(VLOOKUP($B332,'Institution Evaluation'!$A$55:$F$346,4,0),IFERROR(VLOOKUP($B332,'Privacy Analyst Evaluation'!$A$46:$F$120,4,0),""))&amp;""</f>
        <v/>
      </c>
      <c r="F332" s="216" t="str">
        <f>IFERROR(VLOOKUP($B332,'Institution Evaluation'!$A$55:$F$346,6,0),IFERROR(VLOOKUP($B332,'Privacy Analyst Evaluation'!$A$46:$F$120,6,0),""))&amp;""</f>
        <v/>
      </c>
      <c r="G332" s="217"/>
      <c r="H332" s="216" t="str">
        <f>IFERROR(IF($H331+1&gt;'(backend scoring)'!$Q$335,"",$H331+1),"")</f>
        <v/>
      </c>
      <c r="I332" s="216" t="str">
        <f>_xlfn.XLOOKUP($H332,'(backend scoring)'!$S$2:$S$333,'(backend scoring)'!$A$2:$A$333,"")</f>
        <v/>
      </c>
      <c r="J332" s="216" t="str">
        <f>IFERROR(VLOOKUP($I332,'Institution Evaluation'!$A$55:$F$346,2,0),IFERROR(VLOOKUP($I332,'Privacy Analyst Evaluation'!$A$46:$F$120,2,0),""))</f>
        <v/>
      </c>
      <c r="K332" s="216" t="str">
        <f>IFERROR(VLOOKUP($I332,'Institution Evaluation'!$A$55:$F$346,3,0),IFERROR(VLOOKUP($I332,'Privacy Analyst Evaluation'!$A$46:$F$120,3,0),""))&amp;""</f>
        <v/>
      </c>
      <c r="L332" s="216" t="str">
        <f>IFERROR(VLOOKUP($I332,'Institution Evaluation'!$A$55:$F$346,4,0),IFERROR(VLOOKUP($I332,'Privacy Analyst Evaluation'!$A$46:$F$120,4,0),""))&amp;""</f>
        <v/>
      </c>
      <c r="M332" s="216" t="str">
        <f>IFERROR(VLOOKUP($I332,'Institution Evaluation'!$A$55:$F$346,6,0),IFERROR(VLOOKUP($I332,'Privacy Analyst Evaluation'!$A$46:$F$120,6,0),""))&amp;""</f>
        <v/>
      </c>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c r="CK332"/>
      <c r="CL332"/>
      <c r="CM332"/>
      <c r="CN332"/>
      <c r="CO332"/>
      <c r="CP332"/>
      <c r="CQ332"/>
      <c r="CR332"/>
      <c r="CS332"/>
      <c r="CT332"/>
      <c r="CU332"/>
      <c r="CV332"/>
      <c r="CW332"/>
      <c r="CX332"/>
      <c r="CY332"/>
      <c r="CZ332"/>
      <c r="DA332"/>
      <c r="DB332"/>
      <c r="DC332"/>
      <c r="DD332"/>
      <c r="DE332"/>
      <c r="DF332"/>
      <c r="DG332"/>
      <c r="DH332"/>
      <c r="DI332"/>
      <c r="DJ332"/>
      <c r="DK332"/>
      <c r="DL332"/>
      <c r="DM332"/>
      <c r="DN332"/>
      <c r="DO332"/>
      <c r="DP332"/>
      <c r="DQ332"/>
      <c r="DR332"/>
      <c r="DS332"/>
      <c r="DT332"/>
      <c r="DU332"/>
      <c r="DV332"/>
      <c r="DW332"/>
      <c r="DX332"/>
      <c r="DY332"/>
      <c r="DZ332"/>
      <c r="EA332"/>
      <c r="EB332"/>
      <c r="EC332"/>
      <c r="ED332"/>
      <c r="EE332"/>
      <c r="EF332"/>
      <c r="EG332"/>
      <c r="EH332"/>
      <c r="EI332"/>
      <c r="EJ332"/>
      <c r="EK332"/>
      <c r="EL332"/>
      <c r="EM332"/>
      <c r="EN332"/>
      <c r="EO332"/>
      <c r="EP332"/>
      <c r="EQ332"/>
      <c r="ER332"/>
      <c r="ES332"/>
      <c r="ET332"/>
      <c r="EU332"/>
      <c r="EV332"/>
      <c r="EW332"/>
      <c r="EX332"/>
      <c r="EY332"/>
      <c r="EZ332"/>
      <c r="FA332"/>
      <c r="FB332"/>
      <c r="FC332"/>
      <c r="FD332"/>
      <c r="FE332"/>
      <c r="FF332"/>
      <c r="FG332"/>
      <c r="FH332"/>
      <c r="FI332"/>
      <c r="FJ332"/>
      <c r="FK332"/>
      <c r="FL332"/>
      <c r="FM332"/>
      <c r="FN332"/>
      <c r="FO332"/>
      <c r="FP332"/>
      <c r="FQ332"/>
      <c r="FR332"/>
      <c r="FS332"/>
      <c r="FT332"/>
      <c r="FU332"/>
      <c r="FV332"/>
      <c r="FW332"/>
      <c r="FX332"/>
      <c r="FY332"/>
      <c r="FZ332"/>
      <c r="GA332"/>
      <c r="GB332"/>
      <c r="GC332"/>
      <c r="GD332"/>
      <c r="GE332"/>
      <c r="GF332"/>
      <c r="GG332"/>
      <c r="GH332"/>
      <c r="GI332"/>
      <c r="GJ332"/>
      <c r="GK332"/>
      <c r="GL332"/>
      <c r="GM332"/>
      <c r="GN332"/>
      <c r="GO332"/>
      <c r="GP332"/>
      <c r="GQ332"/>
      <c r="GR332"/>
      <c r="GS332"/>
      <c r="GT332"/>
      <c r="GU332"/>
      <c r="GV332"/>
      <c r="GW332"/>
      <c r="GX332"/>
      <c r="GY332"/>
      <c r="GZ332"/>
      <c r="HA332"/>
      <c r="HB332"/>
      <c r="HC332"/>
      <c r="HD332"/>
      <c r="HE332"/>
      <c r="HF332"/>
      <c r="HG332"/>
      <c r="HH332"/>
      <c r="HI332"/>
      <c r="HJ332"/>
      <c r="HK332"/>
      <c r="HL332"/>
      <c r="HM332"/>
      <c r="HN332"/>
      <c r="HO332"/>
      <c r="HP332"/>
      <c r="HQ332"/>
      <c r="HR332"/>
      <c r="HS332"/>
      <c r="HT332"/>
      <c r="HU332"/>
      <c r="HV332"/>
      <c r="HW332"/>
      <c r="HX332"/>
      <c r="HY332"/>
      <c r="HZ332"/>
      <c r="IA332"/>
      <c r="IB332"/>
      <c r="IC332"/>
      <c r="ID332"/>
      <c r="IE332"/>
      <c r="IF332"/>
      <c r="IG332"/>
      <c r="IH332"/>
      <c r="II332"/>
      <c r="IJ332"/>
      <c r="IK332"/>
      <c r="IL332"/>
      <c r="IM332"/>
      <c r="IN332"/>
      <c r="IO332"/>
      <c r="IP332"/>
      <c r="IQ332"/>
      <c r="IR332"/>
      <c r="IS332"/>
      <c r="IT332"/>
      <c r="IU332"/>
      <c r="IV332"/>
      <c r="IW332"/>
      <c r="IX332"/>
      <c r="IY332"/>
      <c r="IZ332"/>
      <c r="JA332"/>
      <c r="JB332"/>
      <c r="JC332"/>
      <c r="JD332"/>
      <c r="JE332"/>
      <c r="JF332"/>
      <c r="JG332"/>
      <c r="JH332"/>
      <c r="JI332"/>
      <c r="JJ332"/>
      <c r="JK332"/>
      <c r="JL332"/>
      <c r="JM332"/>
      <c r="JN332"/>
      <c r="JO332"/>
      <c r="JP332"/>
      <c r="JQ332"/>
      <c r="JR332"/>
      <c r="JS332"/>
      <c r="JT332"/>
      <c r="JU332"/>
      <c r="JV332"/>
      <c r="JW332"/>
      <c r="JX332"/>
      <c r="JY332"/>
      <c r="JZ332"/>
      <c r="KA332"/>
      <c r="KB332"/>
      <c r="KC332"/>
      <c r="KD332"/>
      <c r="KE332"/>
      <c r="KF332"/>
      <c r="KG332"/>
      <c r="KH332"/>
      <c r="KI332"/>
      <c r="KJ332"/>
      <c r="KK332"/>
      <c r="KL332"/>
      <c r="KM332"/>
      <c r="KN332"/>
      <c r="KO332"/>
      <c r="KP332"/>
      <c r="KQ332"/>
      <c r="KR332"/>
      <c r="KS332"/>
      <c r="KT332"/>
      <c r="KU332"/>
      <c r="KV332"/>
      <c r="KW332"/>
      <c r="KX332"/>
      <c r="KY332"/>
      <c r="KZ332"/>
      <c r="LA332"/>
      <c r="LB332"/>
      <c r="LC332"/>
      <c r="LD332"/>
      <c r="LE332"/>
      <c r="LF332"/>
      <c r="LG332"/>
      <c r="LH332"/>
      <c r="LI332"/>
      <c r="LJ332"/>
      <c r="LK332"/>
      <c r="LL332"/>
      <c r="LM332"/>
      <c r="LN332"/>
      <c r="LO332"/>
      <c r="LP332"/>
      <c r="LQ332"/>
      <c r="LR332"/>
      <c r="LS332"/>
      <c r="LT332"/>
      <c r="LU332"/>
      <c r="LV332"/>
      <c r="LW332"/>
      <c r="LX332"/>
      <c r="LY332"/>
      <c r="LZ332"/>
    </row>
    <row r="333" spans="1:338" x14ac:dyDescent="0.2">
      <c r="A333" s="216" t="str">
        <f>IFERROR(IF($A332+1&gt;'(backend scoring)'!$T$335,"",$A332+1),"")</f>
        <v/>
      </c>
      <c r="B333" s="216" t="str">
        <f>_xlfn.XLOOKUP($A333,'(backend scoring)'!$V$2:$V$333,'(backend scoring)'!$A$2:$A$333,"")</f>
        <v/>
      </c>
      <c r="C333" s="216" t="str">
        <f>IFERROR(VLOOKUP($B333,'Institution Evaluation'!$A$55:$F$346,2,0),IFERROR(VLOOKUP($B333,'Privacy Analyst Evaluation'!$A$46:$F$120,2,0),""))&amp;""</f>
        <v/>
      </c>
      <c r="D333" s="216" t="str">
        <f>IFERROR(VLOOKUP($B333,'Institution Evaluation'!$A$55:$F$346,3,0),IFERROR(VLOOKUP($B333,'Privacy Analyst Evaluation'!$A$46:$F$120,3,0),""))&amp;""</f>
        <v/>
      </c>
      <c r="E333" s="216" t="str">
        <f>IFERROR(VLOOKUP($B333,'Institution Evaluation'!$A$55:$F$346,4,0),IFERROR(VLOOKUP($B333,'Privacy Analyst Evaluation'!$A$46:$F$120,4,0),""))&amp;""</f>
        <v/>
      </c>
      <c r="F333" s="216" t="str">
        <f>IFERROR(VLOOKUP($B333,'Institution Evaluation'!$A$55:$F$346,6,0),IFERROR(VLOOKUP($B333,'Privacy Analyst Evaluation'!$A$46:$F$120,6,0),""))&amp;""</f>
        <v/>
      </c>
      <c r="G333" s="217"/>
      <c r="H333" s="216" t="str">
        <f>IFERROR(IF($H332+1&gt;'(backend scoring)'!$Q$335,"",$H332+1),"")</f>
        <v/>
      </c>
      <c r="I333" s="216" t="str">
        <f>_xlfn.XLOOKUP($H333,'(backend scoring)'!$S$2:$S$333,'(backend scoring)'!$A$2:$A$333,"")</f>
        <v/>
      </c>
      <c r="J333" s="216" t="str">
        <f>IFERROR(VLOOKUP($I333,'Institution Evaluation'!$A$55:$F$346,2,0),IFERROR(VLOOKUP($I333,'Privacy Analyst Evaluation'!$A$46:$F$120,2,0),""))</f>
        <v/>
      </c>
      <c r="K333" s="216" t="str">
        <f>IFERROR(VLOOKUP($I333,'Institution Evaluation'!$A$55:$F$346,3,0),IFERROR(VLOOKUP($I333,'Privacy Analyst Evaluation'!$A$46:$F$120,3,0),""))&amp;""</f>
        <v/>
      </c>
      <c r="L333" s="216" t="str">
        <f>IFERROR(VLOOKUP($I333,'Institution Evaluation'!$A$55:$F$346,4,0),IFERROR(VLOOKUP($I333,'Privacy Analyst Evaluation'!$A$46:$F$120,4,0),""))&amp;""</f>
        <v/>
      </c>
      <c r="M333" s="216" t="str">
        <f>IFERROR(VLOOKUP($I333,'Institution Evaluation'!$A$55:$F$346,6,0),IFERROR(VLOOKUP($I333,'Privacy Analyst Evaluation'!$A$46:$F$120,6,0),""))&amp;""</f>
        <v/>
      </c>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c r="CK333"/>
      <c r="CL333"/>
      <c r="CM333"/>
      <c r="CN333"/>
      <c r="CO333"/>
      <c r="CP333"/>
      <c r="CQ333"/>
      <c r="CR333"/>
      <c r="CS333"/>
      <c r="CT333"/>
      <c r="CU333"/>
      <c r="CV333"/>
      <c r="CW333"/>
      <c r="CX333"/>
      <c r="CY333"/>
      <c r="CZ333"/>
      <c r="DA333"/>
      <c r="DB333"/>
      <c r="DC333"/>
      <c r="DD333"/>
      <c r="DE333"/>
      <c r="DF333"/>
      <c r="DG333"/>
      <c r="DH333"/>
      <c r="DI333"/>
      <c r="DJ333"/>
      <c r="DK333"/>
      <c r="DL333"/>
      <c r="DM333"/>
      <c r="DN333"/>
      <c r="DO333"/>
      <c r="DP333"/>
      <c r="DQ333"/>
      <c r="DR333"/>
      <c r="DS333"/>
      <c r="DT333"/>
      <c r="DU333"/>
      <c r="DV333"/>
      <c r="DW333"/>
      <c r="DX333"/>
      <c r="DY333"/>
      <c r="DZ333"/>
      <c r="EA333"/>
      <c r="EB333"/>
      <c r="EC333"/>
      <c r="ED333"/>
      <c r="EE333"/>
      <c r="EF333"/>
      <c r="EG333"/>
      <c r="EH333"/>
      <c r="EI333"/>
      <c r="EJ333"/>
      <c r="EK333"/>
      <c r="EL333"/>
      <c r="EM333"/>
      <c r="EN333"/>
      <c r="EO333"/>
      <c r="EP333"/>
      <c r="EQ333"/>
      <c r="ER333"/>
      <c r="ES333"/>
      <c r="ET333"/>
      <c r="EU333"/>
      <c r="EV333"/>
      <c r="EW333"/>
      <c r="EX333"/>
      <c r="EY333"/>
      <c r="EZ333"/>
      <c r="FA333"/>
      <c r="FB333"/>
      <c r="FC333"/>
      <c r="FD333"/>
      <c r="FE333"/>
      <c r="FF333"/>
      <c r="FG333"/>
      <c r="FH333"/>
      <c r="FI333"/>
      <c r="FJ333"/>
      <c r="FK333"/>
      <c r="FL333"/>
      <c r="FM333"/>
      <c r="FN333"/>
      <c r="FO333"/>
      <c r="FP333"/>
      <c r="FQ333"/>
      <c r="FR333"/>
      <c r="FS333"/>
      <c r="FT333"/>
      <c r="FU333"/>
      <c r="FV333"/>
      <c r="FW333"/>
      <c r="FX333"/>
      <c r="FY333"/>
      <c r="FZ333"/>
      <c r="GA333"/>
      <c r="GB333"/>
      <c r="GC333"/>
      <c r="GD333"/>
      <c r="GE333"/>
      <c r="GF333"/>
      <c r="GG333"/>
      <c r="GH333"/>
      <c r="GI333"/>
      <c r="GJ333"/>
      <c r="GK333"/>
      <c r="GL333"/>
      <c r="GM333"/>
      <c r="GN333"/>
      <c r="GO333"/>
      <c r="GP333"/>
      <c r="GQ333"/>
      <c r="GR333"/>
      <c r="GS333"/>
      <c r="GT333"/>
      <c r="GU333"/>
      <c r="GV333"/>
      <c r="GW333"/>
      <c r="GX333"/>
      <c r="GY333"/>
      <c r="GZ333"/>
      <c r="HA333"/>
      <c r="HB333"/>
      <c r="HC333"/>
      <c r="HD333"/>
      <c r="HE333"/>
      <c r="HF333"/>
      <c r="HG333"/>
      <c r="HH333"/>
      <c r="HI333"/>
      <c r="HJ333"/>
      <c r="HK333"/>
      <c r="HL333"/>
      <c r="HM333"/>
      <c r="HN333"/>
      <c r="HO333"/>
      <c r="HP333"/>
      <c r="HQ333"/>
      <c r="HR333"/>
      <c r="HS333"/>
      <c r="HT333"/>
      <c r="HU333"/>
      <c r="HV333"/>
      <c r="HW333"/>
      <c r="HX333"/>
      <c r="HY333"/>
      <c r="HZ333"/>
      <c r="IA333"/>
      <c r="IB333"/>
      <c r="IC333"/>
      <c r="ID333"/>
      <c r="IE333"/>
      <c r="IF333"/>
      <c r="IG333"/>
      <c r="IH333"/>
      <c r="II333"/>
      <c r="IJ333"/>
      <c r="IK333"/>
      <c r="IL333"/>
      <c r="IM333"/>
      <c r="IN333"/>
      <c r="IO333"/>
      <c r="IP333"/>
      <c r="IQ333"/>
      <c r="IR333"/>
      <c r="IS333"/>
      <c r="IT333"/>
      <c r="IU333"/>
      <c r="IV333"/>
      <c r="IW333"/>
      <c r="IX333"/>
      <c r="IY333"/>
      <c r="IZ333"/>
      <c r="JA333"/>
      <c r="JB333"/>
      <c r="JC333"/>
      <c r="JD333"/>
      <c r="JE333"/>
      <c r="JF333"/>
      <c r="JG333"/>
      <c r="JH333"/>
      <c r="JI333"/>
      <c r="JJ333"/>
      <c r="JK333"/>
      <c r="JL333"/>
      <c r="JM333"/>
      <c r="JN333"/>
      <c r="JO333"/>
      <c r="JP333"/>
      <c r="JQ333"/>
      <c r="JR333"/>
      <c r="JS333"/>
      <c r="JT333"/>
      <c r="JU333"/>
      <c r="JV333"/>
      <c r="JW333"/>
      <c r="JX333"/>
      <c r="JY333"/>
      <c r="JZ333"/>
      <c r="KA333"/>
      <c r="KB333"/>
      <c r="KC333"/>
      <c r="KD333"/>
      <c r="KE333"/>
      <c r="KF333"/>
      <c r="KG333"/>
      <c r="KH333"/>
      <c r="KI333"/>
      <c r="KJ333"/>
      <c r="KK333"/>
      <c r="KL333"/>
      <c r="KM333"/>
      <c r="KN333"/>
      <c r="KO333"/>
      <c r="KP333"/>
      <c r="KQ333"/>
      <c r="KR333"/>
      <c r="KS333"/>
      <c r="KT333"/>
      <c r="KU333"/>
      <c r="KV333"/>
      <c r="KW333"/>
      <c r="KX333"/>
      <c r="KY333"/>
      <c r="KZ333"/>
      <c r="LA333"/>
      <c r="LB333"/>
      <c r="LC333"/>
      <c r="LD333"/>
      <c r="LE333"/>
      <c r="LF333"/>
      <c r="LG333"/>
      <c r="LH333"/>
      <c r="LI333"/>
      <c r="LJ333"/>
      <c r="LK333"/>
      <c r="LL333"/>
      <c r="LM333"/>
      <c r="LN333"/>
      <c r="LO333"/>
      <c r="LP333"/>
      <c r="LQ333"/>
      <c r="LR333"/>
      <c r="LS333"/>
      <c r="LT333"/>
      <c r="LU333"/>
      <c r="LV333"/>
      <c r="LW333"/>
      <c r="LX333"/>
      <c r="LY333"/>
      <c r="LZ333"/>
    </row>
    <row r="334" spans="1:338" x14ac:dyDescent="0.2">
      <c r="A334" s="216" t="str">
        <f>IFERROR(IF($A333+1&gt;'(backend scoring)'!$T$335,"",$A333+1),"")</f>
        <v/>
      </c>
      <c r="B334" s="216" t="str">
        <f>_xlfn.XLOOKUP($A334,'(backend scoring)'!$V$2:$V$333,'(backend scoring)'!$A$2:$A$333,"")</f>
        <v/>
      </c>
      <c r="C334" s="216" t="str">
        <f>IFERROR(VLOOKUP($B334,'Institution Evaluation'!$A$55:$F$346,2,0),IFERROR(VLOOKUP($B334,'Privacy Analyst Evaluation'!$A$46:$F$120,2,0),""))&amp;""</f>
        <v/>
      </c>
      <c r="D334" s="216" t="str">
        <f>IFERROR(VLOOKUP($B334,'Institution Evaluation'!$A$55:$F$346,3,0),IFERROR(VLOOKUP($B334,'Privacy Analyst Evaluation'!$A$46:$F$120,3,0),""))&amp;""</f>
        <v/>
      </c>
      <c r="E334" s="216" t="str">
        <f>IFERROR(VLOOKUP($B334,'Institution Evaluation'!$A$55:$F$346,4,0),IFERROR(VLOOKUP($B334,'Privacy Analyst Evaluation'!$A$46:$F$120,4,0),""))&amp;""</f>
        <v/>
      </c>
      <c r="F334" s="216" t="str">
        <f>IFERROR(VLOOKUP($B334,'Institution Evaluation'!$A$55:$F$346,6,0),IFERROR(VLOOKUP($B334,'Privacy Analyst Evaluation'!$A$46:$F$120,6,0),""))&amp;""</f>
        <v/>
      </c>
      <c r="G334" s="217"/>
      <c r="H334" s="216" t="str">
        <f>IFERROR(IF($H333+1&gt;'(backend scoring)'!$Q$335,"",$H333+1),"")</f>
        <v/>
      </c>
      <c r="I334" s="216" t="str">
        <f>_xlfn.XLOOKUP($H334,'(backend scoring)'!$S$2:$S$333,'(backend scoring)'!$A$2:$A$333,"")</f>
        <v/>
      </c>
      <c r="J334" s="216" t="str">
        <f>IFERROR(VLOOKUP($I334,'Institution Evaluation'!$A$55:$F$346,2,0),IFERROR(VLOOKUP($I334,'Privacy Analyst Evaluation'!$A$46:$F$120,2,0),""))</f>
        <v/>
      </c>
      <c r="K334" s="216" t="str">
        <f>IFERROR(VLOOKUP($I334,'Institution Evaluation'!$A$55:$F$346,3,0),IFERROR(VLOOKUP($I334,'Privacy Analyst Evaluation'!$A$46:$F$120,3,0),""))&amp;""</f>
        <v/>
      </c>
      <c r="L334" s="216" t="str">
        <f>IFERROR(VLOOKUP($I334,'Institution Evaluation'!$A$55:$F$346,4,0),IFERROR(VLOOKUP($I334,'Privacy Analyst Evaluation'!$A$46:$F$120,4,0),""))&amp;""</f>
        <v/>
      </c>
      <c r="M334" s="216" t="str">
        <f>IFERROR(VLOOKUP($I334,'Institution Evaluation'!$A$55:$F$346,6,0),IFERROR(VLOOKUP($I334,'Privacy Analyst Evaluation'!$A$46:$F$120,6,0),""))&amp;""</f>
        <v/>
      </c>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c r="CK334"/>
      <c r="CL334"/>
      <c r="CM334"/>
      <c r="CN334"/>
      <c r="CO334"/>
      <c r="CP334"/>
      <c r="CQ334"/>
      <c r="CR334"/>
      <c r="CS334"/>
      <c r="CT334"/>
      <c r="CU334"/>
      <c r="CV334"/>
      <c r="CW334"/>
      <c r="CX334"/>
      <c r="CY334"/>
      <c r="CZ334"/>
      <c r="DA334"/>
      <c r="DB334"/>
      <c r="DC334"/>
      <c r="DD334"/>
      <c r="DE334"/>
      <c r="DF334"/>
      <c r="DG334"/>
      <c r="DH334"/>
      <c r="DI334"/>
      <c r="DJ334"/>
      <c r="DK334"/>
      <c r="DL334"/>
      <c r="DM334"/>
      <c r="DN334"/>
      <c r="DO334"/>
      <c r="DP334"/>
      <c r="DQ334"/>
      <c r="DR334"/>
      <c r="DS334"/>
      <c r="DT334"/>
      <c r="DU334"/>
      <c r="DV334"/>
      <c r="DW334"/>
      <c r="DX334"/>
      <c r="DY334"/>
      <c r="DZ334"/>
      <c r="EA334"/>
      <c r="EB334"/>
      <c r="EC334"/>
      <c r="ED334"/>
      <c r="EE334"/>
      <c r="EF334"/>
      <c r="EG334"/>
      <c r="EH334"/>
      <c r="EI334"/>
      <c r="EJ334"/>
      <c r="EK334"/>
      <c r="EL334"/>
      <c r="EM334"/>
      <c r="EN334"/>
      <c r="EO334"/>
      <c r="EP334"/>
      <c r="EQ334"/>
      <c r="ER334"/>
      <c r="ES334"/>
      <c r="ET334"/>
      <c r="EU334"/>
      <c r="EV334"/>
      <c r="EW334"/>
      <c r="EX334"/>
      <c r="EY334"/>
      <c r="EZ334"/>
      <c r="FA334"/>
      <c r="FB334"/>
      <c r="FC334"/>
      <c r="FD334"/>
      <c r="FE334"/>
      <c r="FF334"/>
      <c r="FG334"/>
      <c r="FH334"/>
      <c r="FI334"/>
      <c r="FJ334"/>
      <c r="FK334"/>
      <c r="FL334"/>
      <c r="FM334"/>
      <c r="FN334"/>
      <c r="FO334"/>
      <c r="FP334"/>
      <c r="FQ334"/>
      <c r="FR334"/>
      <c r="FS334"/>
      <c r="FT334"/>
      <c r="FU334"/>
      <c r="FV334"/>
      <c r="FW334"/>
      <c r="FX334"/>
      <c r="FY334"/>
      <c r="FZ334"/>
      <c r="GA334"/>
      <c r="GB334"/>
      <c r="GC334"/>
      <c r="GD334"/>
      <c r="GE334"/>
      <c r="GF334"/>
      <c r="GG334"/>
      <c r="GH334"/>
      <c r="GI334"/>
      <c r="GJ334"/>
      <c r="GK334"/>
      <c r="GL334"/>
      <c r="GM334"/>
      <c r="GN334"/>
      <c r="GO334"/>
      <c r="GP334"/>
      <c r="GQ334"/>
      <c r="GR334"/>
      <c r="GS334"/>
      <c r="GT334"/>
      <c r="GU334"/>
      <c r="GV334"/>
      <c r="GW334"/>
      <c r="GX334"/>
      <c r="GY334"/>
      <c r="GZ334"/>
      <c r="HA334"/>
      <c r="HB334"/>
      <c r="HC334"/>
      <c r="HD334"/>
      <c r="HE334"/>
      <c r="HF334"/>
      <c r="HG334"/>
      <c r="HH334"/>
      <c r="HI334"/>
      <c r="HJ334"/>
      <c r="HK334"/>
      <c r="HL334"/>
      <c r="HM334"/>
      <c r="HN334"/>
      <c r="HO334"/>
      <c r="HP334"/>
      <c r="HQ334"/>
      <c r="HR334"/>
      <c r="HS334"/>
      <c r="HT334"/>
      <c r="HU334"/>
      <c r="HV334"/>
      <c r="HW334"/>
      <c r="HX334"/>
      <c r="HY334"/>
      <c r="HZ334"/>
      <c r="IA334"/>
      <c r="IB334"/>
      <c r="IC334"/>
      <c r="ID334"/>
      <c r="IE334"/>
      <c r="IF334"/>
      <c r="IG334"/>
      <c r="IH334"/>
      <c r="II334"/>
      <c r="IJ334"/>
      <c r="IK334"/>
      <c r="IL334"/>
      <c r="IM334"/>
      <c r="IN334"/>
      <c r="IO334"/>
      <c r="IP334"/>
      <c r="IQ334"/>
      <c r="IR334"/>
      <c r="IS334"/>
      <c r="IT334"/>
      <c r="IU334"/>
      <c r="IV334"/>
      <c r="IW334"/>
      <c r="IX334"/>
      <c r="IY334"/>
      <c r="IZ334"/>
      <c r="JA334"/>
      <c r="JB334"/>
      <c r="JC334"/>
      <c r="JD334"/>
      <c r="JE334"/>
      <c r="JF334"/>
      <c r="JG334"/>
      <c r="JH334"/>
      <c r="JI334"/>
      <c r="JJ334"/>
      <c r="JK334"/>
      <c r="JL334"/>
      <c r="JM334"/>
      <c r="JN334"/>
      <c r="JO334"/>
      <c r="JP334"/>
      <c r="JQ334"/>
      <c r="JR334"/>
      <c r="JS334"/>
      <c r="JT334"/>
      <c r="JU334"/>
      <c r="JV334"/>
      <c r="JW334"/>
      <c r="JX334"/>
      <c r="JY334"/>
      <c r="JZ334"/>
      <c r="KA334"/>
      <c r="KB334"/>
      <c r="KC334"/>
      <c r="KD334"/>
      <c r="KE334"/>
      <c r="KF334"/>
      <c r="KG334"/>
      <c r="KH334"/>
      <c r="KI334"/>
      <c r="KJ334"/>
      <c r="KK334"/>
      <c r="KL334"/>
      <c r="KM334"/>
      <c r="KN334"/>
      <c r="KO334"/>
      <c r="KP334"/>
      <c r="KQ334"/>
      <c r="KR334"/>
      <c r="KS334"/>
      <c r="KT334"/>
      <c r="KU334"/>
      <c r="KV334"/>
      <c r="KW334"/>
      <c r="KX334"/>
      <c r="KY334"/>
      <c r="KZ334"/>
      <c r="LA334"/>
      <c r="LB334"/>
      <c r="LC334"/>
      <c r="LD334"/>
      <c r="LE334"/>
      <c r="LF334"/>
      <c r="LG334"/>
      <c r="LH334"/>
      <c r="LI334"/>
      <c r="LJ334"/>
      <c r="LK334"/>
      <c r="LL334"/>
      <c r="LM334"/>
      <c r="LN334"/>
      <c r="LO334"/>
      <c r="LP334"/>
      <c r="LQ334"/>
      <c r="LR334"/>
      <c r="LS334"/>
      <c r="LT334"/>
      <c r="LU334"/>
      <c r="LV334"/>
      <c r="LW334"/>
      <c r="LX334"/>
      <c r="LY334"/>
      <c r="LZ334"/>
    </row>
    <row r="335" spans="1:338" x14ac:dyDescent="0.2">
      <c r="A335" s="216" t="str">
        <f>IFERROR(IF($A334+1&gt;'(backend scoring)'!$T$335,"",$A334+1),"")</f>
        <v/>
      </c>
      <c r="B335" s="216" t="str">
        <f>_xlfn.XLOOKUP($A335,'(backend scoring)'!$V$2:$V$333,'(backend scoring)'!$A$2:$A$333,"")</f>
        <v/>
      </c>
      <c r="C335" s="216" t="str">
        <f>IFERROR(VLOOKUP($B335,'Institution Evaluation'!$A$55:$F$346,2,0),IFERROR(VLOOKUP($B335,'Privacy Analyst Evaluation'!$A$46:$F$120,2,0),""))&amp;""</f>
        <v/>
      </c>
      <c r="D335" s="216" t="str">
        <f>IFERROR(VLOOKUP($B335,'Institution Evaluation'!$A$55:$F$346,3,0),IFERROR(VLOOKUP($B335,'Privacy Analyst Evaluation'!$A$46:$F$120,3,0),""))&amp;""</f>
        <v/>
      </c>
      <c r="E335" s="216" t="str">
        <f>IFERROR(VLOOKUP($B335,'Institution Evaluation'!$A$55:$F$346,4,0),IFERROR(VLOOKUP($B335,'Privacy Analyst Evaluation'!$A$46:$F$120,4,0),""))&amp;""</f>
        <v/>
      </c>
      <c r="F335" s="216" t="str">
        <f>IFERROR(VLOOKUP($B335,'Institution Evaluation'!$A$55:$F$346,6,0),IFERROR(VLOOKUP($B335,'Privacy Analyst Evaluation'!$A$46:$F$120,6,0),""))&amp;""</f>
        <v/>
      </c>
      <c r="G335" s="217"/>
      <c r="H335" s="216" t="str">
        <f>IFERROR(IF($H334+1&gt;'(backend scoring)'!$Q$335,"",$H334+1),"")</f>
        <v/>
      </c>
      <c r="I335" s="216" t="str">
        <f>_xlfn.XLOOKUP($H335,'(backend scoring)'!$S$2:$S$333,'(backend scoring)'!$A$2:$A$333,"")</f>
        <v/>
      </c>
      <c r="J335" s="216" t="str">
        <f>IFERROR(VLOOKUP($I335,'Institution Evaluation'!$A$55:$F$346,2,0),IFERROR(VLOOKUP($I335,'Privacy Analyst Evaluation'!$A$46:$F$120,2,0),""))</f>
        <v/>
      </c>
      <c r="K335" s="216" t="str">
        <f>IFERROR(VLOOKUP($I335,'Institution Evaluation'!$A$55:$F$346,3,0),IFERROR(VLOOKUP($I335,'Privacy Analyst Evaluation'!$A$46:$F$120,3,0),""))&amp;""</f>
        <v/>
      </c>
      <c r="L335" s="216" t="str">
        <f>IFERROR(VLOOKUP($I335,'Institution Evaluation'!$A$55:$F$346,4,0),IFERROR(VLOOKUP($I335,'Privacy Analyst Evaluation'!$A$46:$F$120,4,0),""))&amp;""</f>
        <v/>
      </c>
      <c r="M335" s="216" t="str">
        <f>IFERROR(VLOOKUP($I335,'Institution Evaluation'!$A$55:$F$346,6,0),IFERROR(VLOOKUP($I335,'Privacy Analyst Evaluation'!$A$46:$F$120,6,0),""))&amp;""</f>
        <v/>
      </c>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c r="CK335"/>
      <c r="CL335"/>
      <c r="CM335"/>
      <c r="CN335"/>
      <c r="CO335"/>
      <c r="CP335"/>
      <c r="CQ335"/>
      <c r="CR335"/>
      <c r="CS335"/>
      <c r="CT335"/>
      <c r="CU335"/>
      <c r="CV335"/>
      <c r="CW335"/>
      <c r="CX335"/>
      <c r="CY335"/>
      <c r="CZ335"/>
      <c r="DA335"/>
      <c r="DB335"/>
      <c r="DC335"/>
      <c r="DD335"/>
      <c r="DE335"/>
      <c r="DF335"/>
      <c r="DG335"/>
      <c r="DH335"/>
      <c r="DI335"/>
      <c r="DJ335"/>
      <c r="DK335"/>
      <c r="DL335"/>
      <c r="DM335"/>
      <c r="DN335"/>
      <c r="DO335"/>
      <c r="DP335"/>
      <c r="DQ335"/>
      <c r="DR335"/>
      <c r="DS335"/>
      <c r="DT335"/>
      <c r="DU335"/>
      <c r="DV335"/>
      <c r="DW335"/>
      <c r="DX335"/>
      <c r="DY335"/>
      <c r="DZ335"/>
      <c r="EA335"/>
      <c r="EB335"/>
      <c r="EC335"/>
      <c r="ED335"/>
      <c r="EE335"/>
      <c r="EF335"/>
      <c r="EG335"/>
      <c r="EH335"/>
      <c r="EI335"/>
      <c r="EJ335"/>
      <c r="EK335"/>
      <c r="EL335"/>
      <c r="EM335"/>
      <c r="EN335"/>
      <c r="EO335"/>
      <c r="EP335"/>
      <c r="EQ335"/>
      <c r="ER335"/>
      <c r="ES335"/>
      <c r="ET335"/>
      <c r="EU335"/>
      <c r="EV335"/>
      <c r="EW335"/>
      <c r="EX335"/>
      <c r="EY335"/>
      <c r="EZ335"/>
      <c r="FA335"/>
      <c r="FB335"/>
      <c r="FC335"/>
      <c r="FD335"/>
      <c r="FE335"/>
      <c r="FF335"/>
      <c r="FG335"/>
      <c r="FH335"/>
      <c r="FI335"/>
      <c r="FJ335"/>
      <c r="FK335"/>
      <c r="FL335"/>
      <c r="FM335"/>
      <c r="FN335"/>
      <c r="FO335"/>
      <c r="FP335"/>
      <c r="FQ335"/>
      <c r="FR335"/>
      <c r="FS335"/>
      <c r="FT335"/>
      <c r="FU335"/>
      <c r="FV335"/>
      <c r="FW335"/>
      <c r="FX335"/>
      <c r="FY335"/>
      <c r="FZ335"/>
      <c r="GA335"/>
      <c r="GB335"/>
      <c r="GC335"/>
      <c r="GD335"/>
      <c r="GE335"/>
      <c r="GF335"/>
      <c r="GG335"/>
      <c r="GH335"/>
      <c r="GI335"/>
      <c r="GJ335"/>
      <c r="GK335"/>
      <c r="GL335"/>
      <c r="GM335"/>
      <c r="GN335"/>
      <c r="GO335"/>
      <c r="GP335"/>
      <c r="GQ335"/>
      <c r="GR335"/>
      <c r="GS335"/>
      <c r="GT335"/>
      <c r="GU335"/>
      <c r="GV335"/>
      <c r="GW335"/>
      <c r="GX335"/>
      <c r="GY335"/>
      <c r="GZ335"/>
      <c r="HA335"/>
      <c r="HB335"/>
      <c r="HC335"/>
      <c r="HD335"/>
      <c r="HE335"/>
      <c r="HF335"/>
      <c r="HG335"/>
      <c r="HH335"/>
      <c r="HI335"/>
      <c r="HJ335"/>
      <c r="HK335"/>
      <c r="HL335"/>
      <c r="HM335"/>
      <c r="HN335"/>
      <c r="HO335"/>
      <c r="HP335"/>
      <c r="HQ335"/>
      <c r="HR335"/>
      <c r="HS335"/>
      <c r="HT335"/>
      <c r="HU335"/>
      <c r="HV335"/>
      <c r="HW335"/>
      <c r="HX335"/>
      <c r="HY335"/>
      <c r="HZ335"/>
      <c r="IA335"/>
      <c r="IB335"/>
      <c r="IC335"/>
      <c r="ID335"/>
      <c r="IE335"/>
      <c r="IF335"/>
      <c r="IG335"/>
      <c r="IH335"/>
      <c r="II335"/>
      <c r="IJ335"/>
      <c r="IK335"/>
      <c r="IL335"/>
      <c r="IM335"/>
      <c r="IN335"/>
      <c r="IO335"/>
      <c r="IP335"/>
      <c r="IQ335"/>
      <c r="IR335"/>
      <c r="IS335"/>
      <c r="IT335"/>
      <c r="IU335"/>
      <c r="IV335"/>
      <c r="IW335"/>
      <c r="IX335"/>
      <c r="IY335"/>
      <c r="IZ335"/>
      <c r="JA335"/>
      <c r="JB335"/>
      <c r="JC335"/>
      <c r="JD335"/>
      <c r="JE335"/>
      <c r="JF335"/>
      <c r="JG335"/>
      <c r="JH335"/>
      <c r="JI335"/>
      <c r="JJ335"/>
      <c r="JK335"/>
      <c r="JL335"/>
      <c r="JM335"/>
      <c r="JN335"/>
      <c r="JO335"/>
      <c r="JP335"/>
      <c r="JQ335"/>
      <c r="JR335"/>
      <c r="JS335"/>
      <c r="JT335"/>
      <c r="JU335"/>
      <c r="JV335"/>
      <c r="JW335"/>
      <c r="JX335"/>
      <c r="JY335"/>
      <c r="JZ335"/>
      <c r="KA335"/>
      <c r="KB335"/>
      <c r="KC335"/>
      <c r="KD335"/>
      <c r="KE335"/>
      <c r="KF335"/>
      <c r="KG335"/>
      <c r="KH335"/>
      <c r="KI335"/>
      <c r="KJ335"/>
      <c r="KK335"/>
      <c r="KL335"/>
      <c r="KM335"/>
      <c r="KN335"/>
      <c r="KO335"/>
      <c r="KP335"/>
      <c r="KQ335"/>
      <c r="KR335"/>
      <c r="KS335"/>
      <c r="KT335"/>
      <c r="KU335"/>
      <c r="KV335"/>
      <c r="KW335"/>
      <c r="KX335"/>
      <c r="KY335"/>
      <c r="KZ335"/>
      <c r="LA335"/>
      <c r="LB335"/>
      <c r="LC335"/>
      <c r="LD335"/>
      <c r="LE335"/>
      <c r="LF335"/>
      <c r="LG335"/>
      <c r="LH335"/>
      <c r="LI335"/>
      <c r="LJ335"/>
      <c r="LK335"/>
      <c r="LL335"/>
      <c r="LM335"/>
      <c r="LN335"/>
      <c r="LO335"/>
      <c r="LP335"/>
      <c r="LQ335"/>
      <c r="LR335"/>
      <c r="LS335"/>
      <c r="LT335"/>
      <c r="LU335"/>
      <c r="LV335"/>
      <c r="LW335"/>
      <c r="LX335"/>
      <c r="LY335"/>
      <c r="LZ335"/>
    </row>
    <row r="336" spans="1:338" x14ac:dyDescent="0.2">
      <c r="A336" s="216" t="str">
        <f>IFERROR(IF($A335+1&gt;'(backend scoring)'!$T$335,"",$A335+1),"")</f>
        <v/>
      </c>
      <c r="B336" s="216" t="str">
        <f>_xlfn.XLOOKUP($A336,'(backend scoring)'!$V$2:$V$333,'(backend scoring)'!$A$2:$A$333,"")</f>
        <v/>
      </c>
      <c r="C336" s="216" t="str">
        <f>IFERROR(VLOOKUP($B336,'Institution Evaluation'!$A$55:$F$346,2,0),IFERROR(VLOOKUP($B336,'Privacy Analyst Evaluation'!$A$46:$F$120,2,0),""))&amp;""</f>
        <v/>
      </c>
      <c r="D336" s="216" t="str">
        <f>IFERROR(VLOOKUP($B336,'Institution Evaluation'!$A$55:$F$346,3,0),IFERROR(VLOOKUP($B336,'Privacy Analyst Evaluation'!$A$46:$F$120,3,0),""))&amp;""</f>
        <v/>
      </c>
      <c r="E336" s="216" t="str">
        <f>IFERROR(VLOOKUP($B336,'Institution Evaluation'!$A$55:$F$346,4,0),IFERROR(VLOOKUP($B336,'Privacy Analyst Evaluation'!$A$46:$F$120,4,0),""))&amp;""</f>
        <v/>
      </c>
      <c r="F336" s="216" t="str">
        <f>IFERROR(VLOOKUP($B336,'Institution Evaluation'!$A$55:$F$346,6,0),IFERROR(VLOOKUP($B336,'Privacy Analyst Evaluation'!$A$46:$F$120,6,0),""))&amp;""</f>
        <v/>
      </c>
      <c r="G336" s="217"/>
      <c r="H336" s="216" t="str">
        <f>IFERROR(IF($H335+1&gt;'(backend scoring)'!$Q$335,"",$H335+1),"")</f>
        <v/>
      </c>
      <c r="I336" s="216" t="str">
        <f>_xlfn.XLOOKUP($H336,'(backend scoring)'!$S$2:$S$333,'(backend scoring)'!$A$2:$A$333,"")</f>
        <v/>
      </c>
      <c r="J336" s="216" t="str">
        <f>IFERROR(VLOOKUP($I336,'Institution Evaluation'!$A$55:$F$346,2,0),IFERROR(VLOOKUP($I336,'Privacy Analyst Evaluation'!$A$46:$F$120,2,0),""))</f>
        <v/>
      </c>
      <c r="K336" s="216" t="str">
        <f>IFERROR(VLOOKUP($I336,'Institution Evaluation'!$A$55:$F$346,3,0),IFERROR(VLOOKUP($I336,'Privacy Analyst Evaluation'!$A$46:$F$120,3,0),""))&amp;""</f>
        <v/>
      </c>
      <c r="L336" s="216" t="str">
        <f>IFERROR(VLOOKUP($I336,'Institution Evaluation'!$A$55:$F$346,4,0),IFERROR(VLOOKUP($I336,'Privacy Analyst Evaluation'!$A$46:$F$120,4,0),""))&amp;""</f>
        <v/>
      </c>
      <c r="M336" s="216" t="str">
        <f>IFERROR(VLOOKUP($I336,'Institution Evaluation'!$A$55:$F$346,6,0),IFERROR(VLOOKUP($I336,'Privacy Analyst Evaluation'!$A$46:$F$120,6,0),""))&amp;""</f>
        <v/>
      </c>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c r="CK336"/>
      <c r="CL336"/>
      <c r="CM336"/>
      <c r="CN336"/>
      <c r="CO336"/>
      <c r="CP336"/>
      <c r="CQ336"/>
      <c r="CR336"/>
      <c r="CS336"/>
      <c r="CT336"/>
      <c r="CU336"/>
      <c r="CV336"/>
      <c r="CW336"/>
      <c r="CX336"/>
      <c r="CY336"/>
      <c r="CZ336"/>
      <c r="DA336"/>
      <c r="DB336"/>
      <c r="DC336"/>
      <c r="DD336"/>
      <c r="DE336"/>
      <c r="DF336"/>
      <c r="DG336"/>
      <c r="DH336"/>
      <c r="DI336"/>
      <c r="DJ336"/>
      <c r="DK336"/>
      <c r="DL336"/>
      <c r="DM336"/>
      <c r="DN336"/>
      <c r="DO336"/>
      <c r="DP336"/>
      <c r="DQ336"/>
      <c r="DR336"/>
      <c r="DS336"/>
      <c r="DT336"/>
      <c r="DU336"/>
      <c r="DV336"/>
      <c r="DW336"/>
      <c r="DX336"/>
      <c r="DY336"/>
      <c r="DZ336"/>
      <c r="EA336"/>
      <c r="EB336"/>
      <c r="EC336"/>
      <c r="ED336"/>
      <c r="EE336"/>
      <c r="EF336"/>
      <c r="EG336"/>
      <c r="EH336"/>
      <c r="EI336"/>
      <c r="EJ336"/>
      <c r="EK336"/>
      <c r="EL336"/>
      <c r="EM336"/>
      <c r="EN336"/>
      <c r="EO336"/>
      <c r="EP336"/>
      <c r="EQ336"/>
      <c r="ER336"/>
      <c r="ES336"/>
      <c r="ET336"/>
      <c r="EU336"/>
      <c r="EV336"/>
      <c r="EW336"/>
      <c r="EX336"/>
      <c r="EY336"/>
      <c r="EZ336"/>
      <c r="FA336"/>
      <c r="FB336"/>
      <c r="FC336"/>
      <c r="FD336"/>
      <c r="FE336"/>
      <c r="FF336"/>
      <c r="FG336"/>
      <c r="FH336"/>
      <c r="FI336"/>
      <c r="FJ336"/>
      <c r="FK336"/>
      <c r="FL336"/>
      <c r="FM336"/>
      <c r="FN336"/>
      <c r="FO336"/>
      <c r="FP336"/>
      <c r="FQ336"/>
      <c r="FR336"/>
      <c r="FS336"/>
      <c r="FT336"/>
      <c r="FU336"/>
      <c r="FV336"/>
      <c r="FW336"/>
      <c r="FX336"/>
      <c r="FY336"/>
      <c r="FZ336"/>
      <c r="GA336"/>
      <c r="GB336"/>
      <c r="GC336"/>
      <c r="GD336"/>
      <c r="GE336"/>
      <c r="GF336"/>
      <c r="GG336"/>
      <c r="GH336"/>
      <c r="GI336"/>
      <c r="GJ336"/>
      <c r="GK336"/>
      <c r="GL336"/>
      <c r="GM336"/>
      <c r="GN336"/>
      <c r="GO336"/>
      <c r="GP336"/>
      <c r="GQ336"/>
      <c r="GR336"/>
      <c r="GS336"/>
      <c r="GT336"/>
      <c r="GU336"/>
      <c r="GV336"/>
      <c r="GW336"/>
      <c r="GX336"/>
      <c r="GY336"/>
      <c r="GZ336"/>
      <c r="HA336"/>
      <c r="HB336"/>
      <c r="HC336"/>
      <c r="HD336"/>
      <c r="HE336"/>
      <c r="HF336"/>
      <c r="HG336"/>
      <c r="HH336"/>
      <c r="HI336"/>
      <c r="HJ336"/>
      <c r="HK336"/>
      <c r="HL336"/>
      <c r="HM336"/>
      <c r="HN336"/>
      <c r="HO336"/>
      <c r="HP336"/>
      <c r="HQ336"/>
      <c r="HR336"/>
      <c r="HS336"/>
      <c r="HT336"/>
      <c r="HU336"/>
      <c r="HV336"/>
      <c r="HW336"/>
      <c r="HX336"/>
      <c r="HY336"/>
      <c r="HZ336"/>
      <c r="IA336"/>
      <c r="IB336"/>
      <c r="IC336"/>
      <c r="ID336"/>
      <c r="IE336"/>
      <c r="IF336"/>
      <c r="IG336"/>
      <c r="IH336"/>
      <c r="II336"/>
      <c r="IJ336"/>
      <c r="IK336"/>
      <c r="IL336"/>
      <c r="IM336"/>
      <c r="IN336"/>
      <c r="IO336"/>
      <c r="IP336"/>
      <c r="IQ336"/>
      <c r="IR336"/>
      <c r="IS336"/>
      <c r="IT336"/>
      <c r="IU336"/>
      <c r="IV336"/>
      <c r="IW336"/>
      <c r="IX336"/>
      <c r="IY336"/>
      <c r="IZ336"/>
      <c r="JA336"/>
      <c r="JB336"/>
      <c r="JC336"/>
      <c r="JD336"/>
      <c r="JE336"/>
      <c r="JF336"/>
      <c r="JG336"/>
      <c r="JH336"/>
      <c r="JI336"/>
      <c r="JJ336"/>
      <c r="JK336"/>
      <c r="JL336"/>
      <c r="JM336"/>
      <c r="JN336"/>
      <c r="JO336"/>
      <c r="JP336"/>
      <c r="JQ336"/>
      <c r="JR336"/>
      <c r="JS336"/>
      <c r="JT336"/>
      <c r="JU336"/>
      <c r="JV336"/>
      <c r="JW336"/>
      <c r="JX336"/>
      <c r="JY336"/>
      <c r="JZ336"/>
      <c r="KA336"/>
      <c r="KB336"/>
      <c r="KC336"/>
      <c r="KD336"/>
      <c r="KE336"/>
      <c r="KF336"/>
      <c r="KG336"/>
      <c r="KH336"/>
      <c r="KI336"/>
      <c r="KJ336"/>
      <c r="KK336"/>
      <c r="KL336"/>
      <c r="KM336"/>
      <c r="KN336"/>
      <c r="KO336"/>
      <c r="KP336"/>
      <c r="KQ336"/>
      <c r="KR336"/>
      <c r="KS336"/>
      <c r="KT336"/>
      <c r="KU336"/>
      <c r="KV336"/>
      <c r="KW336"/>
      <c r="KX336"/>
      <c r="KY336"/>
      <c r="KZ336"/>
      <c r="LA336"/>
      <c r="LB336"/>
      <c r="LC336"/>
      <c r="LD336"/>
      <c r="LE336"/>
      <c r="LF336"/>
      <c r="LG336"/>
      <c r="LH336"/>
      <c r="LI336"/>
      <c r="LJ336"/>
      <c r="LK336"/>
      <c r="LL336"/>
      <c r="LM336"/>
      <c r="LN336"/>
      <c r="LO336"/>
      <c r="LP336"/>
      <c r="LQ336"/>
      <c r="LR336"/>
      <c r="LS336"/>
      <c r="LT336"/>
      <c r="LU336"/>
      <c r="LV336"/>
      <c r="LW336"/>
      <c r="LX336"/>
      <c r="LY336"/>
      <c r="LZ336"/>
    </row>
    <row r="337" spans="1:338" x14ac:dyDescent="0.2">
      <c r="A337" s="216" t="str">
        <f>IFERROR(IF($A336+1&gt;'(backend scoring)'!$T$335,"",$A336+1),"")</f>
        <v/>
      </c>
      <c r="B337" s="216" t="str">
        <f>_xlfn.XLOOKUP($A337,'(backend scoring)'!$V$2:$V$333,'(backend scoring)'!$A$2:$A$333,"")</f>
        <v/>
      </c>
      <c r="C337" s="216" t="str">
        <f>IFERROR(VLOOKUP($B337,'Institution Evaluation'!$A$55:$F$346,2,0),IFERROR(VLOOKUP($B337,'Privacy Analyst Evaluation'!$A$46:$F$120,2,0),""))&amp;""</f>
        <v/>
      </c>
      <c r="D337" s="216" t="str">
        <f>IFERROR(VLOOKUP($B337,'Institution Evaluation'!$A$55:$F$346,3,0),IFERROR(VLOOKUP($B337,'Privacy Analyst Evaluation'!$A$46:$F$120,3,0),""))&amp;""</f>
        <v/>
      </c>
      <c r="E337" s="216" t="str">
        <f>IFERROR(VLOOKUP($B337,'Institution Evaluation'!$A$55:$F$346,4,0),IFERROR(VLOOKUP($B337,'Privacy Analyst Evaluation'!$A$46:$F$120,4,0),""))&amp;""</f>
        <v/>
      </c>
      <c r="F337" s="216" t="str">
        <f>IFERROR(VLOOKUP($B337,'Institution Evaluation'!$A$55:$F$346,6,0),IFERROR(VLOOKUP($B337,'Privacy Analyst Evaluation'!$A$46:$F$120,6,0),""))&amp;""</f>
        <v/>
      </c>
      <c r="G337" s="217"/>
      <c r="H337" s="216" t="str">
        <f>IFERROR(IF($H336+1&gt;'(backend scoring)'!$Q$335,"",$H336+1),"")</f>
        <v/>
      </c>
      <c r="I337" s="216" t="str">
        <f>_xlfn.XLOOKUP($H337,'(backend scoring)'!$S$2:$S$333,'(backend scoring)'!$A$2:$A$333,"")</f>
        <v/>
      </c>
      <c r="J337" s="216" t="str">
        <f>IFERROR(VLOOKUP($I337,'Institution Evaluation'!$A$55:$F$346,2,0),IFERROR(VLOOKUP($I337,'Privacy Analyst Evaluation'!$A$46:$F$120,2,0),""))</f>
        <v/>
      </c>
      <c r="K337" s="216" t="str">
        <f>IFERROR(VLOOKUP($I337,'Institution Evaluation'!$A$55:$F$346,3,0),IFERROR(VLOOKUP($I337,'Privacy Analyst Evaluation'!$A$46:$F$120,3,0),""))&amp;""</f>
        <v/>
      </c>
      <c r="L337" s="216" t="str">
        <f>IFERROR(VLOOKUP($I337,'Institution Evaluation'!$A$55:$F$346,4,0),IFERROR(VLOOKUP($I337,'Privacy Analyst Evaluation'!$A$46:$F$120,4,0),""))&amp;""</f>
        <v/>
      </c>
      <c r="M337" s="216" t="str">
        <f>IFERROR(VLOOKUP($I337,'Institution Evaluation'!$A$55:$F$346,6,0),IFERROR(VLOOKUP($I337,'Privacy Analyst Evaluation'!$A$46:$F$120,6,0),""))&amp;""</f>
        <v/>
      </c>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c r="CK337"/>
      <c r="CL337"/>
      <c r="CM337"/>
      <c r="CN337"/>
      <c r="CO337"/>
      <c r="CP337"/>
      <c r="CQ337"/>
      <c r="CR337"/>
      <c r="CS337"/>
      <c r="CT337"/>
      <c r="CU337"/>
      <c r="CV337"/>
      <c r="CW337"/>
      <c r="CX337"/>
      <c r="CY337"/>
      <c r="CZ337"/>
      <c r="DA337"/>
      <c r="DB337"/>
      <c r="DC337"/>
      <c r="DD337"/>
      <c r="DE337"/>
      <c r="DF337"/>
      <c r="DG337"/>
      <c r="DH337"/>
      <c r="DI337"/>
      <c r="DJ337"/>
      <c r="DK337"/>
      <c r="DL337"/>
      <c r="DM337"/>
      <c r="DN337"/>
      <c r="DO337"/>
      <c r="DP337"/>
      <c r="DQ337"/>
      <c r="DR337"/>
      <c r="DS337"/>
      <c r="DT337"/>
      <c r="DU337"/>
      <c r="DV337"/>
      <c r="DW337"/>
      <c r="DX337"/>
      <c r="DY337"/>
      <c r="DZ337"/>
      <c r="EA337"/>
      <c r="EB337"/>
      <c r="EC337"/>
      <c r="ED337"/>
      <c r="EE337"/>
      <c r="EF337"/>
      <c r="EG337"/>
      <c r="EH337"/>
      <c r="EI337"/>
      <c r="EJ337"/>
      <c r="EK337"/>
      <c r="EL337"/>
      <c r="EM337"/>
      <c r="EN337"/>
      <c r="EO337"/>
      <c r="EP337"/>
      <c r="EQ337"/>
      <c r="ER337"/>
      <c r="ES337"/>
      <c r="ET337"/>
      <c r="EU337"/>
      <c r="EV337"/>
      <c r="EW337"/>
      <c r="EX337"/>
      <c r="EY337"/>
      <c r="EZ337"/>
      <c r="FA337"/>
      <c r="FB337"/>
      <c r="FC337"/>
      <c r="FD337"/>
      <c r="FE337"/>
      <c r="FF337"/>
      <c r="FG337"/>
      <c r="FH337"/>
      <c r="FI337"/>
      <c r="FJ337"/>
      <c r="FK337"/>
      <c r="FL337"/>
      <c r="FM337"/>
      <c r="FN337"/>
      <c r="FO337"/>
      <c r="FP337"/>
      <c r="FQ337"/>
      <c r="FR337"/>
      <c r="FS337"/>
      <c r="FT337"/>
      <c r="FU337"/>
      <c r="FV337"/>
      <c r="FW337"/>
      <c r="FX337"/>
      <c r="FY337"/>
      <c r="FZ337"/>
      <c r="GA337"/>
      <c r="GB337"/>
      <c r="GC337"/>
      <c r="GD337"/>
      <c r="GE337"/>
      <c r="GF337"/>
      <c r="GG337"/>
      <c r="GH337"/>
      <c r="GI337"/>
      <c r="GJ337"/>
      <c r="GK337"/>
      <c r="GL337"/>
      <c r="GM337"/>
      <c r="GN337"/>
      <c r="GO337"/>
      <c r="GP337"/>
      <c r="GQ337"/>
      <c r="GR337"/>
      <c r="GS337"/>
      <c r="GT337"/>
      <c r="GU337"/>
      <c r="GV337"/>
      <c r="GW337"/>
      <c r="GX337"/>
      <c r="GY337"/>
      <c r="GZ337"/>
      <c r="HA337"/>
      <c r="HB337"/>
      <c r="HC337"/>
      <c r="HD337"/>
      <c r="HE337"/>
      <c r="HF337"/>
      <c r="HG337"/>
      <c r="HH337"/>
      <c r="HI337"/>
      <c r="HJ337"/>
      <c r="HK337"/>
      <c r="HL337"/>
      <c r="HM337"/>
      <c r="HN337"/>
      <c r="HO337"/>
      <c r="HP337"/>
      <c r="HQ337"/>
      <c r="HR337"/>
      <c r="HS337"/>
      <c r="HT337"/>
      <c r="HU337"/>
      <c r="HV337"/>
      <c r="HW337"/>
      <c r="HX337"/>
      <c r="HY337"/>
      <c r="HZ337"/>
      <c r="IA337"/>
      <c r="IB337"/>
      <c r="IC337"/>
      <c r="ID337"/>
      <c r="IE337"/>
      <c r="IF337"/>
      <c r="IG337"/>
      <c r="IH337"/>
      <c r="II337"/>
      <c r="IJ337"/>
      <c r="IK337"/>
      <c r="IL337"/>
      <c r="IM337"/>
      <c r="IN337"/>
      <c r="IO337"/>
      <c r="IP337"/>
      <c r="IQ337"/>
      <c r="IR337"/>
      <c r="IS337"/>
      <c r="IT337"/>
      <c r="IU337"/>
      <c r="IV337"/>
      <c r="IW337"/>
      <c r="IX337"/>
      <c r="IY337"/>
      <c r="IZ337"/>
      <c r="JA337"/>
      <c r="JB337"/>
      <c r="JC337"/>
      <c r="JD337"/>
      <c r="JE337"/>
      <c r="JF337"/>
      <c r="JG337"/>
      <c r="JH337"/>
      <c r="JI337"/>
      <c r="JJ337"/>
      <c r="JK337"/>
      <c r="JL337"/>
      <c r="JM337"/>
      <c r="JN337"/>
      <c r="JO337"/>
      <c r="JP337"/>
      <c r="JQ337"/>
      <c r="JR337"/>
      <c r="JS337"/>
      <c r="JT337"/>
      <c r="JU337"/>
      <c r="JV337"/>
      <c r="JW337"/>
      <c r="JX337"/>
      <c r="JY337"/>
      <c r="JZ337"/>
      <c r="KA337"/>
      <c r="KB337"/>
      <c r="KC337"/>
      <c r="KD337"/>
      <c r="KE337"/>
      <c r="KF337"/>
      <c r="KG337"/>
      <c r="KH337"/>
      <c r="KI337"/>
      <c r="KJ337"/>
      <c r="KK337"/>
      <c r="KL337"/>
      <c r="KM337"/>
      <c r="KN337"/>
      <c r="KO337"/>
      <c r="KP337"/>
      <c r="KQ337"/>
      <c r="KR337"/>
      <c r="KS337"/>
      <c r="KT337"/>
      <c r="KU337"/>
      <c r="KV337"/>
      <c r="KW337"/>
      <c r="KX337"/>
      <c r="KY337"/>
      <c r="KZ337"/>
      <c r="LA337"/>
      <c r="LB337"/>
      <c r="LC337"/>
      <c r="LD337"/>
      <c r="LE337"/>
      <c r="LF337"/>
      <c r="LG337"/>
      <c r="LH337"/>
      <c r="LI337"/>
      <c r="LJ337"/>
      <c r="LK337"/>
      <c r="LL337"/>
      <c r="LM337"/>
      <c r="LN337"/>
      <c r="LO337"/>
      <c r="LP337"/>
      <c r="LQ337"/>
      <c r="LR337"/>
      <c r="LS337"/>
      <c r="LT337"/>
      <c r="LU337"/>
      <c r="LV337"/>
      <c r="LW337"/>
      <c r="LX337"/>
      <c r="LY337"/>
      <c r="LZ337"/>
    </row>
    <row r="338" spans="1:338" x14ac:dyDescent="0.2">
      <c r="A338" s="216" t="str">
        <f>IFERROR(IF($A337+1&gt;'(backend scoring)'!$T$335,"",$A337+1),"")</f>
        <v/>
      </c>
      <c r="B338" s="216" t="str">
        <f>_xlfn.XLOOKUP($A338,'(backend scoring)'!$V$2:$V$333,'(backend scoring)'!$A$2:$A$333,"")</f>
        <v/>
      </c>
      <c r="C338" s="216" t="str">
        <f>IFERROR(VLOOKUP($B338,'Institution Evaluation'!$A$55:$F$346,2,0),IFERROR(VLOOKUP($B338,'Privacy Analyst Evaluation'!$A$46:$F$120,2,0),""))&amp;""</f>
        <v/>
      </c>
      <c r="D338" s="216" t="str">
        <f>IFERROR(VLOOKUP($B338,'Institution Evaluation'!$A$55:$F$346,3,0),IFERROR(VLOOKUP($B338,'Privacy Analyst Evaluation'!$A$46:$F$120,3,0),""))&amp;""</f>
        <v/>
      </c>
      <c r="E338" s="216" t="str">
        <f>IFERROR(VLOOKUP($B338,'Institution Evaluation'!$A$55:$F$346,4,0),IFERROR(VLOOKUP($B338,'Privacy Analyst Evaluation'!$A$46:$F$120,4,0),""))&amp;""</f>
        <v/>
      </c>
      <c r="F338" s="216" t="str">
        <f>IFERROR(VLOOKUP($B338,'Institution Evaluation'!$A$55:$F$346,6,0),IFERROR(VLOOKUP($B338,'Privacy Analyst Evaluation'!$A$46:$F$120,6,0),""))&amp;""</f>
        <v/>
      </c>
      <c r="G338" s="217"/>
      <c r="H338" s="216" t="str">
        <f>IFERROR(IF($H337+1&gt;'(backend scoring)'!$Q$335,"",$H337+1),"")</f>
        <v/>
      </c>
      <c r="I338" s="216" t="str">
        <f>_xlfn.XLOOKUP($H338,'(backend scoring)'!$S$2:$S$333,'(backend scoring)'!$A$2:$A$333,"")</f>
        <v/>
      </c>
      <c r="J338" s="216" t="str">
        <f>IFERROR(VLOOKUP($I338,'Institution Evaluation'!$A$55:$F$346,2,0),IFERROR(VLOOKUP($I338,'Privacy Analyst Evaluation'!$A$46:$F$120,2,0),""))</f>
        <v/>
      </c>
      <c r="K338" s="216" t="str">
        <f>IFERROR(VLOOKUP($I338,'Institution Evaluation'!$A$55:$F$346,3,0),IFERROR(VLOOKUP($I338,'Privacy Analyst Evaluation'!$A$46:$F$120,3,0),""))&amp;""</f>
        <v/>
      </c>
      <c r="L338" s="216" t="str">
        <f>IFERROR(VLOOKUP($I338,'Institution Evaluation'!$A$55:$F$346,4,0),IFERROR(VLOOKUP($I338,'Privacy Analyst Evaluation'!$A$46:$F$120,4,0),""))&amp;""</f>
        <v/>
      </c>
      <c r="M338" s="216" t="str">
        <f>IFERROR(VLOOKUP($I338,'Institution Evaluation'!$A$55:$F$346,6,0),IFERROR(VLOOKUP($I338,'Privacy Analyst Evaluation'!$A$46:$F$120,6,0),""))&amp;""</f>
        <v/>
      </c>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c r="CK338"/>
      <c r="CL338"/>
      <c r="CM338"/>
      <c r="CN338"/>
      <c r="CO338"/>
      <c r="CP338"/>
      <c r="CQ338"/>
      <c r="CR338"/>
      <c r="CS338"/>
      <c r="CT338"/>
      <c r="CU338"/>
      <c r="CV338"/>
      <c r="CW338"/>
      <c r="CX338"/>
      <c r="CY338"/>
      <c r="CZ338"/>
      <c r="DA338"/>
      <c r="DB338"/>
      <c r="DC338"/>
      <c r="DD338"/>
      <c r="DE338"/>
      <c r="DF338"/>
      <c r="DG338"/>
      <c r="DH338"/>
      <c r="DI338"/>
      <c r="DJ338"/>
      <c r="DK338"/>
      <c r="DL338"/>
      <c r="DM338"/>
      <c r="DN338"/>
      <c r="DO338"/>
      <c r="DP338"/>
      <c r="DQ338"/>
      <c r="DR338"/>
      <c r="DS338"/>
      <c r="DT338"/>
      <c r="DU338"/>
      <c r="DV338"/>
      <c r="DW338"/>
      <c r="DX338"/>
      <c r="DY338"/>
      <c r="DZ338"/>
      <c r="EA338"/>
      <c r="EB338"/>
      <c r="EC338"/>
      <c r="ED338"/>
      <c r="EE338"/>
      <c r="EF338"/>
      <c r="EG338"/>
      <c r="EH338"/>
      <c r="EI338"/>
      <c r="EJ338"/>
      <c r="EK338"/>
      <c r="EL338"/>
      <c r="EM338"/>
      <c r="EN338"/>
      <c r="EO338"/>
      <c r="EP338"/>
      <c r="EQ338"/>
      <c r="ER338"/>
      <c r="ES338"/>
      <c r="ET338"/>
      <c r="EU338"/>
      <c r="EV338"/>
      <c r="EW338"/>
      <c r="EX338"/>
      <c r="EY338"/>
      <c r="EZ338"/>
      <c r="FA338"/>
      <c r="FB338"/>
      <c r="FC338"/>
      <c r="FD338"/>
      <c r="FE338"/>
      <c r="FF338"/>
      <c r="FG338"/>
      <c r="FH338"/>
      <c r="FI338"/>
      <c r="FJ338"/>
      <c r="FK338"/>
      <c r="FL338"/>
      <c r="FM338"/>
      <c r="FN338"/>
      <c r="FO338"/>
      <c r="FP338"/>
      <c r="FQ338"/>
      <c r="FR338"/>
      <c r="FS338"/>
      <c r="FT338"/>
      <c r="FU338"/>
      <c r="FV338"/>
      <c r="FW338"/>
      <c r="FX338"/>
      <c r="FY338"/>
      <c r="FZ338"/>
      <c r="GA338"/>
      <c r="GB338"/>
      <c r="GC338"/>
      <c r="GD338"/>
      <c r="GE338"/>
      <c r="GF338"/>
      <c r="GG338"/>
      <c r="GH338"/>
      <c r="GI338"/>
      <c r="GJ338"/>
      <c r="GK338"/>
      <c r="GL338"/>
      <c r="GM338"/>
      <c r="GN338"/>
      <c r="GO338"/>
      <c r="GP338"/>
      <c r="GQ338"/>
      <c r="GR338"/>
      <c r="GS338"/>
      <c r="GT338"/>
      <c r="GU338"/>
      <c r="GV338"/>
      <c r="GW338"/>
      <c r="GX338"/>
      <c r="GY338"/>
      <c r="GZ338"/>
      <c r="HA338"/>
      <c r="HB338"/>
      <c r="HC338"/>
      <c r="HD338"/>
      <c r="HE338"/>
      <c r="HF338"/>
      <c r="HG338"/>
      <c r="HH338"/>
      <c r="HI338"/>
      <c r="HJ338"/>
      <c r="HK338"/>
      <c r="HL338"/>
      <c r="HM338"/>
      <c r="HN338"/>
      <c r="HO338"/>
      <c r="HP338"/>
      <c r="HQ338"/>
      <c r="HR338"/>
      <c r="HS338"/>
      <c r="HT338"/>
      <c r="HU338"/>
      <c r="HV338"/>
      <c r="HW338"/>
      <c r="HX338"/>
      <c r="HY338"/>
      <c r="HZ338"/>
      <c r="IA338"/>
      <c r="IB338"/>
      <c r="IC338"/>
      <c r="ID338"/>
      <c r="IE338"/>
      <c r="IF338"/>
      <c r="IG338"/>
      <c r="IH338"/>
      <c r="II338"/>
      <c r="IJ338"/>
      <c r="IK338"/>
      <c r="IL338"/>
      <c r="IM338"/>
      <c r="IN338"/>
      <c r="IO338"/>
      <c r="IP338"/>
      <c r="IQ338"/>
      <c r="IR338"/>
      <c r="IS338"/>
      <c r="IT338"/>
      <c r="IU338"/>
      <c r="IV338"/>
      <c r="IW338"/>
      <c r="IX338"/>
      <c r="IY338"/>
      <c r="IZ338"/>
      <c r="JA338"/>
      <c r="JB338"/>
      <c r="JC338"/>
      <c r="JD338"/>
      <c r="JE338"/>
      <c r="JF338"/>
      <c r="JG338"/>
      <c r="JH338"/>
      <c r="JI338"/>
      <c r="JJ338"/>
      <c r="JK338"/>
      <c r="JL338"/>
      <c r="JM338"/>
      <c r="JN338"/>
      <c r="JO338"/>
      <c r="JP338"/>
      <c r="JQ338"/>
      <c r="JR338"/>
      <c r="JS338"/>
      <c r="JT338"/>
      <c r="JU338"/>
      <c r="JV338"/>
      <c r="JW338"/>
      <c r="JX338"/>
      <c r="JY338"/>
      <c r="JZ338"/>
      <c r="KA338"/>
      <c r="KB338"/>
      <c r="KC338"/>
      <c r="KD338"/>
      <c r="KE338"/>
      <c r="KF338"/>
      <c r="KG338"/>
      <c r="KH338"/>
      <c r="KI338"/>
      <c r="KJ338"/>
      <c r="KK338"/>
      <c r="KL338"/>
      <c r="KM338"/>
      <c r="KN338"/>
      <c r="KO338"/>
      <c r="KP338"/>
      <c r="KQ338"/>
      <c r="KR338"/>
      <c r="KS338"/>
      <c r="KT338"/>
      <c r="KU338"/>
      <c r="KV338"/>
      <c r="KW338"/>
      <c r="KX338"/>
      <c r="KY338"/>
      <c r="KZ338"/>
      <c r="LA338"/>
      <c r="LB338"/>
      <c r="LC338"/>
      <c r="LD338"/>
      <c r="LE338"/>
      <c r="LF338"/>
      <c r="LG338"/>
      <c r="LH338"/>
      <c r="LI338"/>
      <c r="LJ338"/>
      <c r="LK338"/>
      <c r="LL338"/>
      <c r="LM338"/>
      <c r="LN338"/>
      <c r="LO338"/>
      <c r="LP338"/>
      <c r="LQ338"/>
      <c r="LR338"/>
      <c r="LS338"/>
      <c r="LT338"/>
      <c r="LU338"/>
      <c r="LV338"/>
      <c r="LW338"/>
      <c r="LX338"/>
      <c r="LY338"/>
      <c r="LZ338"/>
    </row>
    <row r="339" spans="1:338" x14ac:dyDescent="0.2">
      <c r="A339" s="216" t="str">
        <f>IFERROR(IF($A338+1&gt;'(backend scoring)'!$T$335,"",$A338+1),"")</f>
        <v/>
      </c>
      <c r="B339" s="216" t="str">
        <f>_xlfn.XLOOKUP($A339,'(backend scoring)'!$V$2:$V$333,'(backend scoring)'!$A$2:$A$333,"")</f>
        <v/>
      </c>
      <c r="C339" s="216" t="str">
        <f>IFERROR(VLOOKUP($B339,'Institution Evaluation'!$A$55:$F$346,2,0),IFERROR(VLOOKUP($B339,'Privacy Analyst Evaluation'!$A$46:$F$120,2,0),""))&amp;""</f>
        <v/>
      </c>
      <c r="D339" s="216" t="str">
        <f>IFERROR(VLOOKUP($B339,'Institution Evaluation'!$A$55:$F$346,3,0),IFERROR(VLOOKUP($B339,'Privacy Analyst Evaluation'!$A$46:$F$120,3,0),""))&amp;""</f>
        <v/>
      </c>
      <c r="E339" s="216" t="str">
        <f>IFERROR(VLOOKUP($B339,'Institution Evaluation'!$A$55:$F$346,4,0),IFERROR(VLOOKUP($B339,'Privacy Analyst Evaluation'!$A$46:$F$120,4,0),""))&amp;""</f>
        <v/>
      </c>
      <c r="F339" s="216" t="str">
        <f>IFERROR(VLOOKUP($B339,'Institution Evaluation'!$A$55:$F$346,6,0),IFERROR(VLOOKUP($B339,'Privacy Analyst Evaluation'!$A$46:$F$120,6,0),""))&amp;""</f>
        <v/>
      </c>
      <c r="G339" s="217"/>
      <c r="H339" s="216" t="str">
        <f>IFERROR(IF($H338+1&gt;'(backend scoring)'!$Q$335,"",$H338+1),"")</f>
        <v/>
      </c>
      <c r="I339" s="216" t="str">
        <f>_xlfn.XLOOKUP($H339,'(backend scoring)'!$S$2:$S$333,'(backend scoring)'!$A$2:$A$333,"")</f>
        <v/>
      </c>
      <c r="J339" s="216" t="str">
        <f>IFERROR(VLOOKUP($I339,'Institution Evaluation'!$A$55:$F$346,2,0),IFERROR(VLOOKUP($I339,'Privacy Analyst Evaluation'!$A$46:$F$120,2,0),""))</f>
        <v/>
      </c>
      <c r="K339" s="216" t="str">
        <f>IFERROR(VLOOKUP($I339,'Institution Evaluation'!$A$55:$F$346,3,0),IFERROR(VLOOKUP($I339,'Privacy Analyst Evaluation'!$A$46:$F$120,3,0),""))&amp;""</f>
        <v/>
      </c>
      <c r="L339" s="216" t="str">
        <f>IFERROR(VLOOKUP($I339,'Institution Evaluation'!$A$55:$F$346,4,0),IFERROR(VLOOKUP($I339,'Privacy Analyst Evaluation'!$A$46:$F$120,4,0),""))&amp;""</f>
        <v/>
      </c>
      <c r="M339" s="216" t="str">
        <f>IFERROR(VLOOKUP($I339,'Institution Evaluation'!$A$55:$F$346,6,0),IFERROR(VLOOKUP($I339,'Privacy Analyst Evaluation'!$A$46:$F$120,6,0),""))&amp;""</f>
        <v/>
      </c>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c r="CK339"/>
      <c r="CL339"/>
      <c r="CM339"/>
      <c r="CN339"/>
      <c r="CO339"/>
      <c r="CP339"/>
      <c r="CQ339"/>
      <c r="CR339"/>
      <c r="CS339"/>
      <c r="CT339"/>
      <c r="CU339"/>
      <c r="CV339"/>
      <c r="CW339"/>
      <c r="CX339"/>
      <c r="CY339"/>
      <c r="CZ339"/>
      <c r="DA339"/>
      <c r="DB339"/>
      <c r="DC339"/>
      <c r="DD339"/>
      <c r="DE339"/>
      <c r="DF339"/>
      <c r="DG339"/>
      <c r="DH339"/>
      <c r="DI339"/>
      <c r="DJ339"/>
      <c r="DK339"/>
      <c r="DL339"/>
      <c r="DM339"/>
      <c r="DN339"/>
      <c r="DO339"/>
      <c r="DP339"/>
      <c r="DQ339"/>
      <c r="DR339"/>
      <c r="DS339"/>
      <c r="DT339"/>
      <c r="DU339"/>
      <c r="DV339"/>
      <c r="DW339"/>
      <c r="DX339"/>
      <c r="DY339"/>
      <c r="DZ339"/>
      <c r="EA339"/>
      <c r="EB339"/>
      <c r="EC339"/>
      <c r="ED339"/>
      <c r="EE339"/>
      <c r="EF339"/>
      <c r="EG339"/>
      <c r="EH339"/>
      <c r="EI339"/>
      <c r="EJ339"/>
      <c r="EK339"/>
      <c r="EL339"/>
      <c r="EM339"/>
      <c r="EN339"/>
      <c r="EO339"/>
      <c r="EP339"/>
      <c r="EQ339"/>
      <c r="ER339"/>
      <c r="ES339"/>
      <c r="ET339"/>
      <c r="EU339"/>
      <c r="EV339"/>
      <c r="EW339"/>
      <c r="EX339"/>
      <c r="EY339"/>
      <c r="EZ339"/>
      <c r="FA339"/>
      <c r="FB339"/>
      <c r="FC339"/>
      <c r="FD339"/>
      <c r="FE339"/>
      <c r="FF339"/>
      <c r="FG339"/>
      <c r="FH339"/>
      <c r="FI339"/>
      <c r="FJ339"/>
      <c r="FK339"/>
      <c r="FL339"/>
      <c r="FM339"/>
      <c r="FN339"/>
      <c r="FO339"/>
      <c r="FP339"/>
      <c r="FQ339"/>
      <c r="FR339"/>
      <c r="FS339"/>
      <c r="FT339"/>
      <c r="FU339"/>
      <c r="FV339"/>
      <c r="FW339"/>
      <c r="FX339"/>
      <c r="FY339"/>
      <c r="FZ339"/>
      <c r="GA339"/>
      <c r="GB339"/>
      <c r="GC339"/>
      <c r="GD339"/>
      <c r="GE339"/>
      <c r="GF339"/>
      <c r="GG339"/>
      <c r="GH339"/>
      <c r="GI339"/>
      <c r="GJ339"/>
      <c r="GK339"/>
      <c r="GL339"/>
      <c r="GM339"/>
      <c r="GN339"/>
      <c r="GO339"/>
      <c r="GP339"/>
      <c r="GQ339"/>
      <c r="GR339"/>
      <c r="GS339"/>
      <c r="GT339"/>
      <c r="GU339"/>
      <c r="GV339"/>
      <c r="GW339"/>
      <c r="GX339"/>
      <c r="GY339"/>
      <c r="GZ339"/>
      <c r="HA339"/>
      <c r="HB339"/>
      <c r="HC339"/>
      <c r="HD339"/>
      <c r="HE339"/>
      <c r="HF339"/>
      <c r="HG339"/>
      <c r="HH339"/>
      <c r="HI339"/>
      <c r="HJ339"/>
      <c r="HK339"/>
      <c r="HL339"/>
      <c r="HM339"/>
      <c r="HN339"/>
      <c r="HO339"/>
      <c r="HP339"/>
      <c r="HQ339"/>
      <c r="HR339"/>
      <c r="HS339"/>
      <c r="HT339"/>
      <c r="HU339"/>
      <c r="HV339"/>
      <c r="HW339"/>
      <c r="HX339"/>
      <c r="HY339"/>
      <c r="HZ339"/>
      <c r="IA339"/>
      <c r="IB339"/>
      <c r="IC339"/>
      <c r="ID339"/>
      <c r="IE339"/>
      <c r="IF339"/>
      <c r="IG339"/>
      <c r="IH339"/>
      <c r="II339"/>
      <c r="IJ339"/>
      <c r="IK339"/>
      <c r="IL339"/>
      <c r="IM339"/>
      <c r="IN339"/>
      <c r="IO339"/>
      <c r="IP339"/>
      <c r="IQ339"/>
      <c r="IR339"/>
      <c r="IS339"/>
      <c r="IT339"/>
      <c r="IU339"/>
      <c r="IV339"/>
      <c r="IW339"/>
      <c r="IX339"/>
      <c r="IY339"/>
      <c r="IZ339"/>
      <c r="JA339"/>
      <c r="JB339"/>
      <c r="JC339"/>
      <c r="JD339"/>
      <c r="JE339"/>
      <c r="JF339"/>
      <c r="JG339"/>
      <c r="JH339"/>
      <c r="JI339"/>
      <c r="JJ339"/>
      <c r="JK339"/>
      <c r="JL339"/>
      <c r="JM339"/>
      <c r="JN339"/>
      <c r="JO339"/>
      <c r="JP339"/>
      <c r="JQ339"/>
      <c r="JR339"/>
      <c r="JS339"/>
      <c r="JT339"/>
      <c r="JU339"/>
      <c r="JV339"/>
      <c r="JW339"/>
      <c r="JX339"/>
      <c r="JY339"/>
      <c r="JZ339"/>
      <c r="KA339"/>
      <c r="KB339"/>
      <c r="KC339"/>
      <c r="KD339"/>
      <c r="KE339"/>
      <c r="KF339"/>
      <c r="KG339"/>
      <c r="KH339"/>
      <c r="KI339"/>
      <c r="KJ339"/>
      <c r="KK339"/>
      <c r="KL339"/>
      <c r="KM339"/>
      <c r="KN339"/>
      <c r="KO339"/>
      <c r="KP339"/>
      <c r="KQ339"/>
      <c r="KR339"/>
      <c r="KS339"/>
      <c r="KT339"/>
      <c r="KU339"/>
      <c r="KV339"/>
      <c r="KW339"/>
      <c r="KX339"/>
      <c r="KY339"/>
      <c r="KZ339"/>
      <c r="LA339"/>
      <c r="LB339"/>
      <c r="LC339"/>
      <c r="LD339"/>
      <c r="LE339"/>
      <c r="LF339"/>
      <c r="LG339"/>
      <c r="LH339"/>
      <c r="LI339"/>
      <c r="LJ339"/>
      <c r="LK339"/>
      <c r="LL339"/>
      <c r="LM339"/>
      <c r="LN339"/>
      <c r="LO339"/>
      <c r="LP339"/>
      <c r="LQ339"/>
      <c r="LR339"/>
      <c r="LS339"/>
      <c r="LT339"/>
      <c r="LU339"/>
      <c r="LV339"/>
      <c r="LW339"/>
      <c r="LX339"/>
      <c r="LY339"/>
      <c r="LZ339"/>
    </row>
    <row r="340" spans="1:338" x14ac:dyDescent="0.2">
      <c r="A340" s="216" t="str">
        <f>IFERROR(IF($A339+1&gt;'(backend scoring)'!$T$335,"",$A339+1),"")</f>
        <v/>
      </c>
      <c r="B340" s="216" t="str">
        <f>_xlfn.XLOOKUP($A340,'(backend scoring)'!$V$2:$V$333,'(backend scoring)'!$A$2:$A$333,"")</f>
        <v/>
      </c>
      <c r="C340" s="216" t="str">
        <f>IFERROR(VLOOKUP($B340,'Institution Evaluation'!$A$55:$F$346,2,0),IFERROR(VLOOKUP($B340,'Privacy Analyst Evaluation'!$A$46:$F$120,2,0),""))&amp;""</f>
        <v/>
      </c>
      <c r="D340" s="216" t="str">
        <f>IFERROR(VLOOKUP($B340,'Institution Evaluation'!$A$55:$F$346,3,0),IFERROR(VLOOKUP($B340,'Privacy Analyst Evaluation'!$A$46:$F$120,3,0),""))&amp;""</f>
        <v/>
      </c>
      <c r="E340" s="216" t="str">
        <f>IFERROR(VLOOKUP($B340,'Institution Evaluation'!$A$55:$F$346,4,0),IFERROR(VLOOKUP($B340,'Privacy Analyst Evaluation'!$A$46:$F$120,4,0),""))&amp;""</f>
        <v/>
      </c>
      <c r="F340" s="216" t="str">
        <f>IFERROR(VLOOKUP($B340,'Institution Evaluation'!$A$55:$F$346,6,0),IFERROR(VLOOKUP($B340,'Privacy Analyst Evaluation'!$A$46:$F$120,6,0),""))&amp;""</f>
        <v/>
      </c>
      <c r="G340" s="217"/>
      <c r="H340" s="216" t="str">
        <f>IFERROR(IF($H339+1&gt;'(backend scoring)'!$Q$335,"",$H339+1),"")</f>
        <v/>
      </c>
      <c r="I340" s="216" t="str">
        <f>_xlfn.XLOOKUP($H340,'(backend scoring)'!$S$2:$S$333,'(backend scoring)'!$A$2:$A$333,"")</f>
        <v/>
      </c>
      <c r="J340" s="216" t="str">
        <f>IFERROR(VLOOKUP($I340,'Institution Evaluation'!$A$55:$F$346,2,0),IFERROR(VLOOKUP($I340,'Privacy Analyst Evaluation'!$A$46:$F$120,2,0),""))</f>
        <v/>
      </c>
      <c r="K340" s="216" t="str">
        <f>IFERROR(VLOOKUP($I340,'Institution Evaluation'!$A$55:$F$346,3,0),IFERROR(VLOOKUP($I340,'Privacy Analyst Evaluation'!$A$46:$F$120,3,0),""))&amp;""</f>
        <v/>
      </c>
      <c r="L340" s="216" t="str">
        <f>IFERROR(VLOOKUP($I340,'Institution Evaluation'!$A$55:$F$346,4,0),IFERROR(VLOOKUP($I340,'Privacy Analyst Evaluation'!$A$46:$F$120,4,0),""))&amp;""</f>
        <v/>
      </c>
      <c r="M340" s="216" t="str">
        <f>IFERROR(VLOOKUP($I340,'Institution Evaluation'!$A$55:$F$346,6,0),IFERROR(VLOOKUP($I340,'Privacy Analyst Evaluation'!$A$46:$F$120,6,0),""))&amp;""</f>
        <v/>
      </c>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c r="CK340"/>
      <c r="CL340"/>
      <c r="CM340"/>
      <c r="CN340"/>
      <c r="CO340"/>
      <c r="CP340"/>
      <c r="CQ340"/>
      <c r="CR340"/>
      <c r="CS340"/>
      <c r="CT340"/>
      <c r="CU340"/>
      <c r="CV340"/>
      <c r="CW340"/>
      <c r="CX340"/>
      <c r="CY340"/>
      <c r="CZ340"/>
      <c r="DA340"/>
      <c r="DB340"/>
      <c r="DC340"/>
      <c r="DD340"/>
      <c r="DE340"/>
      <c r="DF340"/>
      <c r="DG340"/>
      <c r="DH340"/>
      <c r="DI340"/>
      <c r="DJ340"/>
      <c r="DK340"/>
      <c r="DL340"/>
      <c r="DM340"/>
      <c r="DN340"/>
      <c r="DO340"/>
      <c r="DP340"/>
      <c r="DQ340"/>
      <c r="DR340"/>
      <c r="DS340"/>
      <c r="DT340"/>
      <c r="DU340"/>
      <c r="DV340"/>
      <c r="DW340"/>
      <c r="DX340"/>
      <c r="DY340"/>
      <c r="DZ340"/>
      <c r="EA340"/>
      <c r="EB340"/>
      <c r="EC340"/>
      <c r="ED340"/>
      <c r="EE340"/>
      <c r="EF340"/>
      <c r="EG340"/>
      <c r="EH340"/>
      <c r="EI340"/>
      <c r="EJ340"/>
      <c r="EK340"/>
      <c r="EL340"/>
      <c r="EM340"/>
      <c r="EN340"/>
      <c r="EO340"/>
      <c r="EP340"/>
      <c r="EQ340"/>
      <c r="ER340"/>
      <c r="ES340"/>
      <c r="ET340"/>
      <c r="EU340"/>
      <c r="EV340"/>
      <c r="EW340"/>
      <c r="EX340"/>
      <c r="EY340"/>
      <c r="EZ340"/>
      <c r="FA340"/>
      <c r="FB340"/>
      <c r="FC340"/>
      <c r="FD340"/>
      <c r="FE340"/>
      <c r="FF340"/>
      <c r="FG340"/>
      <c r="FH340"/>
      <c r="FI340"/>
      <c r="FJ340"/>
      <c r="FK340"/>
      <c r="FL340"/>
      <c r="FM340"/>
      <c r="FN340"/>
      <c r="FO340"/>
      <c r="FP340"/>
      <c r="FQ340"/>
      <c r="FR340"/>
      <c r="FS340"/>
      <c r="FT340"/>
      <c r="FU340"/>
      <c r="FV340"/>
      <c r="FW340"/>
      <c r="FX340"/>
      <c r="FY340"/>
      <c r="FZ340"/>
      <c r="GA340"/>
      <c r="GB340"/>
      <c r="GC340"/>
      <c r="GD340"/>
      <c r="GE340"/>
      <c r="GF340"/>
      <c r="GG340"/>
      <c r="GH340"/>
      <c r="GI340"/>
      <c r="GJ340"/>
      <c r="GK340"/>
      <c r="GL340"/>
      <c r="GM340"/>
      <c r="GN340"/>
      <c r="GO340"/>
      <c r="GP340"/>
      <c r="GQ340"/>
      <c r="GR340"/>
      <c r="GS340"/>
      <c r="GT340"/>
      <c r="GU340"/>
      <c r="GV340"/>
      <c r="GW340"/>
      <c r="GX340"/>
      <c r="GY340"/>
      <c r="GZ340"/>
      <c r="HA340"/>
      <c r="HB340"/>
      <c r="HC340"/>
      <c r="HD340"/>
      <c r="HE340"/>
      <c r="HF340"/>
      <c r="HG340"/>
      <c r="HH340"/>
      <c r="HI340"/>
      <c r="HJ340"/>
      <c r="HK340"/>
      <c r="HL340"/>
      <c r="HM340"/>
      <c r="HN340"/>
      <c r="HO340"/>
      <c r="HP340"/>
      <c r="HQ340"/>
      <c r="HR340"/>
      <c r="HS340"/>
      <c r="HT340"/>
      <c r="HU340"/>
      <c r="HV340"/>
      <c r="HW340"/>
      <c r="HX340"/>
      <c r="HY340"/>
      <c r="HZ340"/>
      <c r="IA340"/>
      <c r="IB340"/>
      <c r="IC340"/>
      <c r="ID340"/>
      <c r="IE340"/>
      <c r="IF340"/>
      <c r="IG340"/>
      <c r="IH340"/>
      <c r="II340"/>
      <c r="IJ340"/>
      <c r="IK340"/>
      <c r="IL340"/>
      <c r="IM340"/>
      <c r="IN340"/>
      <c r="IO340"/>
      <c r="IP340"/>
      <c r="IQ340"/>
      <c r="IR340"/>
      <c r="IS340"/>
      <c r="IT340"/>
      <c r="IU340"/>
      <c r="IV340"/>
      <c r="IW340"/>
      <c r="IX340"/>
      <c r="IY340"/>
      <c r="IZ340"/>
      <c r="JA340"/>
      <c r="JB340"/>
      <c r="JC340"/>
      <c r="JD340"/>
      <c r="JE340"/>
      <c r="JF340"/>
      <c r="JG340"/>
      <c r="JH340"/>
      <c r="JI340"/>
      <c r="JJ340"/>
      <c r="JK340"/>
      <c r="JL340"/>
      <c r="JM340"/>
      <c r="JN340"/>
      <c r="JO340"/>
      <c r="JP340"/>
      <c r="JQ340"/>
      <c r="JR340"/>
      <c r="JS340"/>
      <c r="JT340"/>
      <c r="JU340"/>
      <c r="JV340"/>
      <c r="JW340"/>
      <c r="JX340"/>
      <c r="JY340"/>
      <c r="JZ340"/>
      <c r="KA340"/>
      <c r="KB340"/>
      <c r="KC340"/>
      <c r="KD340"/>
      <c r="KE340"/>
      <c r="KF340"/>
      <c r="KG340"/>
      <c r="KH340"/>
      <c r="KI340"/>
      <c r="KJ340"/>
      <c r="KK340"/>
      <c r="KL340"/>
      <c r="KM340"/>
      <c r="KN340"/>
      <c r="KO340"/>
      <c r="KP340"/>
      <c r="KQ340"/>
      <c r="KR340"/>
      <c r="KS340"/>
      <c r="KT340"/>
      <c r="KU340"/>
      <c r="KV340"/>
      <c r="KW340"/>
      <c r="KX340"/>
      <c r="KY340"/>
      <c r="KZ340"/>
      <c r="LA340"/>
      <c r="LB340"/>
      <c r="LC340"/>
      <c r="LD340"/>
      <c r="LE340"/>
      <c r="LF340"/>
      <c r="LG340"/>
      <c r="LH340"/>
      <c r="LI340"/>
      <c r="LJ340"/>
      <c r="LK340"/>
      <c r="LL340"/>
      <c r="LM340"/>
      <c r="LN340"/>
      <c r="LO340"/>
      <c r="LP340"/>
      <c r="LQ340"/>
      <c r="LR340"/>
      <c r="LS340"/>
      <c r="LT340"/>
      <c r="LU340"/>
      <c r="LV340"/>
      <c r="LW340"/>
      <c r="LX340"/>
      <c r="LY340"/>
      <c r="LZ340"/>
    </row>
    <row r="341" spans="1:338" x14ac:dyDescent="0.2">
      <c r="A341" s="216" t="str">
        <f>IFERROR(IF($A340+1&gt;'(backend scoring)'!$T$335,"",$A340+1),"")</f>
        <v/>
      </c>
      <c r="B341" s="216" t="str">
        <f>_xlfn.XLOOKUP($A341,'(backend scoring)'!$V$2:$V$333,'(backend scoring)'!$A$2:$A$333,"")</f>
        <v/>
      </c>
      <c r="C341" s="216" t="str">
        <f>IFERROR(VLOOKUP($B341,'Institution Evaluation'!$A$55:$F$346,2,0),IFERROR(VLOOKUP($B341,'Privacy Analyst Evaluation'!$A$46:$F$120,2,0),""))&amp;""</f>
        <v/>
      </c>
      <c r="D341" s="216" t="str">
        <f>IFERROR(VLOOKUP($B341,'Institution Evaluation'!$A$55:$F$346,3,0),IFERROR(VLOOKUP($B341,'Privacy Analyst Evaluation'!$A$46:$F$120,3,0),""))&amp;""</f>
        <v/>
      </c>
      <c r="E341" s="216" t="str">
        <f>IFERROR(VLOOKUP($B341,'Institution Evaluation'!$A$55:$F$346,4,0),IFERROR(VLOOKUP($B341,'Privacy Analyst Evaluation'!$A$46:$F$120,4,0),""))&amp;""</f>
        <v/>
      </c>
      <c r="F341" s="216" t="str">
        <f>IFERROR(VLOOKUP($B341,'Institution Evaluation'!$A$55:$F$346,6,0),IFERROR(VLOOKUP($B341,'Privacy Analyst Evaluation'!$A$46:$F$120,6,0),""))&amp;""</f>
        <v/>
      </c>
      <c r="G341" s="217"/>
      <c r="H341" s="216" t="str">
        <f>IFERROR(IF($H340+1&gt;'(backend scoring)'!$Q$335,"",$H340+1),"")</f>
        <v/>
      </c>
      <c r="I341" s="216" t="str">
        <f>_xlfn.XLOOKUP($H341,'(backend scoring)'!$S$2:$S$333,'(backend scoring)'!$A$2:$A$333,"")</f>
        <v/>
      </c>
      <c r="J341" s="216" t="str">
        <f>IFERROR(VLOOKUP($I341,'Institution Evaluation'!$A$55:$F$346,2,0),IFERROR(VLOOKUP($I341,'Privacy Analyst Evaluation'!$A$46:$F$120,2,0),""))</f>
        <v/>
      </c>
      <c r="K341" s="216" t="str">
        <f>IFERROR(VLOOKUP($I341,'Institution Evaluation'!$A$55:$F$346,3,0),IFERROR(VLOOKUP($I341,'Privacy Analyst Evaluation'!$A$46:$F$120,3,0),""))&amp;""</f>
        <v/>
      </c>
      <c r="L341" s="216" t="str">
        <f>IFERROR(VLOOKUP($I341,'Institution Evaluation'!$A$55:$F$346,4,0),IFERROR(VLOOKUP($I341,'Privacy Analyst Evaluation'!$A$46:$F$120,4,0),""))&amp;""</f>
        <v/>
      </c>
      <c r="M341" s="216" t="str">
        <f>IFERROR(VLOOKUP($I341,'Institution Evaluation'!$A$55:$F$346,6,0),IFERROR(VLOOKUP($I341,'Privacy Analyst Evaluation'!$A$46:$F$120,6,0),""))&amp;""</f>
        <v/>
      </c>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c r="CK341"/>
      <c r="CL341"/>
      <c r="CM341"/>
      <c r="CN341"/>
      <c r="CO341"/>
      <c r="CP341"/>
      <c r="CQ341"/>
      <c r="CR341"/>
      <c r="CS341"/>
      <c r="CT341"/>
      <c r="CU341"/>
      <c r="CV341"/>
      <c r="CW341"/>
      <c r="CX341"/>
      <c r="CY341"/>
      <c r="CZ341"/>
      <c r="DA341"/>
      <c r="DB341"/>
      <c r="DC341"/>
      <c r="DD341"/>
      <c r="DE341"/>
      <c r="DF341"/>
      <c r="DG341"/>
      <c r="DH341"/>
      <c r="DI341"/>
      <c r="DJ341"/>
      <c r="DK341"/>
      <c r="DL341"/>
      <c r="DM341"/>
      <c r="DN341"/>
      <c r="DO341"/>
      <c r="DP341"/>
      <c r="DQ341"/>
      <c r="DR341"/>
      <c r="DS341"/>
      <c r="DT341"/>
      <c r="DU341"/>
      <c r="DV341"/>
      <c r="DW341"/>
      <c r="DX341"/>
      <c r="DY341"/>
      <c r="DZ341"/>
      <c r="EA341"/>
      <c r="EB341"/>
      <c r="EC341"/>
      <c r="ED341"/>
      <c r="EE341"/>
      <c r="EF341"/>
      <c r="EG341"/>
      <c r="EH341"/>
      <c r="EI341"/>
      <c r="EJ341"/>
      <c r="EK341"/>
      <c r="EL341"/>
      <c r="EM341"/>
      <c r="EN341"/>
      <c r="EO341"/>
      <c r="EP341"/>
      <c r="EQ341"/>
      <c r="ER341"/>
      <c r="ES341"/>
      <c r="ET341"/>
      <c r="EU341"/>
      <c r="EV341"/>
      <c r="EW341"/>
      <c r="EX341"/>
      <c r="EY341"/>
      <c r="EZ341"/>
      <c r="FA341"/>
      <c r="FB341"/>
      <c r="FC341"/>
      <c r="FD341"/>
      <c r="FE341"/>
      <c r="FF341"/>
      <c r="FG341"/>
      <c r="FH341"/>
      <c r="FI341"/>
      <c r="FJ341"/>
      <c r="FK341"/>
      <c r="FL341"/>
      <c r="FM341"/>
      <c r="FN341"/>
      <c r="FO341"/>
      <c r="FP341"/>
      <c r="FQ341"/>
      <c r="FR341"/>
      <c r="FS341"/>
      <c r="FT341"/>
      <c r="FU341"/>
      <c r="FV341"/>
      <c r="FW341"/>
      <c r="FX341"/>
      <c r="FY341"/>
      <c r="FZ341"/>
      <c r="GA341"/>
      <c r="GB341"/>
      <c r="GC341"/>
      <c r="GD341"/>
      <c r="GE341"/>
      <c r="GF341"/>
      <c r="GG341"/>
      <c r="GH341"/>
      <c r="GI341"/>
      <c r="GJ341"/>
      <c r="GK341"/>
      <c r="GL341"/>
      <c r="GM341"/>
      <c r="GN341"/>
      <c r="GO341"/>
      <c r="GP341"/>
      <c r="GQ341"/>
      <c r="GR341"/>
      <c r="GS341"/>
      <c r="GT341"/>
      <c r="GU341"/>
      <c r="GV341"/>
      <c r="GW341"/>
      <c r="GX341"/>
      <c r="GY341"/>
      <c r="GZ341"/>
      <c r="HA341"/>
      <c r="HB341"/>
      <c r="HC341"/>
      <c r="HD341"/>
      <c r="HE341"/>
      <c r="HF341"/>
      <c r="HG341"/>
      <c r="HH341"/>
      <c r="HI341"/>
      <c r="HJ341"/>
      <c r="HK341"/>
      <c r="HL341"/>
      <c r="HM341"/>
      <c r="HN341"/>
      <c r="HO341"/>
      <c r="HP341"/>
      <c r="HQ341"/>
      <c r="HR341"/>
      <c r="HS341"/>
      <c r="HT341"/>
      <c r="HU341"/>
      <c r="HV341"/>
      <c r="HW341"/>
      <c r="HX341"/>
      <c r="HY341"/>
      <c r="HZ341"/>
      <c r="IA341"/>
      <c r="IB341"/>
      <c r="IC341"/>
      <c r="ID341"/>
      <c r="IE341"/>
      <c r="IF341"/>
      <c r="IG341"/>
      <c r="IH341"/>
      <c r="II341"/>
      <c r="IJ341"/>
      <c r="IK341"/>
      <c r="IL341"/>
      <c r="IM341"/>
      <c r="IN341"/>
      <c r="IO341"/>
      <c r="IP341"/>
      <c r="IQ341"/>
      <c r="IR341"/>
      <c r="IS341"/>
      <c r="IT341"/>
      <c r="IU341"/>
      <c r="IV341"/>
      <c r="IW341"/>
      <c r="IX341"/>
      <c r="IY341"/>
      <c r="IZ341"/>
      <c r="JA341"/>
      <c r="JB341"/>
      <c r="JC341"/>
      <c r="JD341"/>
      <c r="JE341"/>
      <c r="JF341"/>
      <c r="JG341"/>
      <c r="JH341"/>
      <c r="JI341"/>
      <c r="JJ341"/>
      <c r="JK341"/>
      <c r="JL341"/>
      <c r="JM341"/>
      <c r="JN341"/>
      <c r="JO341"/>
      <c r="JP341"/>
      <c r="JQ341"/>
      <c r="JR341"/>
      <c r="JS341"/>
      <c r="JT341"/>
      <c r="JU341"/>
      <c r="JV341"/>
      <c r="JW341"/>
      <c r="JX341"/>
      <c r="JY341"/>
      <c r="JZ341"/>
      <c r="KA341"/>
      <c r="KB341"/>
      <c r="KC341"/>
      <c r="KD341"/>
      <c r="KE341"/>
      <c r="KF341"/>
      <c r="KG341"/>
      <c r="KH341"/>
      <c r="KI341"/>
      <c r="KJ341"/>
      <c r="KK341"/>
      <c r="KL341"/>
      <c r="KM341"/>
      <c r="KN341"/>
      <c r="KO341"/>
      <c r="KP341"/>
      <c r="KQ341"/>
      <c r="KR341"/>
      <c r="KS341"/>
      <c r="KT341"/>
      <c r="KU341"/>
      <c r="KV341"/>
      <c r="KW341"/>
      <c r="KX341"/>
      <c r="KY341"/>
      <c r="KZ341"/>
      <c r="LA341"/>
      <c r="LB341"/>
      <c r="LC341"/>
      <c r="LD341"/>
      <c r="LE341"/>
      <c r="LF341"/>
      <c r="LG341"/>
      <c r="LH341"/>
      <c r="LI341"/>
      <c r="LJ341"/>
      <c r="LK341"/>
      <c r="LL341"/>
      <c r="LM341"/>
      <c r="LN341"/>
      <c r="LO341"/>
      <c r="LP341"/>
      <c r="LQ341"/>
      <c r="LR341"/>
      <c r="LS341"/>
      <c r="LT341"/>
      <c r="LU341"/>
      <c r="LV341"/>
      <c r="LW341"/>
      <c r="LX341"/>
      <c r="LY341"/>
      <c r="LZ341"/>
    </row>
    <row r="342" spans="1:338" x14ac:dyDescent="0.2">
      <c r="A342" s="216" t="str">
        <f>IFERROR(IF($A341+1&gt;'(backend scoring)'!$T$335,"",$A341+1),"")</f>
        <v/>
      </c>
      <c r="B342" s="216" t="str">
        <f>_xlfn.XLOOKUP($A342,'(backend scoring)'!$V$2:$V$333,'(backend scoring)'!$A$2:$A$333,"")</f>
        <v/>
      </c>
      <c r="C342" s="216" t="str">
        <f>IFERROR(VLOOKUP($B342,'Institution Evaluation'!$A$55:$F$346,2,0),IFERROR(VLOOKUP($B342,'Privacy Analyst Evaluation'!$A$46:$F$120,2,0),""))&amp;""</f>
        <v/>
      </c>
      <c r="D342" s="216" t="str">
        <f>IFERROR(VLOOKUP($B342,'Institution Evaluation'!$A$55:$F$346,3,0),IFERROR(VLOOKUP($B342,'Privacy Analyst Evaluation'!$A$46:$F$120,3,0),""))&amp;""</f>
        <v/>
      </c>
      <c r="E342" s="216" t="str">
        <f>IFERROR(VLOOKUP($B342,'Institution Evaluation'!$A$55:$F$346,4,0),IFERROR(VLOOKUP($B342,'Privacy Analyst Evaluation'!$A$46:$F$120,4,0),""))&amp;""</f>
        <v/>
      </c>
      <c r="F342" s="216" t="str">
        <f>IFERROR(VLOOKUP($B342,'Institution Evaluation'!$A$55:$F$346,6,0),IFERROR(VLOOKUP($B342,'Privacy Analyst Evaluation'!$A$46:$F$120,6,0),""))&amp;""</f>
        <v/>
      </c>
      <c r="G342" s="217"/>
      <c r="H342" s="216" t="str">
        <f>IFERROR(IF($H341+1&gt;'(backend scoring)'!$Q$335,"",$H341+1),"")</f>
        <v/>
      </c>
      <c r="I342" s="216" t="str">
        <f>_xlfn.XLOOKUP($H342,'(backend scoring)'!$S$2:$S$333,'(backend scoring)'!$A$2:$A$333,"")</f>
        <v/>
      </c>
      <c r="J342" s="216" t="str">
        <f>IFERROR(VLOOKUP($I342,'Institution Evaluation'!$A$55:$F$346,2,0),IFERROR(VLOOKUP($I342,'Privacy Analyst Evaluation'!$A$46:$F$120,2,0),""))</f>
        <v/>
      </c>
      <c r="K342" s="216" t="str">
        <f>IFERROR(VLOOKUP($I342,'Institution Evaluation'!$A$55:$F$346,3,0),IFERROR(VLOOKUP($I342,'Privacy Analyst Evaluation'!$A$46:$F$120,3,0),""))&amp;""</f>
        <v/>
      </c>
      <c r="L342" s="216" t="str">
        <f>IFERROR(VLOOKUP($I342,'Institution Evaluation'!$A$55:$F$346,4,0),IFERROR(VLOOKUP($I342,'Privacy Analyst Evaluation'!$A$46:$F$120,4,0),""))&amp;""</f>
        <v/>
      </c>
      <c r="M342" s="216" t="str">
        <f>IFERROR(VLOOKUP($I342,'Institution Evaluation'!$A$55:$F$346,6,0),IFERROR(VLOOKUP($I342,'Privacy Analyst Evaluation'!$A$46:$F$120,6,0),""))&amp;""</f>
        <v/>
      </c>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c r="CK342"/>
      <c r="CL342"/>
      <c r="CM342"/>
      <c r="CN342"/>
      <c r="CO342"/>
      <c r="CP342"/>
      <c r="CQ342"/>
      <c r="CR342"/>
      <c r="CS342"/>
      <c r="CT342"/>
      <c r="CU342"/>
      <c r="CV342"/>
      <c r="CW342"/>
      <c r="CX342"/>
      <c r="CY342"/>
      <c r="CZ342"/>
      <c r="DA342"/>
      <c r="DB342"/>
      <c r="DC342"/>
      <c r="DD342"/>
      <c r="DE342"/>
      <c r="DF342"/>
      <c r="DG342"/>
      <c r="DH342"/>
      <c r="DI342"/>
      <c r="DJ342"/>
      <c r="DK342"/>
      <c r="DL342"/>
      <c r="DM342"/>
      <c r="DN342"/>
      <c r="DO342"/>
      <c r="DP342"/>
      <c r="DQ342"/>
      <c r="DR342"/>
      <c r="DS342"/>
      <c r="DT342"/>
      <c r="DU342"/>
      <c r="DV342"/>
      <c r="DW342"/>
      <c r="DX342"/>
      <c r="DY342"/>
      <c r="DZ342"/>
      <c r="EA342"/>
      <c r="EB342"/>
      <c r="EC342"/>
      <c r="ED342"/>
      <c r="EE342"/>
      <c r="EF342"/>
      <c r="EG342"/>
      <c r="EH342"/>
      <c r="EI342"/>
      <c r="EJ342"/>
      <c r="EK342"/>
      <c r="EL342"/>
      <c r="EM342"/>
      <c r="EN342"/>
      <c r="EO342"/>
      <c r="EP342"/>
      <c r="EQ342"/>
      <c r="ER342"/>
      <c r="ES342"/>
      <c r="ET342"/>
      <c r="EU342"/>
      <c r="EV342"/>
      <c r="EW342"/>
      <c r="EX342"/>
      <c r="EY342"/>
      <c r="EZ342"/>
      <c r="FA342"/>
      <c r="FB342"/>
      <c r="FC342"/>
      <c r="FD342"/>
      <c r="FE342"/>
      <c r="FF342"/>
      <c r="FG342"/>
      <c r="FH342"/>
      <c r="FI342"/>
      <c r="FJ342"/>
      <c r="FK342"/>
      <c r="FL342"/>
      <c r="FM342"/>
      <c r="FN342"/>
      <c r="FO342"/>
      <c r="FP342"/>
      <c r="FQ342"/>
      <c r="FR342"/>
      <c r="FS342"/>
      <c r="FT342"/>
      <c r="FU342"/>
      <c r="FV342"/>
      <c r="FW342"/>
      <c r="FX342"/>
      <c r="FY342"/>
      <c r="FZ342"/>
      <c r="GA342"/>
      <c r="GB342"/>
      <c r="GC342"/>
      <c r="GD342"/>
      <c r="GE342"/>
      <c r="GF342"/>
      <c r="GG342"/>
      <c r="GH342"/>
      <c r="GI342"/>
      <c r="GJ342"/>
      <c r="GK342"/>
      <c r="GL342"/>
      <c r="GM342"/>
      <c r="GN342"/>
      <c r="GO342"/>
      <c r="GP342"/>
      <c r="GQ342"/>
      <c r="GR342"/>
      <c r="GS342"/>
      <c r="GT342"/>
      <c r="GU342"/>
      <c r="GV342"/>
      <c r="GW342"/>
      <c r="GX342"/>
      <c r="GY342"/>
      <c r="GZ342"/>
      <c r="HA342"/>
      <c r="HB342"/>
      <c r="HC342"/>
      <c r="HD342"/>
      <c r="HE342"/>
      <c r="HF342"/>
      <c r="HG342"/>
      <c r="HH342"/>
      <c r="HI342"/>
      <c r="HJ342"/>
      <c r="HK342"/>
      <c r="HL342"/>
      <c r="HM342"/>
      <c r="HN342"/>
      <c r="HO342"/>
      <c r="HP342"/>
      <c r="HQ342"/>
      <c r="HR342"/>
      <c r="HS342"/>
      <c r="HT342"/>
      <c r="HU342"/>
      <c r="HV342"/>
      <c r="HW342"/>
      <c r="HX342"/>
      <c r="HY342"/>
      <c r="HZ342"/>
      <c r="IA342"/>
      <c r="IB342"/>
      <c r="IC342"/>
      <c r="ID342"/>
      <c r="IE342"/>
      <c r="IF342"/>
      <c r="IG342"/>
      <c r="IH342"/>
      <c r="II342"/>
      <c r="IJ342"/>
      <c r="IK342"/>
      <c r="IL342"/>
      <c r="IM342"/>
      <c r="IN342"/>
      <c r="IO342"/>
      <c r="IP342"/>
      <c r="IQ342"/>
      <c r="IR342"/>
      <c r="IS342"/>
      <c r="IT342"/>
      <c r="IU342"/>
      <c r="IV342"/>
      <c r="IW342"/>
      <c r="IX342"/>
      <c r="IY342"/>
      <c r="IZ342"/>
      <c r="JA342"/>
      <c r="JB342"/>
      <c r="JC342"/>
      <c r="JD342"/>
      <c r="JE342"/>
      <c r="JF342"/>
      <c r="JG342"/>
      <c r="JH342"/>
      <c r="JI342"/>
      <c r="JJ342"/>
      <c r="JK342"/>
      <c r="JL342"/>
      <c r="JM342"/>
      <c r="JN342"/>
      <c r="JO342"/>
      <c r="JP342"/>
      <c r="JQ342"/>
      <c r="JR342"/>
      <c r="JS342"/>
      <c r="JT342"/>
      <c r="JU342"/>
      <c r="JV342"/>
      <c r="JW342"/>
      <c r="JX342"/>
      <c r="JY342"/>
      <c r="JZ342"/>
      <c r="KA342"/>
      <c r="KB342"/>
      <c r="KC342"/>
      <c r="KD342"/>
      <c r="KE342"/>
      <c r="KF342"/>
      <c r="KG342"/>
      <c r="KH342"/>
      <c r="KI342"/>
      <c r="KJ342"/>
      <c r="KK342"/>
      <c r="KL342"/>
      <c r="KM342"/>
      <c r="KN342"/>
      <c r="KO342"/>
      <c r="KP342"/>
      <c r="KQ342"/>
      <c r="KR342"/>
      <c r="KS342"/>
      <c r="KT342"/>
      <c r="KU342"/>
      <c r="KV342"/>
      <c r="KW342"/>
      <c r="KX342"/>
      <c r="KY342"/>
      <c r="KZ342"/>
      <c r="LA342"/>
      <c r="LB342"/>
      <c r="LC342"/>
      <c r="LD342"/>
      <c r="LE342"/>
      <c r="LF342"/>
      <c r="LG342"/>
      <c r="LH342"/>
      <c r="LI342"/>
      <c r="LJ342"/>
      <c r="LK342"/>
      <c r="LL342"/>
      <c r="LM342"/>
      <c r="LN342"/>
      <c r="LO342"/>
      <c r="LP342"/>
      <c r="LQ342"/>
      <c r="LR342"/>
      <c r="LS342"/>
      <c r="LT342"/>
      <c r="LU342"/>
      <c r="LV342"/>
      <c r="LW342"/>
      <c r="LX342"/>
      <c r="LY342"/>
      <c r="LZ342"/>
    </row>
    <row r="343" spans="1:338" x14ac:dyDescent="0.2">
      <c r="A343" s="216" t="str">
        <f>IFERROR(IF($A342+1&gt;'(backend scoring)'!$T$335,"",$A342+1),"")</f>
        <v/>
      </c>
      <c r="B343" s="216" t="str">
        <f>_xlfn.XLOOKUP($A343,'(backend scoring)'!$V$2:$V$333,'(backend scoring)'!$A$2:$A$333,"")</f>
        <v/>
      </c>
      <c r="C343" s="216" t="str">
        <f>IFERROR(VLOOKUP($B343,'Institution Evaluation'!$A$55:$F$346,2,0),IFERROR(VLOOKUP($B343,'Privacy Analyst Evaluation'!$A$46:$F$120,2,0),""))&amp;""</f>
        <v/>
      </c>
      <c r="D343" s="216" t="str">
        <f>IFERROR(VLOOKUP($B343,'Institution Evaluation'!$A$55:$F$346,3,0),IFERROR(VLOOKUP($B343,'Privacy Analyst Evaluation'!$A$46:$F$120,3,0),""))&amp;""</f>
        <v/>
      </c>
      <c r="E343" s="216" t="str">
        <f>IFERROR(VLOOKUP($B343,'Institution Evaluation'!$A$55:$F$346,4,0),IFERROR(VLOOKUP($B343,'Privacy Analyst Evaluation'!$A$46:$F$120,4,0),""))&amp;""</f>
        <v/>
      </c>
      <c r="F343" s="216" t="str">
        <f>IFERROR(VLOOKUP($B343,'Institution Evaluation'!$A$55:$F$346,6,0),IFERROR(VLOOKUP($B343,'Privacy Analyst Evaluation'!$A$46:$F$120,6,0),""))&amp;""</f>
        <v/>
      </c>
      <c r="G343" s="217"/>
      <c r="H343" s="216" t="str">
        <f>IFERROR(IF($H342+1&gt;'(backend scoring)'!$Q$335,"",$H342+1),"")</f>
        <v/>
      </c>
      <c r="I343" s="216" t="str">
        <f>_xlfn.XLOOKUP($H343,'(backend scoring)'!$S$2:$S$333,'(backend scoring)'!$A$2:$A$333,"")</f>
        <v/>
      </c>
      <c r="J343" s="216" t="str">
        <f>IFERROR(VLOOKUP($I343,'Institution Evaluation'!$A$55:$F$346,2,0),IFERROR(VLOOKUP($I343,'Privacy Analyst Evaluation'!$A$46:$F$120,2,0),""))</f>
        <v/>
      </c>
      <c r="K343" s="216" t="str">
        <f>IFERROR(VLOOKUP($I343,'Institution Evaluation'!$A$55:$F$346,3,0),IFERROR(VLOOKUP($I343,'Privacy Analyst Evaluation'!$A$46:$F$120,3,0),""))&amp;""</f>
        <v/>
      </c>
      <c r="L343" s="216" t="str">
        <f>IFERROR(VLOOKUP($I343,'Institution Evaluation'!$A$55:$F$346,4,0),IFERROR(VLOOKUP($I343,'Privacy Analyst Evaluation'!$A$46:$F$120,4,0),""))&amp;""</f>
        <v/>
      </c>
      <c r="M343" s="216" t="str">
        <f>IFERROR(VLOOKUP($I343,'Institution Evaluation'!$A$55:$F$346,6,0),IFERROR(VLOOKUP($I343,'Privacy Analyst Evaluation'!$A$46:$F$120,6,0),""))&amp;""</f>
        <v/>
      </c>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c r="CK343"/>
      <c r="CL343"/>
      <c r="CM343"/>
      <c r="CN343"/>
      <c r="CO343"/>
      <c r="CP343"/>
      <c r="CQ343"/>
      <c r="CR343"/>
      <c r="CS343"/>
      <c r="CT343"/>
      <c r="CU343"/>
      <c r="CV343"/>
      <c r="CW343"/>
      <c r="CX343"/>
      <c r="CY343"/>
      <c r="CZ343"/>
      <c r="DA343"/>
      <c r="DB343"/>
      <c r="DC343"/>
      <c r="DD343"/>
      <c r="DE343"/>
      <c r="DF343"/>
      <c r="DG343"/>
      <c r="DH343"/>
      <c r="DI343"/>
      <c r="DJ343"/>
      <c r="DK343"/>
      <c r="DL343"/>
      <c r="DM343"/>
      <c r="DN343"/>
      <c r="DO343"/>
      <c r="DP343"/>
      <c r="DQ343"/>
      <c r="DR343"/>
      <c r="DS343"/>
      <c r="DT343"/>
      <c r="DU343"/>
      <c r="DV343"/>
      <c r="DW343"/>
      <c r="DX343"/>
      <c r="DY343"/>
      <c r="DZ343"/>
      <c r="EA343"/>
      <c r="EB343"/>
      <c r="EC343"/>
      <c r="ED343"/>
      <c r="EE343"/>
      <c r="EF343"/>
      <c r="EG343"/>
      <c r="EH343"/>
      <c r="EI343"/>
      <c r="EJ343"/>
      <c r="EK343"/>
      <c r="EL343"/>
      <c r="EM343"/>
      <c r="EN343"/>
      <c r="EO343"/>
      <c r="EP343"/>
      <c r="EQ343"/>
      <c r="ER343"/>
      <c r="ES343"/>
      <c r="ET343"/>
      <c r="EU343"/>
      <c r="EV343"/>
      <c r="EW343"/>
      <c r="EX343"/>
      <c r="EY343"/>
      <c r="EZ343"/>
      <c r="FA343"/>
      <c r="FB343"/>
      <c r="FC343"/>
      <c r="FD343"/>
      <c r="FE343"/>
      <c r="FF343"/>
      <c r="FG343"/>
      <c r="FH343"/>
      <c r="FI343"/>
      <c r="FJ343"/>
      <c r="FK343"/>
      <c r="FL343"/>
      <c r="FM343"/>
      <c r="FN343"/>
      <c r="FO343"/>
      <c r="FP343"/>
      <c r="FQ343"/>
      <c r="FR343"/>
      <c r="FS343"/>
      <c r="FT343"/>
      <c r="FU343"/>
      <c r="FV343"/>
      <c r="FW343"/>
      <c r="FX343"/>
      <c r="FY343"/>
      <c r="FZ343"/>
      <c r="GA343"/>
      <c r="GB343"/>
      <c r="GC343"/>
      <c r="GD343"/>
      <c r="GE343"/>
      <c r="GF343"/>
      <c r="GG343"/>
      <c r="GH343"/>
      <c r="GI343"/>
      <c r="GJ343"/>
      <c r="GK343"/>
      <c r="GL343"/>
      <c r="GM343"/>
      <c r="GN343"/>
      <c r="GO343"/>
      <c r="GP343"/>
      <c r="GQ343"/>
      <c r="GR343"/>
      <c r="GS343"/>
      <c r="GT343"/>
      <c r="GU343"/>
      <c r="GV343"/>
      <c r="GW343"/>
      <c r="GX343"/>
      <c r="GY343"/>
      <c r="GZ343"/>
      <c r="HA343"/>
      <c r="HB343"/>
      <c r="HC343"/>
      <c r="HD343"/>
      <c r="HE343"/>
      <c r="HF343"/>
      <c r="HG343"/>
      <c r="HH343"/>
      <c r="HI343"/>
      <c r="HJ343"/>
      <c r="HK343"/>
      <c r="HL343"/>
      <c r="HM343"/>
      <c r="HN343"/>
      <c r="HO343"/>
      <c r="HP343"/>
      <c r="HQ343"/>
      <c r="HR343"/>
      <c r="HS343"/>
      <c r="HT343"/>
      <c r="HU343"/>
      <c r="HV343"/>
      <c r="HW343"/>
      <c r="HX343"/>
      <c r="HY343"/>
      <c r="HZ343"/>
      <c r="IA343"/>
      <c r="IB343"/>
      <c r="IC343"/>
      <c r="ID343"/>
      <c r="IE343"/>
      <c r="IF343"/>
      <c r="IG343"/>
      <c r="IH343"/>
      <c r="II343"/>
      <c r="IJ343"/>
      <c r="IK343"/>
      <c r="IL343"/>
      <c r="IM343"/>
      <c r="IN343"/>
      <c r="IO343"/>
      <c r="IP343"/>
      <c r="IQ343"/>
      <c r="IR343"/>
      <c r="IS343"/>
      <c r="IT343"/>
      <c r="IU343"/>
      <c r="IV343"/>
      <c r="IW343"/>
      <c r="IX343"/>
      <c r="IY343"/>
      <c r="IZ343"/>
      <c r="JA343"/>
      <c r="JB343"/>
      <c r="JC343"/>
      <c r="JD343"/>
      <c r="JE343"/>
      <c r="JF343"/>
      <c r="JG343"/>
      <c r="JH343"/>
      <c r="JI343"/>
      <c r="JJ343"/>
      <c r="JK343"/>
      <c r="JL343"/>
      <c r="JM343"/>
      <c r="JN343"/>
      <c r="JO343"/>
      <c r="JP343"/>
      <c r="JQ343"/>
      <c r="JR343"/>
      <c r="JS343"/>
      <c r="JT343"/>
      <c r="JU343"/>
      <c r="JV343"/>
      <c r="JW343"/>
      <c r="JX343"/>
      <c r="JY343"/>
      <c r="JZ343"/>
      <c r="KA343"/>
      <c r="KB343"/>
      <c r="KC343"/>
      <c r="KD343"/>
      <c r="KE343"/>
      <c r="KF343"/>
      <c r="KG343"/>
      <c r="KH343"/>
      <c r="KI343"/>
      <c r="KJ343"/>
      <c r="KK343"/>
      <c r="KL343"/>
      <c r="KM343"/>
      <c r="KN343"/>
      <c r="KO343"/>
      <c r="KP343"/>
      <c r="KQ343"/>
      <c r="KR343"/>
      <c r="KS343"/>
      <c r="KT343"/>
      <c r="KU343"/>
      <c r="KV343"/>
      <c r="KW343"/>
      <c r="KX343"/>
      <c r="KY343"/>
      <c r="KZ343"/>
      <c r="LA343"/>
      <c r="LB343"/>
      <c r="LC343"/>
      <c r="LD343"/>
      <c r="LE343"/>
      <c r="LF343"/>
      <c r="LG343"/>
      <c r="LH343"/>
      <c r="LI343"/>
      <c r="LJ343"/>
      <c r="LK343"/>
      <c r="LL343"/>
      <c r="LM343"/>
      <c r="LN343"/>
      <c r="LO343"/>
      <c r="LP343"/>
      <c r="LQ343"/>
      <c r="LR343"/>
      <c r="LS343"/>
      <c r="LT343"/>
      <c r="LU343"/>
      <c r="LV343"/>
      <c r="LW343"/>
      <c r="LX343"/>
      <c r="LY343"/>
      <c r="LZ343"/>
    </row>
    <row r="344" spans="1:338" x14ac:dyDescent="0.2">
      <c r="A344" s="216" t="str">
        <f>IFERROR(IF($A343+1&gt;'(backend scoring)'!$T$335,"",$A343+1),"")</f>
        <v/>
      </c>
      <c r="B344" s="216" t="str">
        <f>_xlfn.XLOOKUP($A344,'(backend scoring)'!$V$2:$V$333,'(backend scoring)'!$A$2:$A$333,"")</f>
        <v/>
      </c>
      <c r="C344" s="216" t="str">
        <f>IFERROR(VLOOKUP($B344,'Institution Evaluation'!$A$55:$F$346,2,0),IFERROR(VLOOKUP($B344,'Privacy Analyst Evaluation'!$A$46:$F$120,2,0),""))&amp;""</f>
        <v/>
      </c>
      <c r="D344" s="216" t="str">
        <f>IFERROR(VLOOKUP($B344,'Institution Evaluation'!$A$55:$F$346,3,0),IFERROR(VLOOKUP($B344,'Privacy Analyst Evaluation'!$A$46:$F$120,3,0),""))&amp;""</f>
        <v/>
      </c>
      <c r="E344" s="216" t="str">
        <f>IFERROR(VLOOKUP($B344,'Institution Evaluation'!$A$55:$F$346,4,0),IFERROR(VLOOKUP($B344,'Privacy Analyst Evaluation'!$A$46:$F$120,4,0),""))&amp;""</f>
        <v/>
      </c>
      <c r="F344" s="216" t="str">
        <f>IFERROR(VLOOKUP($B344,'Institution Evaluation'!$A$55:$F$346,6,0),IFERROR(VLOOKUP($B344,'Privacy Analyst Evaluation'!$A$46:$F$120,6,0),""))&amp;""</f>
        <v/>
      </c>
      <c r="G344" s="217"/>
      <c r="H344" s="216" t="str">
        <f>IFERROR(IF($H343+1&gt;'(backend scoring)'!$Q$335,"",$H343+1),"")</f>
        <v/>
      </c>
      <c r="I344" s="216" t="str">
        <f>_xlfn.XLOOKUP($H344,'(backend scoring)'!$S$2:$S$333,'(backend scoring)'!$A$2:$A$333,"")</f>
        <v/>
      </c>
      <c r="J344" s="216" t="str">
        <f>IFERROR(VLOOKUP($I344,'Institution Evaluation'!$A$55:$F$346,2,0),IFERROR(VLOOKUP($I344,'Privacy Analyst Evaluation'!$A$46:$F$120,2,0),""))</f>
        <v/>
      </c>
      <c r="K344" s="216" t="str">
        <f>IFERROR(VLOOKUP($I344,'Institution Evaluation'!$A$55:$F$346,3,0),IFERROR(VLOOKUP($I344,'Privacy Analyst Evaluation'!$A$46:$F$120,3,0),""))&amp;""</f>
        <v/>
      </c>
      <c r="L344" s="216" t="str">
        <f>IFERROR(VLOOKUP($I344,'Institution Evaluation'!$A$55:$F$346,4,0),IFERROR(VLOOKUP($I344,'Privacy Analyst Evaluation'!$A$46:$F$120,4,0),""))&amp;""</f>
        <v/>
      </c>
      <c r="M344" s="216" t="str">
        <f>IFERROR(VLOOKUP($I344,'Institution Evaluation'!$A$55:$F$346,6,0),IFERROR(VLOOKUP($I344,'Privacy Analyst Evaluation'!$A$46:$F$120,6,0),""))&amp;""</f>
        <v/>
      </c>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c r="CK344"/>
      <c r="CL344"/>
      <c r="CM344"/>
      <c r="CN344"/>
      <c r="CO344"/>
      <c r="CP344"/>
      <c r="CQ344"/>
      <c r="CR344"/>
      <c r="CS344"/>
      <c r="CT344"/>
      <c r="CU344"/>
      <c r="CV344"/>
      <c r="CW344"/>
      <c r="CX344"/>
      <c r="CY344"/>
      <c r="CZ344"/>
      <c r="DA344"/>
      <c r="DB344"/>
      <c r="DC344"/>
      <c r="DD344"/>
      <c r="DE344"/>
      <c r="DF344"/>
      <c r="DG344"/>
      <c r="DH344"/>
      <c r="DI344"/>
      <c r="DJ344"/>
      <c r="DK344"/>
      <c r="DL344"/>
      <c r="DM344"/>
      <c r="DN344"/>
      <c r="DO344"/>
      <c r="DP344"/>
      <c r="DQ344"/>
      <c r="DR344"/>
      <c r="DS344"/>
      <c r="DT344"/>
      <c r="DU344"/>
      <c r="DV344"/>
      <c r="DW344"/>
      <c r="DX344"/>
      <c r="DY344"/>
      <c r="DZ344"/>
      <c r="EA344"/>
      <c r="EB344"/>
      <c r="EC344"/>
      <c r="ED344"/>
      <c r="EE344"/>
      <c r="EF344"/>
      <c r="EG344"/>
      <c r="EH344"/>
      <c r="EI344"/>
      <c r="EJ344"/>
      <c r="EK344"/>
      <c r="EL344"/>
      <c r="EM344"/>
      <c r="EN344"/>
      <c r="EO344"/>
      <c r="EP344"/>
      <c r="EQ344"/>
      <c r="ER344"/>
      <c r="ES344"/>
      <c r="ET344"/>
      <c r="EU344"/>
      <c r="EV344"/>
      <c r="EW344"/>
      <c r="EX344"/>
      <c r="EY344"/>
      <c r="EZ344"/>
      <c r="FA344"/>
      <c r="FB344"/>
      <c r="FC344"/>
      <c r="FD344"/>
      <c r="FE344"/>
      <c r="FF344"/>
      <c r="FG344"/>
      <c r="FH344"/>
      <c r="FI344"/>
      <c r="FJ344"/>
      <c r="FK344"/>
      <c r="FL344"/>
      <c r="FM344"/>
      <c r="FN344"/>
      <c r="FO344"/>
      <c r="FP344"/>
      <c r="FQ344"/>
      <c r="FR344"/>
      <c r="FS344"/>
      <c r="FT344"/>
      <c r="FU344"/>
      <c r="FV344"/>
      <c r="FW344"/>
      <c r="FX344"/>
      <c r="FY344"/>
      <c r="FZ344"/>
      <c r="GA344"/>
      <c r="GB344"/>
      <c r="GC344"/>
      <c r="GD344"/>
      <c r="GE344"/>
      <c r="GF344"/>
      <c r="GG344"/>
      <c r="GH344"/>
      <c r="GI344"/>
      <c r="GJ344"/>
      <c r="GK344"/>
      <c r="GL344"/>
      <c r="GM344"/>
      <c r="GN344"/>
      <c r="GO344"/>
      <c r="GP344"/>
      <c r="GQ344"/>
      <c r="GR344"/>
      <c r="GS344"/>
      <c r="GT344"/>
      <c r="GU344"/>
      <c r="GV344"/>
      <c r="GW344"/>
      <c r="GX344"/>
      <c r="GY344"/>
      <c r="GZ344"/>
      <c r="HA344"/>
      <c r="HB344"/>
      <c r="HC344"/>
      <c r="HD344"/>
      <c r="HE344"/>
      <c r="HF344"/>
      <c r="HG344"/>
      <c r="HH344"/>
      <c r="HI344"/>
      <c r="HJ344"/>
      <c r="HK344"/>
      <c r="HL344"/>
      <c r="HM344"/>
      <c r="HN344"/>
      <c r="HO344"/>
      <c r="HP344"/>
      <c r="HQ344"/>
      <c r="HR344"/>
      <c r="HS344"/>
      <c r="HT344"/>
      <c r="HU344"/>
      <c r="HV344"/>
      <c r="HW344"/>
      <c r="HX344"/>
      <c r="HY344"/>
      <c r="HZ344"/>
      <c r="IA344"/>
      <c r="IB344"/>
      <c r="IC344"/>
      <c r="ID344"/>
      <c r="IE344"/>
      <c r="IF344"/>
      <c r="IG344"/>
      <c r="IH344"/>
      <c r="II344"/>
      <c r="IJ344"/>
      <c r="IK344"/>
      <c r="IL344"/>
      <c r="IM344"/>
      <c r="IN344"/>
      <c r="IO344"/>
      <c r="IP344"/>
      <c r="IQ344"/>
      <c r="IR344"/>
      <c r="IS344"/>
      <c r="IT344"/>
      <c r="IU344"/>
      <c r="IV344"/>
      <c r="IW344"/>
      <c r="IX344"/>
      <c r="IY344"/>
      <c r="IZ344"/>
      <c r="JA344"/>
      <c r="JB344"/>
      <c r="JC344"/>
      <c r="JD344"/>
      <c r="JE344"/>
      <c r="JF344"/>
      <c r="JG344"/>
      <c r="JH344"/>
      <c r="JI344"/>
      <c r="JJ344"/>
      <c r="JK344"/>
      <c r="JL344"/>
      <c r="JM344"/>
      <c r="JN344"/>
      <c r="JO344"/>
      <c r="JP344"/>
      <c r="JQ344"/>
      <c r="JR344"/>
      <c r="JS344"/>
      <c r="JT344"/>
      <c r="JU344"/>
      <c r="JV344"/>
      <c r="JW344"/>
      <c r="JX344"/>
      <c r="JY344"/>
      <c r="JZ344"/>
      <c r="KA344"/>
      <c r="KB344"/>
      <c r="KC344"/>
      <c r="KD344"/>
      <c r="KE344"/>
      <c r="KF344"/>
      <c r="KG344"/>
      <c r="KH344"/>
      <c r="KI344"/>
      <c r="KJ344"/>
      <c r="KK344"/>
      <c r="KL344"/>
      <c r="KM344"/>
      <c r="KN344"/>
      <c r="KO344"/>
      <c r="KP344"/>
      <c r="KQ344"/>
      <c r="KR344"/>
      <c r="KS344"/>
      <c r="KT344"/>
      <c r="KU344"/>
      <c r="KV344"/>
      <c r="KW344"/>
      <c r="KX344"/>
      <c r="KY344"/>
      <c r="KZ344"/>
      <c r="LA344"/>
      <c r="LB344"/>
      <c r="LC344"/>
      <c r="LD344"/>
      <c r="LE344"/>
      <c r="LF344"/>
      <c r="LG344"/>
      <c r="LH344"/>
      <c r="LI344"/>
      <c r="LJ344"/>
      <c r="LK344"/>
      <c r="LL344"/>
      <c r="LM344"/>
      <c r="LN344"/>
      <c r="LO344"/>
      <c r="LP344"/>
      <c r="LQ344"/>
      <c r="LR344"/>
      <c r="LS344"/>
      <c r="LT344"/>
      <c r="LU344"/>
      <c r="LV344"/>
      <c r="LW344"/>
      <c r="LX344"/>
      <c r="LY344"/>
      <c r="LZ344"/>
    </row>
    <row r="345" spans="1:338" x14ac:dyDescent="0.2">
      <c r="A345" s="216" t="str">
        <f>IFERROR(IF($A344+1&gt;'(backend scoring)'!$T$335,"",$A344+1),"")</f>
        <v/>
      </c>
      <c r="B345" s="216" t="str">
        <f>_xlfn.XLOOKUP($A345,'(backend scoring)'!$V$2:$V$333,'(backend scoring)'!$A$2:$A$333,"")</f>
        <v/>
      </c>
      <c r="C345" s="216" t="str">
        <f>IFERROR(VLOOKUP($B345,'Institution Evaluation'!$A$55:$F$346,2,0),IFERROR(VLOOKUP($B345,'Privacy Analyst Evaluation'!$A$46:$F$120,2,0),""))&amp;""</f>
        <v/>
      </c>
      <c r="D345" s="216" t="str">
        <f>IFERROR(VLOOKUP($B345,'Institution Evaluation'!$A$55:$F$346,3,0),IFERROR(VLOOKUP($B345,'Privacy Analyst Evaluation'!$A$46:$F$120,3,0),""))&amp;""</f>
        <v/>
      </c>
      <c r="E345" s="216" t="str">
        <f>IFERROR(VLOOKUP($B345,'Institution Evaluation'!$A$55:$F$346,4,0),IFERROR(VLOOKUP($B345,'Privacy Analyst Evaluation'!$A$46:$F$120,4,0),""))&amp;""</f>
        <v/>
      </c>
      <c r="F345" s="216" t="str">
        <f>IFERROR(VLOOKUP($B345,'Institution Evaluation'!$A$55:$F$346,6,0),IFERROR(VLOOKUP($B345,'Privacy Analyst Evaluation'!$A$46:$F$120,6,0),""))&amp;""</f>
        <v/>
      </c>
      <c r="G345" s="217"/>
      <c r="H345" s="216" t="str">
        <f>IFERROR(IF($H344+1&gt;'(backend scoring)'!$Q$335,"",$H344+1),"")</f>
        <v/>
      </c>
      <c r="I345" s="216" t="str">
        <f>_xlfn.XLOOKUP($H345,'(backend scoring)'!$S$2:$S$333,'(backend scoring)'!$A$2:$A$333,"")</f>
        <v/>
      </c>
      <c r="J345" s="216" t="str">
        <f>IFERROR(VLOOKUP($I345,'Institution Evaluation'!$A$55:$F$346,2,0),IFERROR(VLOOKUP($I345,'Privacy Analyst Evaluation'!$A$46:$F$120,2,0),""))</f>
        <v/>
      </c>
      <c r="K345" s="216" t="str">
        <f>IFERROR(VLOOKUP($I345,'Institution Evaluation'!$A$55:$F$346,3,0),IFERROR(VLOOKUP($I345,'Privacy Analyst Evaluation'!$A$46:$F$120,3,0),""))&amp;""</f>
        <v/>
      </c>
      <c r="L345" s="216" t="str">
        <f>IFERROR(VLOOKUP($I345,'Institution Evaluation'!$A$55:$F$346,4,0),IFERROR(VLOOKUP($I345,'Privacy Analyst Evaluation'!$A$46:$F$120,4,0),""))&amp;""</f>
        <v/>
      </c>
      <c r="M345" s="216" t="str">
        <f>IFERROR(VLOOKUP($I345,'Institution Evaluation'!$A$55:$F$346,6,0),IFERROR(VLOOKUP($I345,'Privacy Analyst Evaluation'!$A$46:$F$120,6,0),""))&amp;""</f>
        <v/>
      </c>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c r="CK345"/>
      <c r="CL345"/>
      <c r="CM345"/>
      <c r="CN345"/>
      <c r="CO345"/>
      <c r="CP345"/>
      <c r="CQ345"/>
      <c r="CR345"/>
      <c r="CS345"/>
      <c r="CT345"/>
      <c r="CU345"/>
      <c r="CV345"/>
      <c r="CW345"/>
      <c r="CX345"/>
      <c r="CY345"/>
      <c r="CZ345"/>
      <c r="DA345"/>
      <c r="DB345"/>
      <c r="DC345"/>
      <c r="DD345"/>
      <c r="DE345"/>
      <c r="DF345"/>
      <c r="DG345"/>
      <c r="DH345"/>
      <c r="DI345"/>
      <c r="DJ345"/>
      <c r="DK345"/>
      <c r="DL345"/>
      <c r="DM345"/>
      <c r="DN345"/>
      <c r="DO345"/>
      <c r="DP345"/>
      <c r="DQ345"/>
      <c r="DR345"/>
      <c r="DS345"/>
      <c r="DT345"/>
      <c r="DU345"/>
      <c r="DV345"/>
      <c r="DW345"/>
      <c r="DX345"/>
      <c r="DY345"/>
      <c r="DZ345"/>
      <c r="EA345"/>
      <c r="EB345"/>
      <c r="EC345"/>
      <c r="ED345"/>
      <c r="EE345"/>
      <c r="EF345"/>
      <c r="EG345"/>
      <c r="EH345"/>
      <c r="EI345"/>
      <c r="EJ345"/>
      <c r="EK345"/>
      <c r="EL345"/>
      <c r="EM345"/>
      <c r="EN345"/>
      <c r="EO345"/>
      <c r="EP345"/>
      <c r="EQ345"/>
      <c r="ER345"/>
      <c r="ES345"/>
      <c r="ET345"/>
      <c r="EU345"/>
      <c r="EV345"/>
      <c r="EW345"/>
      <c r="EX345"/>
      <c r="EY345"/>
      <c r="EZ345"/>
      <c r="FA345"/>
      <c r="FB345"/>
      <c r="FC345"/>
      <c r="FD345"/>
      <c r="FE345"/>
      <c r="FF345"/>
      <c r="FG345"/>
      <c r="FH345"/>
      <c r="FI345"/>
      <c r="FJ345"/>
      <c r="FK345"/>
      <c r="FL345"/>
      <c r="FM345"/>
      <c r="FN345"/>
      <c r="FO345"/>
      <c r="FP345"/>
      <c r="FQ345"/>
      <c r="FR345"/>
      <c r="FS345"/>
      <c r="FT345"/>
      <c r="FU345"/>
      <c r="FV345"/>
      <c r="FW345"/>
      <c r="FX345"/>
      <c r="FY345"/>
      <c r="FZ345"/>
      <c r="GA345"/>
      <c r="GB345"/>
      <c r="GC345"/>
      <c r="GD345"/>
      <c r="GE345"/>
      <c r="GF345"/>
      <c r="GG345"/>
      <c r="GH345"/>
      <c r="GI345"/>
      <c r="GJ345"/>
      <c r="GK345"/>
      <c r="GL345"/>
      <c r="GM345"/>
      <c r="GN345"/>
      <c r="GO345"/>
      <c r="GP345"/>
      <c r="GQ345"/>
      <c r="GR345"/>
      <c r="GS345"/>
      <c r="GT345"/>
      <c r="GU345"/>
      <c r="GV345"/>
      <c r="GW345"/>
      <c r="GX345"/>
      <c r="GY345"/>
      <c r="GZ345"/>
      <c r="HA345"/>
      <c r="HB345"/>
      <c r="HC345"/>
      <c r="HD345"/>
      <c r="HE345"/>
      <c r="HF345"/>
      <c r="HG345"/>
      <c r="HH345"/>
      <c r="HI345"/>
      <c r="HJ345"/>
      <c r="HK345"/>
      <c r="HL345"/>
      <c r="HM345"/>
      <c r="HN345"/>
      <c r="HO345"/>
      <c r="HP345"/>
      <c r="HQ345"/>
      <c r="HR345"/>
      <c r="HS345"/>
      <c r="HT345"/>
      <c r="HU345"/>
      <c r="HV345"/>
      <c r="HW345"/>
      <c r="HX345"/>
      <c r="HY345"/>
      <c r="HZ345"/>
      <c r="IA345"/>
      <c r="IB345"/>
      <c r="IC345"/>
      <c r="ID345"/>
      <c r="IE345"/>
      <c r="IF345"/>
      <c r="IG345"/>
      <c r="IH345"/>
      <c r="II345"/>
      <c r="IJ345"/>
      <c r="IK345"/>
      <c r="IL345"/>
      <c r="IM345"/>
      <c r="IN345"/>
      <c r="IO345"/>
      <c r="IP345"/>
      <c r="IQ345"/>
      <c r="IR345"/>
      <c r="IS345"/>
      <c r="IT345"/>
      <c r="IU345"/>
      <c r="IV345"/>
      <c r="IW345"/>
      <c r="IX345"/>
      <c r="IY345"/>
      <c r="IZ345"/>
      <c r="JA345"/>
      <c r="JB345"/>
      <c r="JC345"/>
      <c r="JD345"/>
      <c r="JE345"/>
      <c r="JF345"/>
      <c r="JG345"/>
      <c r="JH345"/>
      <c r="JI345"/>
      <c r="JJ345"/>
      <c r="JK345"/>
      <c r="JL345"/>
      <c r="JM345"/>
      <c r="JN345"/>
      <c r="JO345"/>
      <c r="JP345"/>
      <c r="JQ345"/>
      <c r="JR345"/>
      <c r="JS345"/>
      <c r="JT345"/>
      <c r="JU345"/>
      <c r="JV345"/>
      <c r="JW345"/>
      <c r="JX345"/>
      <c r="JY345"/>
      <c r="JZ345"/>
      <c r="KA345"/>
      <c r="KB345"/>
      <c r="KC345"/>
      <c r="KD345"/>
      <c r="KE345"/>
      <c r="KF345"/>
      <c r="KG345"/>
      <c r="KH345"/>
      <c r="KI345"/>
      <c r="KJ345"/>
      <c r="KK345"/>
      <c r="KL345"/>
      <c r="KM345"/>
      <c r="KN345"/>
      <c r="KO345"/>
      <c r="KP345"/>
      <c r="KQ345"/>
      <c r="KR345"/>
      <c r="KS345"/>
      <c r="KT345"/>
      <c r="KU345"/>
      <c r="KV345"/>
      <c r="KW345"/>
      <c r="KX345"/>
      <c r="KY345"/>
      <c r="KZ345"/>
      <c r="LA345"/>
      <c r="LB345"/>
      <c r="LC345"/>
      <c r="LD345"/>
      <c r="LE345"/>
      <c r="LF345"/>
      <c r="LG345"/>
      <c r="LH345"/>
      <c r="LI345"/>
      <c r="LJ345"/>
      <c r="LK345"/>
      <c r="LL345"/>
      <c r="LM345"/>
      <c r="LN345"/>
      <c r="LO345"/>
      <c r="LP345"/>
      <c r="LQ345"/>
      <c r="LR345"/>
      <c r="LS345"/>
      <c r="LT345"/>
      <c r="LU345"/>
      <c r="LV345"/>
      <c r="LW345"/>
      <c r="LX345"/>
      <c r="LY345"/>
      <c r="LZ345"/>
    </row>
    <row r="346" spans="1:338" x14ac:dyDescent="0.2">
      <c r="A346" s="216" t="str">
        <f>IFERROR(IF($A345+1&gt;'(backend scoring)'!$T$335,"",$A345+1),"")</f>
        <v/>
      </c>
      <c r="B346" s="216" t="str">
        <f>_xlfn.XLOOKUP($A346,'(backend scoring)'!$V$2:$V$333,'(backend scoring)'!$A$2:$A$333,"")</f>
        <v/>
      </c>
      <c r="C346" s="216" t="str">
        <f>IFERROR(VLOOKUP($B346,'Institution Evaluation'!$A$55:$F$346,2,0),IFERROR(VLOOKUP($B346,'Privacy Analyst Evaluation'!$A$46:$F$120,2,0),""))&amp;""</f>
        <v/>
      </c>
      <c r="D346" s="216" t="str">
        <f>IFERROR(VLOOKUP($B346,'Institution Evaluation'!$A$55:$F$346,3,0),IFERROR(VLOOKUP($B346,'Privacy Analyst Evaluation'!$A$46:$F$120,3,0),""))&amp;""</f>
        <v/>
      </c>
      <c r="E346" s="216" t="str">
        <f>IFERROR(VLOOKUP($B346,'Institution Evaluation'!$A$55:$F$346,4,0),IFERROR(VLOOKUP($B346,'Privacy Analyst Evaluation'!$A$46:$F$120,4,0),""))&amp;""</f>
        <v/>
      </c>
      <c r="F346" s="216" t="str">
        <f>IFERROR(VLOOKUP($B346,'Institution Evaluation'!$A$55:$F$346,6,0),IFERROR(VLOOKUP($B346,'Privacy Analyst Evaluation'!$A$46:$F$120,6,0),""))&amp;""</f>
        <v/>
      </c>
      <c r="G346" s="217"/>
      <c r="H346" s="216" t="str">
        <f>IFERROR(IF($H345+1&gt;'(backend scoring)'!$Q$335,"",$H345+1),"")</f>
        <v/>
      </c>
      <c r="I346" s="216" t="str">
        <f>_xlfn.XLOOKUP($H346,'(backend scoring)'!$S$2:$S$333,'(backend scoring)'!$A$2:$A$333,"")</f>
        <v/>
      </c>
      <c r="J346" s="216" t="str">
        <f>IFERROR(VLOOKUP($I346,'Institution Evaluation'!$A$55:$F$346,2,0),IFERROR(VLOOKUP($I346,'Privacy Analyst Evaluation'!$A$46:$F$120,2,0),""))</f>
        <v/>
      </c>
      <c r="K346" s="216" t="str">
        <f>IFERROR(VLOOKUP($I346,'Institution Evaluation'!$A$55:$F$346,3,0),IFERROR(VLOOKUP($I346,'Privacy Analyst Evaluation'!$A$46:$F$120,3,0),""))&amp;""</f>
        <v/>
      </c>
      <c r="L346" s="216" t="str">
        <f>IFERROR(VLOOKUP($I346,'Institution Evaluation'!$A$55:$F$346,4,0),IFERROR(VLOOKUP($I346,'Privacy Analyst Evaluation'!$A$46:$F$120,4,0),""))&amp;""</f>
        <v/>
      </c>
      <c r="M346" s="216" t="str">
        <f>IFERROR(VLOOKUP($I346,'Institution Evaluation'!$A$55:$F$346,6,0),IFERROR(VLOOKUP($I346,'Privacy Analyst Evaluation'!$A$46:$F$120,6,0),""))&amp;""</f>
        <v/>
      </c>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c r="CK346"/>
      <c r="CL346"/>
      <c r="CM346"/>
      <c r="CN346"/>
      <c r="CO346"/>
      <c r="CP346"/>
      <c r="CQ346"/>
      <c r="CR346"/>
      <c r="CS346"/>
      <c r="CT346"/>
      <c r="CU346"/>
      <c r="CV346"/>
      <c r="CW346"/>
      <c r="CX346"/>
      <c r="CY346"/>
      <c r="CZ346"/>
      <c r="DA346"/>
      <c r="DB346"/>
      <c r="DC346"/>
      <c r="DD346"/>
      <c r="DE346"/>
      <c r="DF346"/>
      <c r="DG346"/>
      <c r="DH346"/>
      <c r="DI346"/>
      <c r="DJ346"/>
      <c r="DK346"/>
      <c r="DL346"/>
      <c r="DM346"/>
      <c r="DN346"/>
      <c r="DO346"/>
      <c r="DP346"/>
      <c r="DQ346"/>
      <c r="DR346"/>
      <c r="DS346"/>
      <c r="DT346"/>
      <c r="DU346"/>
      <c r="DV346"/>
      <c r="DW346"/>
      <c r="DX346"/>
      <c r="DY346"/>
      <c r="DZ346"/>
      <c r="EA346"/>
      <c r="EB346"/>
      <c r="EC346"/>
      <c r="ED346"/>
      <c r="EE346"/>
      <c r="EF346"/>
      <c r="EG346"/>
      <c r="EH346"/>
      <c r="EI346"/>
      <c r="EJ346"/>
      <c r="EK346"/>
      <c r="EL346"/>
      <c r="EM346"/>
      <c r="EN346"/>
      <c r="EO346"/>
      <c r="EP346"/>
      <c r="EQ346"/>
      <c r="ER346"/>
      <c r="ES346"/>
      <c r="ET346"/>
      <c r="EU346"/>
      <c r="EV346"/>
      <c r="EW346"/>
      <c r="EX346"/>
      <c r="EY346"/>
      <c r="EZ346"/>
      <c r="FA346"/>
      <c r="FB346"/>
      <c r="FC346"/>
      <c r="FD346"/>
      <c r="FE346"/>
      <c r="FF346"/>
      <c r="FG346"/>
      <c r="FH346"/>
      <c r="FI346"/>
      <c r="FJ346"/>
      <c r="FK346"/>
      <c r="FL346"/>
      <c r="FM346"/>
      <c r="FN346"/>
      <c r="FO346"/>
      <c r="FP346"/>
      <c r="FQ346"/>
      <c r="FR346"/>
      <c r="FS346"/>
      <c r="FT346"/>
      <c r="FU346"/>
      <c r="FV346"/>
      <c r="FW346"/>
      <c r="FX346"/>
      <c r="FY346"/>
      <c r="FZ346"/>
      <c r="GA346"/>
      <c r="GB346"/>
      <c r="GC346"/>
      <c r="GD346"/>
      <c r="GE346"/>
      <c r="GF346"/>
      <c r="GG346"/>
      <c r="GH346"/>
      <c r="GI346"/>
      <c r="GJ346"/>
      <c r="GK346"/>
      <c r="GL346"/>
      <c r="GM346"/>
      <c r="GN346"/>
      <c r="GO346"/>
      <c r="GP346"/>
      <c r="GQ346"/>
      <c r="GR346"/>
      <c r="GS346"/>
      <c r="GT346"/>
      <c r="GU346"/>
      <c r="GV346"/>
      <c r="GW346"/>
      <c r="GX346"/>
      <c r="GY346"/>
      <c r="GZ346"/>
      <c r="HA346"/>
      <c r="HB346"/>
      <c r="HC346"/>
      <c r="HD346"/>
      <c r="HE346"/>
      <c r="HF346"/>
      <c r="HG346"/>
      <c r="HH346"/>
      <c r="HI346"/>
      <c r="HJ346"/>
      <c r="HK346"/>
      <c r="HL346"/>
      <c r="HM346"/>
      <c r="HN346"/>
      <c r="HO346"/>
      <c r="HP346"/>
      <c r="HQ346"/>
      <c r="HR346"/>
      <c r="HS346"/>
      <c r="HT346"/>
      <c r="HU346"/>
      <c r="HV346"/>
      <c r="HW346"/>
      <c r="HX346"/>
      <c r="HY346"/>
      <c r="HZ346"/>
      <c r="IA346"/>
      <c r="IB346"/>
      <c r="IC346"/>
      <c r="ID346"/>
      <c r="IE346"/>
      <c r="IF346"/>
      <c r="IG346"/>
      <c r="IH346"/>
      <c r="II346"/>
      <c r="IJ346"/>
      <c r="IK346"/>
      <c r="IL346"/>
      <c r="IM346"/>
      <c r="IN346"/>
      <c r="IO346"/>
      <c r="IP346"/>
      <c r="IQ346"/>
      <c r="IR346"/>
      <c r="IS346"/>
      <c r="IT346"/>
      <c r="IU346"/>
      <c r="IV346"/>
      <c r="IW346"/>
      <c r="IX346"/>
      <c r="IY346"/>
      <c r="IZ346"/>
      <c r="JA346"/>
      <c r="JB346"/>
      <c r="JC346"/>
      <c r="JD346"/>
      <c r="JE346"/>
      <c r="JF346"/>
      <c r="JG346"/>
      <c r="JH346"/>
      <c r="JI346"/>
      <c r="JJ346"/>
      <c r="JK346"/>
      <c r="JL346"/>
      <c r="JM346"/>
      <c r="JN346"/>
      <c r="JO346"/>
      <c r="JP346"/>
      <c r="JQ346"/>
      <c r="JR346"/>
      <c r="JS346"/>
      <c r="JT346"/>
      <c r="JU346"/>
      <c r="JV346"/>
      <c r="JW346"/>
      <c r="JX346"/>
      <c r="JY346"/>
      <c r="JZ346"/>
      <c r="KA346"/>
      <c r="KB346"/>
      <c r="KC346"/>
      <c r="KD346"/>
      <c r="KE346"/>
      <c r="KF346"/>
      <c r="KG346"/>
      <c r="KH346"/>
      <c r="KI346"/>
      <c r="KJ346"/>
      <c r="KK346"/>
      <c r="KL346"/>
      <c r="KM346"/>
      <c r="KN346"/>
      <c r="KO346"/>
      <c r="KP346"/>
      <c r="KQ346"/>
      <c r="KR346"/>
      <c r="KS346"/>
      <c r="KT346"/>
      <c r="KU346"/>
      <c r="KV346"/>
      <c r="KW346"/>
      <c r="KX346"/>
      <c r="KY346"/>
      <c r="KZ346"/>
      <c r="LA346"/>
      <c r="LB346"/>
      <c r="LC346"/>
      <c r="LD346"/>
      <c r="LE346"/>
      <c r="LF346"/>
      <c r="LG346"/>
      <c r="LH346"/>
      <c r="LI346"/>
      <c r="LJ346"/>
      <c r="LK346"/>
      <c r="LL346"/>
      <c r="LM346"/>
      <c r="LN346"/>
      <c r="LO346"/>
      <c r="LP346"/>
      <c r="LQ346"/>
      <c r="LR346"/>
      <c r="LS346"/>
      <c r="LT346"/>
      <c r="LU346"/>
      <c r="LV346"/>
      <c r="LW346"/>
      <c r="LX346"/>
      <c r="LY346"/>
      <c r="LZ346"/>
    </row>
    <row r="347" spans="1:338" x14ac:dyDescent="0.2">
      <c r="A347" s="216" t="str">
        <f>IFERROR(IF($A346+1&gt;'(backend scoring)'!$T$335,"",$A346+1),"")</f>
        <v/>
      </c>
      <c r="B347" s="216" t="str">
        <f>_xlfn.XLOOKUP($A347,'(backend scoring)'!$V$2:$V$333,'(backend scoring)'!$A$2:$A$333,"")</f>
        <v/>
      </c>
      <c r="C347" s="216" t="str">
        <f>IFERROR(VLOOKUP($B347,'Institution Evaluation'!$A$55:$F$346,2,0),IFERROR(VLOOKUP($B347,'Privacy Analyst Evaluation'!$A$46:$F$120,2,0),""))&amp;""</f>
        <v/>
      </c>
      <c r="D347" s="216" t="str">
        <f>IFERROR(VLOOKUP($B347,'Institution Evaluation'!$A$55:$F$346,3,0),IFERROR(VLOOKUP($B347,'Privacy Analyst Evaluation'!$A$46:$F$120,3,0),""))&amp;""</f>
        <v/>
      </c>
      <c r="E347" s="216" t="str">
        <f>IFERROR(VLOOKUP($B347,'Institution Evaluation'!$A$55:$F$346,4,0),IFERROR(VLOOKUP($B347,'Privacy Analyst Evaluation'!$A$46:$F$120,4,0),""))&amp;""</f>
        <v/>
      </c>
      <c r="F347" s="216" t="str">
        <f>IFERROR(VLOOKUP($B347,'Institution Evaluation'!$A$55:$F$346,6,0),IFERROR(VLOOKUP($B347,'Privacy Analyst Evaluation'!$A$46:$F$120,6,0),""))&amp;""</f>
        <v/>
      </c>
      <c r="G347" s="217"/>
      <c r="H347" s="216" t="str">
        <f>IFERROR(IF($H346+1&gt;'(backend scoring)'!$Q$335,"",$H346+1),"")</f>
        <v/>
      </c>
      <c r="I347" s="216" t="str">
        <f>_xlfn.XLOOKUP($H347,'(backend scoring)'!$S$2:$S$333,'(backend scoring)'!$A$2:$A$333,"")</f>
        <v/>
      </c>
      <c r="J347" s="216" t="str">
        <f>IFERROR(VLOOKUP($I347,'Institution Evaluation'!$A$55:$F$346,2,0),IFERROR(VLOOKUP($I347,'Privacy Analyst Evaluation'!$A$46:$F$120,2,0),""))</f>
        <v/>
      </c>
      <c r="K347" s="216" t="str">
        <f>IFERROR(VLOOKUP($I347,'Institution Evaluation'!$A$55:$F$346,3,0),IFERROR(VLOOKUP($I347,'Privacy Analyst Evaluation'!$A$46:$F$120,3,0),""))&amp;""</f>
        <v/>
      </c>
      <c r="L347" s="216" t="str">
        <f>IFERROR(VLOOKUP($I347,'Institution Evaluation'!$A$55:$F$346,4,0),IFERROR(VLOOKUP($I347,'Privacy Analyst Evaluation'!$A$46:$F$120,4,0),""))&amp;""</f>
        <v/>
      </c>
      <c r="M347" s="216" t="str">
        <f>IFERROR(VLOOKUP($I347,'Institution Evaluation'!$A$55:$F$346,6,0),IFERROR(VLOOKUP($I347,'Privacy Analyst Evaluation'!$A$46:$F$120,6,0),""))&amp;""</f>
        <v/>
      </c>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c r="CK347"/>
      <c r="CL347"/>
      <c r="CM347"/>
      <c r="CN347"/>
      <c r="CO347"/>
      <c r="CP347"/>
      <c r="CQ347"/>
      <c r="CR347"/>
      <c r="CS347"/>
      <c r="CT347"/>
      <c r="CU347"/>
      <c r="CV347"/>
      <c r="CW347"/>
      <c r="CX347"/>
      <c r="CY347"/>
      <c r="CZ347"/>
      <c r="DA347"/>
      <c r="DB347"/>
      <c r="DC347"/>
      <c r="DD347"/>
      <c r="DE347"/>
      <c r="DF347"/>
      <c r="DG347"/>
      <c r="DH347"/>
      <c r="DI347"/>
      <c r="DJ347"/>
      <c r="DK347"/>
      <c r="DL347"/>
      <c r="DM347"/>
      <c r="DN347"/>
      <c r="DO347"/>
      <c r="DP347"/>
      <c r="DQ347"/>
      <c r="DR347"/>
      <c r="DS347"/>
      <c r="DT347"/>
      <c r="DU347"/>
      <c r="DV347"/>
      <c r="DW347"/>
      <c r="DX347"/>
      <c r="DY347"/>
      <c r="DZ347"/>
      <c r="EA347"/>
      <c r="EB347"/>
      <c r="EC347"/>
      <c r="ED347"/>
      <c r="EE347"/>
      <c r="EF347"/>
      <c r="EG347"/>
      <c r="EH347"/>
      <c r="EI347"/>
      <c r="EJ347"/>
      <c r="EK347"/>
      <c r="EL347"/>
      <c r="EM347"/>
      <c r="EN347"/>
      <c r="EO347"/>
      <c r="EP347"/>
      <c r="EQ347"/>
      <c r="ER347"/>
      <c r="ES347"/>
      <c r="ET347"/>
      <c r="EU347"/>
      <c r="EV347"/>
      <c r="EW347"/>
      <c r="EX347"/>
      <c r="EY347"/>
      <c r="EZ347"/>
      <c r="FA347"/>
      <c r="FB347"/>
      <c r="FC347"/>
      <c r="FD347"/>
      <c r="FE347"/>
      <c r="FF347"/>
      <c r="FG347"/>
      <c r="FH347"/>
      <c r="FI347"/>
      <c r="FJ347"/>
      <c r="FK347"/>
      <c r="FL347"/>
      <c r="FM347"/>
      <c r="FN347"/>
      <c r="FO347"/>
      <c r="FP347"/>
      <c r="FQ347"/>
      <c r="FR347"/>
      <c r="FS347"/>
      <c r="FT347"/>
      <c r="FU347"/>
      <c r="FV347"/>
      <c r="FW347"/>
      <c r="FX347"/>
      <c r="FY347"/>
      <c r="FZ347"/>
      <c r="GA347"/>
      <c r="GB347"/>
      <c r="GC347"/>
      <c r="GD347"/>
      <c r="GE347"/>
      <c r="GF347"/>
      <c r="GG347"/>
      <c r="GH347"/>
      <c r="GI347"/>
      <c r="GJ347"/>
      <c r="GK347"/>
      <c r="GL347"/>
      <c r="GM347"/>
      <c r="GN347"/>
      <c r="GO347"/>
      <c r="GP347"/>
      <c r="GQ347"/>
      <c r="GR347"/>
      <c r="GS347"/>
      <c r="GT347"/>
      <c r="GU347"/>
      <c r="GV347"/>
      <c r="GW347"/>
      <c r="GX347"/>
      <c r="GY347"/>
      <c r="GZ347"/>
      <c r="HA347"/>
      <c r="HB347"/>
      <c r="HC347"/>
      <c r="HD347"/>
      <c r="HE347"/>
      <c r="HF347"/>
      <c r="HG347"/>
      <c r="HH347"/>
      <c r="HI347"/>
      <c r="HJ347"/>
      <c r="HK347"/>
      <c r="HL347"/>
      <c r="HM347"/>
      <c r="HN347"/>
      <c r="HO347"/>
      <c r="HP347"/>
      <c r="HQ347"/>
      <c r="HR347"/>
      <c r="HS347"/>
      <c r="HT347"/>
      <c r="HU347"/>
      <c r="HV347"/>
      <c r="HW347"/>
      <c r="HX347"/>
      <c r="HY347"/>
      <c r="HZ347"/>
      <c r="IA347"/>
      <c r="IB347"/>
      <c r="IC347"/>
      <c r="ID347"/>
      <c r="IE347"/>
      <c r="IF347"/>
      <c r="IG347"/>
      <c r="IH347"/>
      <c r="II347"/>
      <c r="IJ347"/>
      <c r="IK347"/>
      <c r="IL347"/>
      <c r="IM347"/>
      <c r="IN347"/>
      <c r="IO347"/>
      <c r="IP347"/>
      <c r="IQ347"/>
      <c r="IR347"/>
      <c r="IS347"/>
      <c r="IT347"/>
      <c r="IU347"/>
      <c r="IV347"/>
      <c r="IW347"/>
      <c r="IX347"/>
      <c r="IY347"/>
      <c r="IZ347"/>
      <c r="JA347"/>
      <c r="JB347"/>
      <c r="JC347"/>
      <c r="JD347"/>
      <c r="JE347"/>
      <c r="JF347"/>
      <c r="JG347"/>
      <c r="JH347"/>
      <c r="JI347"/>
      <c r="JJ347"/>
      <c r="JK347"/>
      <c r="JL347"/>
      <c r="JM347"/>
      <c r="JN347"/>
      <c r="JO347"/>
      <c r="JP347"/>
      <c r="JQ347"/>
      <c r="JR347"/>
      <c r="JS347"/>
      <c r="JT347"/>
      <c r="JU347"/>
      <c r="JV347"/>
      <c r="JW347"/>
      <c r="JX347"/>
      <c r="JY347"/>
      <c r="JZ347"/>
      <c r="KA347"/>
      <c r="KB347"/>
      <c r="KC347"/>
      <c r="KD347"/>
      <c r="KE347"/>
      <c r="KF347"/>
      <c r="KG347"/>
      <c r="KH347"/>
      <c r="KI347"/>
      <c r="KJ347"/>
      <c r="KK347"/>
      <c r="KL347"/>
      <c r="KM347"/>
      <c r="KN347"/>
      <c r="KO347"/>
      <c r="KP347"/>
      <c r="KQ347"/>
      <c r="KR347"/>
      <c r="KS347"/>
      <c r="KT347"/>
      <c r="KU347"/>
      <c r="KV347"/>
      <c r="KW347"/>
      <c r="KX347"/>
      <c r="KY347"/>
      <c r="KZ347"/>
      <c r="LA347"/>
      <c r="LB347"/>
      <c r="LC347"/>
      <c r="LD347"/>
      <c r="LE347"/>
      <c r="LF347"/>
      <c r="LG347"/>
      <c r="LH347"/>
      <c r="LI347"/>
      <c r="LJ347"/>
      <c r="LK347"/>
      <c r="LL347"/>
      <c r="LM347"/>
      <c r="LN347"/>
      <c r="LO347"/>
      <c r="LP347"/>
      <c r="LQ347"/>
      <c r="LR347"/>
      <c r="LS347"/>
      <c r="LT347"/>
      <c r="LU347"/>
      <c r="LV347"/>
      <c r="LW347"/>
      <c r="LX347"/>
      <c r="LY347"/>
      <c r="LZ347"/>
    </row>
    <row r="348" spans="1:338" x14ac:dyDescent="0.2">
      <c r="A348" s="216" t="str">
        <f>IFERROR(IF($A347+1&gt;'(backend scoring)'!$T$335,"",$A347+1),"")</f>
        <v/>
      </c>
      <c r="B348" s="216" t="str">
        <f>_xlfn.XLOOKUP($A348,'(backend scoring)'!$V$2:$V$333,'(backend scoring)'!$A$2:$A$333,"")</f>
        <v/>
      </c>
      <c r="C348" s="216" t="str">
        <f>IFERROR(VLOOKUP($B348,'Institution Evaluation'!$A$55:$F$346,2,0),IFERROR(VLOOKUP($B348,'Privacy Analyst Evaluation'!$A$46:$F$120,2,0),""))&amp;""</f>
        <v/>
      </c>
      <c r="D348" s="216" t="str">
        <f>IFERROR(VLOOKUP($B348,'Institution Evaluation'!$A$55:$F$346,3,0),IFERROR(VLOOKUP($B348,'Privacy Analyst Evaluation'!$A$46:$F$120,3,0),""))&amp;""</f>
        <v/>
      </c>
      <c r="E348" s="216" t="str">
        <f>IFERROR(VLOOKUP($B348,'Institution Evaluation'!$A$55:$F$346,4,0),IFERROR(VLOOKUP($B348,'Privacy Analyst Evaluation'!$A$46:$F$120,4,0),""))&amp;""</f>
        <v/>
      </c>
      <c r="F348" s="216" t="str">
        <f>IFERROR(VLOOKUP($B348,'Institution Evaluation'!$A$55:$F$346,6,0),IFERROR(VLOOKUP($B348,'Privacy Analyst Evaluation'!$A$46:$F$120,6,0),""))&amp;""</f>
        <v/>
      </c>
      <c r="G348" s="217"/>
      <c r="H348" s="216" t="str">
        <f>IFERROR(IF($H347+1&gt;'(backend scoring)'!$Q$335,"",$H347+1),"")</f>
        <v/>
      </c>
      <c r="I348" s="216" t="str">
        <f>_xlfn.XLOOKUP($H348,'(backend scoring)'!$S$2:$S$333,'(backend scoring)'!$A$2:$A$333,"")</f>
        <v/>
      </c>
      <c r="J348" s="216" t="str">
        <f>IFERROR(VLOOKUP($I348,'Institution Evaluation'!$A$55:$F$346,2,0),IFERROR(VLOOKUP($I348,'Privacy Analyst Evaluation'!$A$46:$F$120,2,0),""))</f>
        <v/>
      </c>
      <c r="K348" s="216" t="str">
        <f>IFERROR(VLOOKUP($I348,'Institution Evaluation'!$A$55:$F$346,3,0),IFERROR(VLOOKUP($I348,'Privacy Analyst Evaluation'!$A$46:$F$120,3,0),""))&amp;""</f>
        <v/>
      </c>
      <c r="L348" s="216" t="str">
        <f>IFERROR(VLOOKUP($I348,'Institution Evaluation'!$A$55:$F$346,4,0),IFERROR(VLOOKUP($I348,'Privacy Analyst Evaluation'!$A$46:$F$120,4,0),""))&amp;""</f>
        <v/>
      </c>
      <c r="M348" s="216" t="str">
        <f>IFERROR(VLOOKUP($I348,'Institution Evaluation'!$A$55:$F$346,6,0),IFERROR(VLOOKUP($I348,'Privacy Analyst Evaluation'!$A$46:$F$120,6,0),""))&amp;""</f>
        <v/>
      </c>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c r="CK348"/>
      <c r="CL348"/>
      <c r="CM348"/>
      <c r="CN348"/>
      <c r="CO348"/>
      <c r="CP348"/>
      <c r="CQ348"/>
      <c r="CR348"/>
      <c r="CS348"/>
      <c r="CT348"/>
      <c r="CU348"/>
      <c r="CV348"/>
      <c r="CW348"/>
      <c r="CX348"/>
      <c r="CY348"/>
      <c r="CZ348"/>
      <c r="DA348"/>
      <c r="DB348"/>
      <c r="DC348"/>
      <c r="DD348"/>
      <c r="DE348"/>
      <c r="DF348"/>
      <c r="DG348"/>
      <c r="DH348"/>
      <c r="DI348"/>
      <c r="DJ348"/>
      <c r="DK348"/>
      <c r="DL348"/>
      <c r="DM348"/>
      <c r="DN348"/>
      <c r="DO348"/>
      <c r="DP348"/>
      <c r="DQ348"/>
      <c r="DR348"/>
      <c r="DS348"/>
      <c r="DT348"/>
      <c r="DU348"/>
      <c r="DV348"/>
      <c r="DW348"/>
      <c r="DX348"/>
      <c r="DY348"/>
      <c r="DZ348"/>
      <c r="EA348"/>
      <c r="EB348"/>
      <c r="EC348"/>
      <c r="ED348"/>
      <c r="EE348"/>
      <c r="EF348"/>
      <c r="EG348"/>
      <c r="EH348"/>
      <c r="EI348"/>
      <c r="EJ348"/>
      <c r="EK348"/>
      <c r="EL348"/>
      <c r="EM348"/>
      <c r="EN348"/>
      <c r="EO348"/>
      <c r="EP348"/>
      <c r="EQ348"/>
      <c r="ER348"/>
      <c r="ES348"/>
      <c r="ET348"/>
      <c r="EU348"/>
      <c r="EV348"/>
      <c r="EW348"/>
      <c r="EX348"/>
      <c r="EY348"/>
      <c r="EZ348"/>
      <c r="FA348"/>
      <c r="FB348"/>
      <c r="FC348"/>
      <c r="FD348"/>
      <c r="FE348"/>
      <c r="FF348"/>
      <c r="FG348"/>
      <c r="FH348"/>
      <c r="FI348"/>
      <c r="FJ348"/>
      <c r="FK348"/>
      <c r="FL348"/>
      <c r="FM348"/>
      <c r="FN348"/>
      <c r="FO348"/>
      <c r="FP348"/>
      <c r="FQ348"/>
      <c r="FR348"/>
      <c r="FS348"/>
      <c r="FT348"/>
      <c r="FU348"/>
      <c r="FV348"/>
      <c r="FW348"/>
      <c r="FX348"/>
      <c r="FY348"/>
      <c r="FZ348"/>
      <c r="GA348"/>
      <c r="GB348"/>
      <c r="GC348"/>
      <c r="GD348"/>
      <c r="GE348"/>
      <c r="GF348"/>
      <c r="GG348"/>
      <c r="GH348"/>
      <c r="GI348"/>
      <c r="GJ348"/>
      <c r="GK348"/>
      <c r="GL348"/>
      <c r="GM348"/>
      <c r="GN348"/>
      <c r="GO348"/>
      <c r="GP348"/>
      <c r="GQ348"/>
      <c r="GR348"/>
      <c r="GS348"/>
      <c r="GT348"/>
      <c r="GU348"/>
      <c r="GV348"/>
      <c r="GW348"/>
      <c r="GX348"/>
      <c r="GY348"/>
      <c r="GZ348"/>
      <c r="HA348"/>
      <c r="HB348"/>
      <c r="HC348"/>
      <c r="HD348"/>
      <c r="HE348"/>
      <c r="HF348"/>
      <c r="HG348"/>
      <c r="HH348"/>
      <c r="HI348"/>
      <c r="HJ348"/>
      <c r="HK348"/>
      <c r="HL348"/>
      <c r="HM348"/>
      <c r="HN348"/>
      <c r="HO348"/>
      <c r="HP348"/>
      <c r="HQ348"/>
      <c r="HR348"/>
      <c r="HS348"/>
      <c r="HT348"/>
      <c r="HU348"/>
      <c r="HV348"/>
      <c r="HW348"/>
      <c r="HX348"/>
      <c r="HY348"/>
      <c r="HZ348"/>
      <c r="IA348"/>
      <c r="IB348"/>
      <c r="IC348"/>
      <c r="ID348"/>
      <c r="IE348"/>
      <c r="IF348"/>
      <c r="IG348"/>
      <c r="IH348"/>
      <c r="II348"/>
      <c r="IJ348"/>
      <c r="IK348"/>
      <c r="IL348"/>
      <c r="IM348"/>
      <c r="IN348"/>
      <c r="IO348"/>
      <c r="IP348"/>
      <c r="IQ348"/>
      <c r="IR348"/>
      <c r="IS348"/>
      <c r="IT348"/>
      <c r="IU348"/>
      <c r="IV348"/>
      <c r="IW348"/>
      <c r="IX348"/>
      <c r="IY348"/>
      <c r="IZ348"/>
      <c r="JA348"/>
      <c r="JB348"/>
      <c r="JC348"/>
      <c r="JD348"/>
      <c r="JE348"/>
      <c r="JF348"/>
      <c r="JG348"/>
      <c r="JH348"/>
      <c r="JI348"/>
      <c r="JJ348"/>
      <c r="JK348"/>
      <c r="JL348"/>
      <c r="JM348"/>
      <c r="JN348"/>
      <c r="JO348"/>
      <c r="JP348"/>
      <c r="JQ348"/>
      <c r="JR348"/>
      <c r="JS348"/>
      <c r="JT348"/>
      <c r="JU348"/>
      <c r="JV348"/>
      <c r="JW348"/>
      <c r="JX348"/>
      <c r="JY348"/>
      <c r="JZ348"/>
      <c r="KA348"/>
      <c r="KB348"/>
      <c r="KC348"/>
      <c r="KD348"/>
      <c r="KE348"/>
      <c r="KF348"/>
      <c r="KG348"/>
      <c r="KH348"/>
      <c r="KI348"/>
      <c r="KJ348"/>
      <c r="KK348"/>
      <c r="KL348"/>
      <c r="KM348"/>
      <c r="KN348"/>
      <c r="KO348"/>
      <c r="KP348"/>
      <c r="KQ348"/>
      <c r="KR348"/>
      <c r="KS348"/>
      <c r="KT348"/>
      <c r="KU348"/>
      <c r="KV348"/>
      <c r="KW348"/>
      <c r="KX348"/>
      <c r="KY348"/>
      <c r="KZ348"/>
      <c r="LA348"/>
      <c r="LB348"/>
      <c r="LC348"/>
      <c r="LD348"/>
      <c r="LE348"/>
      <c r="LF348"/>
      <c r="LG348"/>
      <c r="LH348"/>
      <c r="LI348"/>
      <c r="LJ348"/>
      <c r="LK348"/>
      <c r="LL348"/>
      <c r="LM348"/>
      <c r="LN348"/>
      <c r="LO348"/>
      <c r="LP348"/>
      <c r="LQ348"/>
      <c r="LR348"/>
      <c r="LS348"/>
      <c r="LT348"/>
      <c r="LU348"/>
      <c r="LV348"/>
      <c r="LW348"/>
      <c r="LX348"/>
      <c r="LY348"/>
      <c r="LZ348"/>
    </row>
    <row r="349" spans="1:338" x14ac:dyDescent="0.2">
      <c r="A349" s="216" t="str">
        <f>IFERROR(IF($A348+1&gt;'(backend scoring)'!$T$335,"",$A348+1),"")</f>
        <v/>
      </c>
      <c r="B349" s="216" t="str">
        <f>_xlfn.XLOOKUP($A349,'(backend scoring)'!$V$2:$V$333,'(backend scoring)'!$A$2:$A$333,"")</f>
        <v/>
      </c>
      <c r="C349" s="216" t="str">
        <f>IFERROR(VLOOKUP($B349,'Institution Evaluation'!$A$55:$F$346,2,0),IFERROR(VLOOKUP($B349,'Privacy Analyst Evaluation'!$A$46:$F$120,2,0),""))&amp;""</f>
        <v/>
      </c>
      <c r="D349" s="216" t="str">
        <f>IFERROR(VLOOKUP($B349,'Institution Evaluation'!$A$55:$F$346,3,0),IFERROR(VLOOKUP($B349,'Privacy Analyst Evaluation'!$A$46:$F$120,3,0),""))&amp;""</f>
        <v/>
      </c>
      <c r="E349" s="216" t="str">
        <f>IFERROR(VLOOKUP($B349,'Institution Evaluation'!$A$55:$F$346,4,0),IFERROR(VLOOKUP($B349,'Privacy Analyst Evaluation'!$A$46:$F$120,4,0),""))&amp;""</f>
        <v/>
      </c>
      <c r="F349" s="216" t="str">
        <f>IFERROR(VLOOKUP($B349,'Institution Evaluation'!$A$55:$F$346,6,0),IFERROR(VLOOKUP($B349,'Privacy Analyst Evaluation'!$A$46:$F$120,6,0),""))&amp;""</f>
        <v/>
      </c>
      <c r="G349" s="217"/>
      <c r="H349" s="216" t="str">
        <f>IFERROR(IF($H348+1&gt;'(backend scoring)'!$Q$335,"",$H348+1),"")</f>
        <v/>
      </c>
      <c r="I349" s="216" t="str">
        <f>_xlfn.XLOOKUP($H349,'(backend scoring)'!$S$2:$S$333,'(backend scoring)'!$A$2:$A$333,"")</f>
        <v/>
      </c>
      <c r="J349" s="216" t="str">
        <f>IFERROR(VLOOKUP($I349,'Institution Evaluation'!$A$55:$F$346,2,0),IFERROR(VLOOKUP($I349,'Privacy Analyst Evaluation'!$A$46:$F$120,2,0),""))</f>
        <v/>
      </c>
      <c r="K349" s="216" t="str">
        <f>IFERROR(VLOOKUP($I349,'Institution Evaluation'!$A$55:$F$346,3,0),IFERROR(VLOOKUP($I349,'Privacy Analyst Evaluation'!$A$46:$F$120,3,0),""))&amp;""</f>
        <v/>
      </c>
      <c r="L349" s="216" t="str">
        <f>IFERROR(VLOOKUP($I349,'Institution Evaluation'!$A$55:$F$346,4,0),IFERROR(VLOOKUP($I349,'Privacy Analyst Evaluation'!$A$46:$F$120,4,0),""))&amp;""</f>
        <v/>
      </c>
      <c r="M349" s="216" t="str">
        <f>IFERROR(VLOOKUP($I349,'Institution Evaluation'!$A$55:$F$346,6,0),IFERROR(VLOOKUP($I349,'Privacy Analyst Evaluation'!$A$46:$F$120,6,0),""))&amp;""</f>
        <v/>
      </c>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c r="CK349"/>
      <c r="CL349"/>
      <c r="CM349"/>
      <c r="CN349"/>
      <c r="CO349"/>
      <c r="CP349"/>
      <c r="CQ349"/>
      <c r="CR349"/>
      <c r="CS349"/>
      <c r="CT349"/>
      <c r="CU349"/>
      <c r="CV349"/>
      <c r="CW349"/>
      <c r="CX349"/>
      <c r="CY349"/>
      <c r="CZ349"/>
      <c r="DA349"/>
      <c r="DB349"/>
      <c r="DC349"/>
      <c r="DD349"/>
      <c r="DE349"/>
      <c r="DF349"/>
      <c r="DG349"/>
      <c r="DH349"/>
      <c r="DI349"/>
      <c r="DJ349"/>
      <c r="DK349"/>
      <c r="DL349"/>
      <c r="DM349"/>
      <c r="DN349"/>
      <c r="DO349"/>
      <c r="DP349"/>
      <c r="DQ349"/>
      <c r="DR349"/>
      <c r="DS349"/>
      <c r="DT349"/>
      <c r="DU349"/>
      <c r="DV349"/>
      <c r="DW349"/>
      <c r="DX349"/>
      <c r="DY349"/>
      <c r="DZ349"/>
      <c r="EA349"/>
      <c r="EB349"/>
      <c r="EC349"/>
      <c r="ED349"/>
      <c r="EE349"/>
      <c r="EF349"/>
      <c r="EG349"/>
      <c r="EH349"/>
      <c r="EI349"/>
      <c r="EJ349"/>
      <c r="EK349"/>
      <c r="EL349"/>
      <c r="EM349"/>
      <c r="EN349"/>
      <c r="EO349"/>
      <c r="EP349"/>
      <c r="EQ349"/>
      <c r="ER349"/>
      <c r="ES349"/>
      <c r="ET349"/>
      <c r="EU349"/>
      <c r="EV349"/>
      <c r="EW349"/>
      <c r="EX349"/>
      <c r="EY349"/>
      <c r="EZ349"/>
      <c r="FA349"/>
      <c r="FB349"/>
      <c r="FC349"/>
      <c r="FD349"/>
      <c r="FE349"/>
      <c r="FF349"/>
      <c r="FG349"/>
      <c r="FH349"/>
      <c r="FI349"/>
      <c r="FJ349"/>
      <c r="FK349"/>
      <c r="FL349"/>
      <c r="FM349"/>
      <c r="FN349"/>
      <c r="FO349"/>
      <c r="FP349"/>
      <c r="FQ349"/>
      <c r="FR349"/>
      <c r="FS349"/>
      <c r="FT349"/>
      <c r="FU349"/>
      <c r="FV349"/>
      <c r="FW349"/>
      <c r="FX349"/>
      <c r="FY349"/>
      <c r="FZ349"/>
      <c r="GA349"/>
      <c r="GB349"/>
      <c r="GC349"/>
      <c r="GD349"/>
      <c r="GE349"/>
      <c r="GF349"/>
      <c r="GG349"/>
      <c r="GH349"/>
      <c r="GI349"/>
      <c r="GJ349"/>
      <c r="GK349"/>
      <c r="GL349"/>
      <c r="GM349"/>
      <c r="GN349"/>
      <c r="GO349"/>
      <c r="GP349"/>
      <c r="GQ349"/>
      <c r="GR349"/>
      <c r="GS349"/>
      <c r="GT349"/>
      <c r="GU349"/>
      <c r="GV349"/>
      <c r="GW349"/>
      <c r="GX349"/>
      <c r="GY349"/>
      <c r="GZ349"/>
      <c r="HA349"/>
      <c r="HB349"/>
      <c r="HC349"/>
      <c r="HD349"/>
      <c r="HE349"/>
      <c r="HF349"/>
      <c r="HG349"/>
      <c r="HH349"/>
      <c r="HI349"/>
      <c r="HJ349"/>
      <c r="HK349"/>
      <c r="HL349"/>
      <c r="HM349"/>
      <c r="HN349"/>
      <c r="HO349"/>
      <c r="HP349"/>
      <c r="HQ349"/>
      <c r="HR349"/>
      <c r="HS349"/>
      <c r="HT349"/>
      <c r="HU349"/>
      <c r="HV349"/>
      <c r="HW349"/>
      <c r="HX349"/>
      <c r="HY349"/>
      <c r="HZ349"/>
      <c r="IA349"/>
      <c r="IB349"/>
      <c r="IC349"/>
      <c r="ID349"/>
      <c r="IE349"/>
      <c r="IF349"/>
      <c r="IG349"/>
      <c r="IH349"/>
      <c r="II349"/>
      <c r="IJ349"/>
      <c r="IK349"/>
      <c r="IL349"/>
      <c r="IM349"/>
      <c r="IN349"/>
      <c r="IO349"/>
      <c r="IP349"/>
      <c r="IQ349"/>
      <c r="IR349"/>
      <c r="IS349"/>
      <c r="IT349"/>
      <c r="IU349"/>
      <c r="IV349"/>
      <c r="IW349"/>
      <c r="IX349"/>
      <c r="IY349"/>
      <c r="IZ349"/>
      <c r="JA349"/>
      <c r="JB349"/>
      <c r="JC349"/>
      <c r="JD349"/>
      <c r="JE349"/>
      <c r="JF349"/>
      <c r="JG349"/>
      <c r="JH349"/>
      <c r="JI349"/>
      <c r="JJ349"/>
      <c r="JK349"/>
      <c r="JL349"/>
      <c r="JM349"/>
      <c r="JN349"/>
      <c r="JO349"/>
      <c r="JP349"/>
      <c r="JQ349"/>
      <c r="JR349"/>
      <c r="JS349"/>
      <c r="JT349"/>
      <c r="JU349"/>
      <c r="JV349"/>
      <c r="JW349"/>
      <c r="JX349"/>
      <c r="JY349"/>
      <c r="JZ349"/>
      <c r="KA349"/>
      <c r="KB349"/>
      <c r="KC349"/>
      <c r="KD349"/>
      <c r="KE349"/>
      <c r="KF349"/>
      <c r="KG349"/>
      <c r="KH349"/>
      <c r="KI349"/>
      <c r="KJ349"/>
      <c r="KK349"/>
      <c r="KL349"/>
      <c r="KM349"/>
      <c r="KN349"/>
      <c r="KO349"/>
      <c r="KP349"/>
      <c r="KQ349"/>
      <c r="KR349"/>
      <c r="KS349"/>
      <c r="KT349"/>
      <c r="KU349"/>
      <c r="KV349"/>
      <c r="KW349"/>
      <c r="KX349"/>
      <c r="KY349"/>
      <c r="KZ349"/>
      <c r="LA349"/>
      <c r="LB349"/>
      <c r="LC349"/>
      <c r="LD349"/>
      <c r="LE349"/>
      <c r="LF349"/>
      <c r="LG349"/>
      <c r="LH349"/>
      <c r="LI349"/>
      <c r="LJ349"/>
      <c r="LK349"/>
      <c r="LL349"/>
      <c r="LM349"/>
      <c r="LN349"/>
      <c r="LO349"/>
      <c r="LP349"/>
      <c r="LQ349"/>
      <c r="LR349"/>
      <c r="LS349"/>
      <c r="LT349"/>
      <c r="LU349"/>
      <c r="LV349"/>
      <c r="LW349"/>
      <c r="LX349"/>
      <c r="LY349"/>
      <c r="LZ349"/>
    </row>
    <row r="350" spans="1:338" x14ac:dyDescent="0.2">
      <c r="A350" s="216" t="str">
        <f>IFERROR(IF($A349+1&gt;'(backend scoring)'!$T$335,"",$A349+1),"")</f>
        <v/>
      </c>
      <c r="B350" s="216" t="str">
        <f>_xlfn.XLOOKUP($A350,'(backend scoring)'!$V$2:$V$333,'(backend scoring)'!$A$2:$A$333,"")</f>
        <v/>
      </c>
      <c r="C350" s="216" t="str">
        <f>IFERROR(VLOOKUP($B350,'Institution Evaluation'!$A$55:$F$346,2,0),IFERROR(VLOOKUP($B350,'Privacy Analyst Evaluation'!$A$46:$F$120,2,0),""))&amp;""</f>
        <v/>
      </c>
      <c r="D350" s="216" t="str">
        <f>IFERROR(VLOOKUP($B350,'Institution Evaluation'!$A$55:$F$346,3,0),IFERROR(VLOOKUP($B350,'Privacy Analyst Evaluation'!$A$46:$F$120,3,0),""))&amp;""</f>
        <v/>
      </c>
      <c r="E350" s="216" t="str">
        <f>IFERROR(VLOOKUP($B350,'Institution Evaluation'!$A$55:$F$346,4,0),IFERROR(VLOOKUP($B350,'Privacy Analyst Evaluation'!$A$46:$F$120,4,0),""))&amp;""</f>
        <v/>
      </c>
      <c r="F350" s="216" t="str">
        <f>IFERROR(VLOOKUP($B350,'Institution Evaluation'!$A$55:$F$346,6,0),IFERROR(VLOOKUP($B350,'Privacy Analyst Evaluation'!$A$46:$F$120,6,0),""))&amp;""</f>
        <v/>
      </c>
      <c r="G350" s="217"/>
      <c r="H350" s="216" t="str">
        <f>IFERROR(IF($H349+1&gt;'(backend scoring)'!$Q$335,"",$H349+1),"")</f>
        <v/>
      </c>
      <c r="I350" s="216" t="str">
        <f>_xlfn.XLOOKUP($H350,'(backend scoring)'!$S$2:$S$333,'(backend scoring)'!$A$2:$A$333,"")</f>
        <v/>
      </c>
      <c r="J350" s="216" t="str">
        <f>IFERROR(VLOOKUP($I350,'Institution Evaluation'!$A$55:$F$346,2,0),IFERROR(VLOOKUP($I350,'Privacy Analyst Evaluation'!$A$46:$F$120,2,0),""))</f>
        <v/>
      </c>
      <c r="K350" s="216" t="str">
        <f>IFERROR(VLOOKUP($I350,'Institution Evaluation'!$A$55:$F$346,3,0),IFERROR(VLOOKUP($I350,'Privacy Analyst Evaluation'!$A$46:$F$120,3,0),""))&amp;""</f>
        <v/>
      </c>
      <c r="L350" s="216" t="str">
        <f>IFERROR(VLOOKUP($I350,'Institution Evaluation'!$A$55:$F$346,4,0),IFERROR(VLOOKUP($I350,'Privacy Analyst Evaluation'!$A$46:$F$120,4,0),""))&amp;""</f>
        <v/>
      </c>
      <c r="M350" s="216" t="str">
        <f>IFERROR(VLOOKUP($I350,'Institution Evaluation'!$A$55:$F$346,6,0),IFERROR(VLOOKUP($I350,'Privacy Analyst Evaluation'!$A$46:$F$120,6,0),""))&amp;""</f>
        <v/>
      </c>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c r="CK350"/>
      <c r="CL350"/>
      <c r="CM350"/>
      <c r="CN350"/>
      <c r="CO350"/>
      <c r="CP350"/>
      <c r="CQ350"/>
      <c r="CR350"/>
      <c r="CS350"/>
      <c r="CT350"/>
      <c r="CU350"/>
      <c r="CV350"/>
      <c r="CW350"/>
      <c r="CX350"/>
      <c r="CY350"/>
      <c r="CZ350"/>
      <c r="DA350"/>
      <c r="DB350"/>
      <c r="DC350"/>
      <c r="DD350"/>
      <c r="DE350"/>
      <c r="DF350"/>
      <c r="DG350"/>
      <c r="DH350"/>
      <c r="DI350"/>
      <c r="DJ350"/>
      <c r="DK350"/>
      <c r="DL350"/>
      <c r="DM350"/>
      <c r="DN350"/>
      <c r="DO350"/>
      <c r="DP350"/>
      <c r="DQ350"/>
      <c r="DR350"/>
      <c r="DS350"/>
      <c r="DT350"/>
      <c r="DU350"/>
      <c r="DV350"/>
      <c r="DW350"/>
      <c r="DX350"/>
      <c r="DY350"/>
      <c r="DZ350"/>
      <c r="EA350"/>
      <c r="EB350"/>
      <c r="EC350"/>
      <c r="ED350"/>
      <c r="EE350"/>
      <c r="EF350"/>
      <c r="EG350"/>
      <c r="EH350"/>
      <c r="EI350"/>
      <c r="EJ350"/>
      <c r="EK350"/>
      <c r="EL350"/>
      <c r="EM350"/>
      <c r="EN350"/>
      <c r="EO350"/>
      <c r="EP350"/>
      <c r="EQ350"/>
      <c r="ER350"/>
      <c r="ES350"/>
      <c r="ET350"/>
      <c r="EU350"/>
      <c r="EV350"/>
      <c r="EW350"/>
      <c r="EX350"/>
      <c r="EY350"/>
      <c r="EZ350"/>
      <c r="FA350"/>
      <c r="FB350"/>
      <c r="FC350"/>
      <c r="FD350"/>
      <c r="FE350"/>
      <c r="FF350"/>
      <c r="FG350"/>
      <c r="FH350"/>
      <c r="FI350"/>
      <c r="FJ350"/>
      <c r="FK350"/>
      <c r="FL350"/>
      <c r="FM350"/>
      <c r="FN350"/>
      <c r="FO350"/>
      <c r="FP350"/>
      <c r="FQ350"/>
      <c r="FR350"/>
      <c r="FS350"/>
      <c r="FT350"/>
      <c r="FU350"/>
      <c r="FV350"/>
      <c r="FW350"/>
      <c r="FX350"/>
      <c r="FY350"/>
      <c r="FZ350"/>
      <c r="GA350"/>
      <c r="GB350"/>
      <c r="GC350"/>
      <c r="GD350"/>
      <c r="GE350"/>
      <c r="GF350"/>
      <c r="GG350"/>
      <c r="GH350"/>
      <c r="GI350"/>
      <c r="GJ350"/>
      <c r="GK350"/>
      <c r="GL350"/>
      <c r="GM350"/>
      <c r="GN350"/>
      <c r="GO350"/>
      <c r="GP350"/>
      <c r="GQ350"/>
      <c r="GR350"/>
      <c r="GS350"/>
      <c r="GT350"/>
      <c r="GU350"/>
      <c r="GV350"/>
      <c r="GW350"/>
      <c r="GX350"/>
      <c r="GY350"/>
      <c r="GZ350"/>
      <c r="HA350"/>
      <c r="HB350"/>
      <c r="HC350"/>
      <c r="HD350"/>
      <c r="HE350"/>
      <c r="HF350"/>
      <c r="HG350"/>
      <c r="HH350"/>
      <c r="HI350"/>
      <c r="HJ350"/>
      <c r="HK350"/>
      <c r="HL350"/>
      <c r="HM350"/>
      <c r="HN350"/>
      <c r="HO350"/>
      <c r="HP350"/>
      <c r="HQ350"/>
      <c r="HR350"/>
      <c r="HS350"/>
      <c r="HT350"/>
      <c r="HU350"/>
      <c r="HV350"/>
      <c r="HW350"/>
      <c r="HX350"/>
      <c r="HY350"/>
      <c r="HZ350"/>
      <c r="IA350"/>
      <c r="IB350"/>
      <c r="IC350"/>
      <c r="ID350"/>
      <c r="IE350"/>
      <c r="IF350"/>
      <c r="IG350"/>
      <c r="IH350"/>
      <c r="II350"/>
      <c r="IJ350"/>
      <c r="IK350"/>
      <c r="IL350"/>
      <c r="IM350"/>
      <c r="IN350"/>
      <c r="IO350"/>
      <c r="IP350"/>
      <c r="IQ350"/>
      <c r="IR350"/>
      <c r="IS350"/>
      <c r="IT350"/>
      <c r="IU350"/>
      <c r="IV350"/>
      <c r="IW350"/>
      <c r="IX350"/>
      <c r="IY350"/>
      <c r="IZ350"/>
      <c r="JA350"/>
      <c r="JB350"/>
      <c r="JC350"/>
      <c r="JD350"/>
      <c r="JE350"/>
      <c r="JF350"/>
      <c r="JG350"/>
      <c r="JH350"/>
      <c r="JI350"/>
      <c r="JJ350"/>
      <c r="JK350"/>
      <c r="JL350"/>
      <c r="JM350"/>
      <c r="JN350"/>
      <c r="JO350"/>
      <c r="JP350"/>
      <c r="JQ350"/>
      <c r="JR350"/>
      <c r="JS350"/>
      <c r="JT350"/>
      <c r="JU350"/>
      <c r="JV350"/>
      <c r="JW350"/>
      <c r="JX350"/>
      <c r="JY350"/>
      <c r="JZ350"/>
      <c r="KA350"/>
      <c r="KB350"/>
      <c r="KC350"/>
      <c r="KD350"/>
      <c r="KE350"/>
      <c r="KF350"/>
      <c r="KG350"/>
      <c r="KH350"/>
      <c r="KI350"/>
      <c r="KJ350"/>
      <c r="KK350"/>
      <c r="KL350"/>
      <c r="KM350"/>
      <c r="KN350"/>
      <c r="KO350"/>
      <c r="KP350"/>
      <c r="KQ350"/>
      <c r="KR350"/>
      <c r="KS350"/>
      <c r="KT350"/>
      <c r="KU350"/>
      <c r="KV350"/>
      <c r="KW350"/>
      <c r="KX350"/>
      <c r="KY350"/>
      <c r="KZ350"/>
      <c r="LA350"/>
      <c r="LB350"/>
      <c r="LC350"/>
      <c r="LD350"/>
      <c r="LE350"/>
      <c r="LF350"/>
      <c r="LG350"/>
      <c r="LH350"/>
      <c r="LI350"/>
      <c r="LJ350"/>
      <c r="LK350"/>
      <c r="LL350"/>
      <c r="LM350"/>
      <c r="LN350"/>
      <c r="LO350"/>
      <c r="LP350"/>
      <c r="LQ350"/>
      <c r="LR350"/>
      <c r="LS350"/>
      <c r="LT350"/>
      <c r="LU350"/>
      <c r="LV350"/>
      <c r="LW350"/>
      <c r="LX350"/>
      <c r="LY350"/>
      <c r="LZ350"/>
    </row>
    <row r="351" spans="1:338" x14ac:dyDescent="0.2">
      <c r="A351" s="216" t="str">
        <f>IFERROR(IF($A350+1&gt;'(backend scoring)'!$T$335,"",$A350+1),"")</f>
        <v/>
      </c>
      <c r="B351" s="216" t="str">
        <f>_xlfn.XLOOKUP($A351,'(backend scoring)'!$V$2:$V$333,'(backend scoring)'!$A$2:$A$333,"")</f>
        <v/>
      </c>
      <c r="C351" s="216" t="str">
        <f>IFERROR(VLOOKUP($B351,'Institution Evaluation'!$A$55:$F$346,2,0),IFERROR(VLOOKUP($B351,'Privacy Analyst Evaluation'!$A$46:$F$120,2,0),""))&amp;""</f>
        <v/>
      </c>
      <c r="D351" s="216" t="str">
        <f>IFERROR(VLOOKUP($B351,'Institution Evaluation'!$A$55:$F$346,3,0),IFERROR(VLOOKUP($B351,'Privacy Analyst Evaluation'!$A$46:$F$120,3,0),""))&amp;""</f>
        <v/>
      </c>
      <c r="E351" s="216" t="str">
        <f>IFERROR(VLOOKUP($B351,'Institution Evaluation'!$A$55:$F$346,4,0),IFERROR(VLOOKUP($B351,'Privacy Analyst Evaluation'!$A$46:$F$120,4,0),""))&amp;""</f>
        <v/>
      </c>
      <c r="F351" s="216" t="str">
        <f>IFERROR(VLOOKUP($B351,'Institution Evaluation'!$A$55:$F$346,6,0),IFERROR(VLOOKUP($B351,'Privacy Analyst Evaluation'!$A$46:$F$120,6,0),""))&amp;""</f>
        <v/>
      </c>
      <c r="G351" s="217"/>
      <c r="H351" s="216" t="str">
        <f>IFERROR(IF($H350+1&gt;'(backend scoring)'!$Q$335,"",$H350+1),"")</f>
        <v/>
      </c>
      <c r="I351" s="216" t="str">
        <f>_xlfn.XLOOKUP($H351,'(backend scoring)'!$S$2:$S$333,'(backend scoring)'!$A$2:$A$333,"")</f>
        <v/>
      </c>
      <c r="J351" s="216" t="str">
        <f>IFERROR(VLOOKUP($I351,'Institution Evaluation'!$A$55:$F$346,2,0),IFERROR(VLOOKUP($I351,'Privacy Analyst Evaluation'!$A$46:$F$120,2,0),""))</f>
        <v/>
      </c>
      <c r="K351" s="216" t="str">
        <f>IFERROR(VLOOKUP($I351,'Institution Evaluation'!$A$55:$F$346,3,0),IFERROR(VLOOKUP($I351,'Privacy Analyst Evaluation'!$A$46:$F$120,3,0),""))&amp;""</f>
        <v/>
      </c>
      <c r="L351" s="216" t="str">
        <f>IFERROR(VLOOKUP($I351,'Institution Evaluation'!$A$55:$F$346,4,0),IFERROR(VLOOKUP($I351,'Privacy Analyst Evaluation'!$A$46:$F$120,4,0),""))&amp;""</f>
        <v/>
      </c>
      <c r="M351" s="216" t="str">
        <f>IFERROR(VLOOKUP($I351,'Institution Evaluation'!$A$55:$F$346,6,0),IFERROR(VLOOKUP($I351,'Privacy Analyst Evaluation'!$A$46:$F$120,6,0),""))&amp;""</f>
        <v/>
      </c>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c r="CK351"/>
      <c r="CL351"/>
      <c r="CM351"/>
      <c r="CN351"/>
      <c r="CO351"/>
      <c r="CP351"/>
      <c r="CQ351"/>
      <c r="CR351"/>
      <c r="CS351"/>
      <c r="CT351"/>
      <c r="CU351"/>
      <c r="CV351"/>
      <c r="CW351"/>
      <c r="CX351"/>
      <c r="CY351"/>
      <c r="CZ351"/>
      <c r="DA351"/>
      <c r="DB351"/>
      <c r="DC351"/>
      <c r="DD351"/>
      <c r="DE351"/>
      <c r="DF351"/>
      <c r="DG351"/>
      <c r="DH351"/>
      <c r="DI351"/>
      <c r="DJ351"/>
      <c r="DK351"/>
      <c r="DL351"/>
      <c r="DM351"/>
      <c r="DN351"/>
      <c r="DO351"/>
      <c r="DP351"/>
      <c r="DQ351"/>
      <c r="DR351"/>
      <c r="DS351"/>
      <c r="DT351"/>
      <c r="DU351"/>
      <c r="DV351"/>
      <c r="DW351"/>
      <c r="DX351"/>
      <c r="DY351"/>
      <c r="DZ351"/>
      <c r="EA351"/>
      <c r="EB351"/>
      <c r="EC351"/>
      <c r="ED351"/>
      <c r="EE351"/>
      <c r="EF351"/>
      <c r="EG351"/>
      <c r="EH351"/>
      <c r="EI351"/>
      <c r="EJ351"/>
      <c r="EK351"/>
      <c r="EL351"/>
      <c r="EM351"/>
      <c r="EN351"/>
      <c r="EO351"/>
      <c r="EP351"/>
      <c r="EQ351"/>
      <c r="ER351"/>
      <c r="ES351"/>
      <c r="ET351"/>
      <c r="EU351"/>
      <c r="EV351"/>
      <c r="EW351"/>
      <c r="EX351"/>
      <c r="EY351"/>
      <c r="EZ351"/>
      <c r="FA351"/>
      <c r="FB351"/>
      <c r="FC351"/>
      <c r="FD351"/>
      <c r="FE351"/>
      <c r="FF351"/>
      <c r="FG351"/>
      <c r="FH351"/>
      <c r="FI351"/>
      <c r="FJ351"/>
      <c r="FK351"/>
      <c r="FL351"/>
      <c r="FM351"/>
      <c r="FN351"/>
      <c r="FO351"/>
      <c r="FP351"/>
      <c r="FQ351"/>
      <c r="FR351"/>
      <c r="FS351"/>
      <c r="FT351"/>
      <c r="FU351"/>
      <c r="FV351"/>
      <c r="FW351"/>
      <c r="FX351"/>
      <c r="FY351"/>
      <c r="FZ351"/>
      <c r="GA351"/>
      <c r="GB351"/>
      <c r="GC351"/>
      <c r="GD351"/>
      <c r="GE351"/>
      <c r="GF351"/>
      <c r="GG351"/>
      <c r="GH351"/>
      <c r="GI351"/>
      <c r="GJ351"/>
      <c r="GK351"/>
      <c r="GL351"/>
      <c r="GM351"/>
      <c r="GN351"/>
      <c r="GO351"/>
      <c r="GP351"/>
      <c r="GQ351"/>
      <c r="GR351"/>
      <c r="GS351"/>
      <c r="GT351"/>
      <c r="GU351"/>
      <c r="GV351"/>
      <c r="GW351"/>
      <c r="GX351"/>
      <c r="GY351"/>
      <c r="GZ351"/>
      <c r="HA351"/>
      <c r="HB351"/>
      <c r="HC351"/>
      <c r="HD351"/>
      <c r="HE351"/>
      <c r="HF351"/>
      <c r="HG351"/>
      <c r="HH351"/>
      <c r="HI351"/>
      <c r="HJ351"/>
      <c r="HK351"/>
      <c r="HL351"/>
      <c r="HM351"/>
      <c r="HN351"/>
      <c r="HO351"/>
      <c r="HP351"/>
      <c r="HQ351"/>
      <c r="HR351"/>
      <c r="HS351"/>
      <c r="HT351"/>
      <c r="HU351"/>
      <c r="HV351"/>
      <c r="HW351"/>
      <c r="HX351"/>
      <c r="HY351"/>
      <c r="HZ351"/>
      <c r="IA351"/>
      <c r="IB351"/>
      <c r="IC351"/>
      <c r="ID351"/>
      <c r="IE351"/>
      <c r="IF351"/>
      <c r="IG351"/>
      <c r="IH351"/>
      <c r="II351"/>
      <c r="IJ351"/>
      <c r="IK351"/>
      <c r="IL351"/>
      <c r="IM351"/>
      <c r="IN351"/>
      <c r="IO351"/>
      <c r="IP351"/>
      <c r="IQ351"/>
      <c r="IR351"/>
      <c r="IS351"/>
      <c r="IT351"/>
      <c r="IU351"/>
      <c r="IV351"/>
      <c r="IW351"/>
      <c r="IX351"/>
      <c r="IY351"/>
      <c r="IZ351"/>
      <c r="JA351"/>
      <c r="JB351"/>
      <c r="JC351"/>
      <c r="JD351"/>
      <c r="JE351"/>
      <c r="JF351"/>
      <c r="JG351"/>
      <c r="JH351"/>
      <c r="JI351"/>
      <c r="JJ351"/>
      <c r="JK351"/>
      <c r="JL351"/>
      <c r="JM351"/>
      <c r="JN351"/>
      <c r="JO351"/>
      <c r="JP351"/>
      <c r="JQ351"/>
      <c r="JR351"/>
      <c r="JS351"/>
      <c r="JT351"/>
      <c r="JU351"/>
      <c r="JV351"/>
      <c r="JW351"/>
      <c r="JX351"/>
      <c r="JY351"/>
      <c r="JZ351"/>
      <c r="KA351"/>
      <c r="KB351"/>
      <c r="KC351"/>
      <c r="KD351"/>
      <c r="KE351"/>
      <c r="KF351"/>
      <c r="KG351"/>
      <c r="KH351"/>
      <c r="KI351"/>
      <c r="KJ351"/>
      <c r="KK351"/>
      <c r="KL351"/>
      <c r="KM351"/>
      <c r="KN351"/>
      <c r="KO351"/>
      <c r="KP351"/>
      <c r="KQ351"/>
      <c r="KR351"/>
      <c r="KS351"/>
      <c r="KT351"/>
      <c r="KU351"/>
      <c r="KV351"/>
      <c r="KW351"/>
      <c r="KX351"/>
      <c r="KY351"/>
      <c r="KZ351"/>
      <c r="LA351"/>
      <c r="LB351"/>
      <c r="LC351"/>
      <c r="LD351"/>
      <c r="LE351"/>
      <c r="LF351"/>
      <c r="LG351"/>
      <c r="LH351"/>
      <c r="LI351"/>
      <c r="LJ351"/>
      <c r="LK351"/>
      <c r="LL351"/>
      <c r="LM351"/>
      <c r="LN351"/>
      <c r="LO351"/>
      <c r="LP351"/>
      <c r="LQ351"/>
      <c r="LR351"/>
      <c r="LS351"/>
      <c r="LT351"/>
      <c r="LU351"/>
      <c r="LV351"/>
      <c r="LW351"/>
      <c r="LX351"/>
      <c r="LY351"/>
      <c r="LZ351"/>
    </row>
    <row r="352" spans="1:338" x14ac:dyDescent="0.2">
      <c r="A352" s="216" t="str">
        <f>IFERROR(IF($A351+1&gt;'(backend scoring)'!$T$335,"",$A351+1),"")</f>
        <v/>
      </c>
      <c r="B352" s="216" t="str">
        <f>_xlfn.XLOOKUP($A352,'(backend scoring)'!$V$2:$V$333,'(backend scoring)'!$A$2:$A$333,"")</f>
        <v/>
      </c>
      <c r="C352" s="216" t="str">
        <f>IFERROR(VLOOKUP($B352,'Institution Evaluation'!$A$55:$F$346,2,0),IFERROR(VLOOKUP($B352,'Privacy Analyst Evaluation'!$A$46:$F$120,2,0),""))&amp;""</f>
        <v/>
      </c>
      <c r="D352" s="216" t="str">
        <f>IFERROR(VLOOKUP($B352,'Institution Evaluation'!$A$55:$F$346,3,0),IFERROR(VLOOKUP($B352,'Privacy Analyst Evaluation'!$A$46:$F$120,3,0),""))&amp;""</f>
        <v/>
      </c>
      <c r="E352" s="216" t="str">
        <f>IFERROR(VLOOKUP($B352,'Institution Evaluation'!$A$55:$F$346,4,0),IFERROR(VLOOKUP($B352,'Privacy Analyst Evaluation'!$A$46:$F$120,4,0),""))&amp;""</f>
        <v/>
      </c>
      <c r="F352" s="216" t="str">
        <f>IFERROR(VLOOKUP($B352,'Institution Evaluation'!$A$55:$F$346,6,0),IFERROR(VLOOKUP($B352,'Privacy Analyst Evaluation'!$A$46:$F$120,6,0),""))&amp;""</f>
        <v/>
      </c>
      <c r="G352" s="217"/>
      <c r="H352" s="216" t="str">
        <f>IFERROR(IF($H351+1&gt;'(backend scoring)'!$Q$335,"",$H351+1),"")</f>
        <v/>
      </c>
      <c r="I352" s="216" t="str">
        <f>_xlfn.XLOOKUP($H352,'(backend scoring)'!$S$2:$S$333,'(backend scoring)'!$A$2:$A$333,"")</f>
        <v/>
      </c>
      <c r="J352" s="216" t="str">
        <f>IFERROR(VLOOKUP($I352,'Institution Evaluation'!$A$55:$F$346,2,0),IFERROR(VLOOKUP($I352,'Privacy Analyst Evaluation'!$A$46:$F$120,2,0),""))</f>
        <v/>
      </c>
      <c r="K352" s="216" t="str">
        <f>IFERROR(VLOOKUP($I352,'Institution Evaluation'!$A$55:$F$346,3,0),IFERROR(VLOOKUP($I352,'Privacy Analyst Evaluation'!$A$46:$F$120,3,0),""))&amp;""</f>
        <v/>
      </c>
      <c r="L352" s="216" t="str">
        <f>IFERROR(VLOOKUP($I352,'Institution Evaluation'!$A$55:$F$346,4,0),IFERROR(VLOOKUP($I352,'Privacy Analyst Evaluation'!$A$46:$F$120,4,0),""))&amp;""</f>
        <v/>
      </c>
      <c r="M352" s="216" t="str">
        <f>IFERROR(VLOOKUP($I352,'Institution Evaluation'!$A$55:$F$346,6,0),IFERROR(VLOOKUP($I352,'Privacy Analyst Evaluation'!$A$46:$F$120,6,0),""))&amp;""</f>
        <v/>
      </c>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c r="CK352"/>
      <c r="CL352"/>
      <c r="CM352"/>
      <c r="CN352"/>
      <c r="CO352"/>
      <c r="CP352"/>
      <c r="CQ352"/>
      <c r="CR352"/>
      <c r="CS352"/>
      <c r="CT352"/>
      <c r="CU352"/>
      <c r="CV352"/>
      <c r="CW352"/>
      <c r="CX352"/>
      <c r="CY352"/>
      <c r="CZ352"/>
      <c r="DA352"/>
      <c r="DB352"/>
      <c r="DC352"/>
      <c r="DD352"/>
      <c r="DE352"/>
      <c r="DF352"/>
      <c r="DG352"/>
      <c r="DH352"/>
      <c r="DI352"/>
      <c r="DJ352"/>
      <c r="DK352"/>
      <c r="DL352"/>
      <c r="DM352"/>
      <c r="DN352"/>
      <c r="DO352"/>
      <c r="DP352"/>
      <c r="DQ352"/>
      <c r="DR352"/>
      <c r="DS352"/>
      <c r="DT352"/>
      <c r="DU352"/>
      <c r="DV352"/>
      <c r="DW352"/>
      <c r="DX352"/>
      <c r="DY352"/>
      <c r="DZ352"/>
      <c r="EA352"/>
      <c r="EB352"/>
      <c r="EC352"/>
      <c r="ED352"/>
      <c r="EE352"/>
      <c r="EF352"/>
      <c r="EG352"/>
      <c r="EH352"/>
      <c r="EI352"/>
      <c r="EJ352"/>
      <c r="EK352"/>
      <c r="EL352"/>
      <c r="EM352"/>
      <c r="EN352"/>
      <c r="EO352"/>
      <c r="EP352"/>
      <c r="EQ352"/>
      <c r="ER352"/>
      <c r="ES352"/>
      <c r="ET352"/>
      <c r="EU352"/>
      <c r="EV352"/>
      <c r="EW352"/>
      <c r="EX352"/>
      <c r="EY352"/>
      <c r="EZ352"/>
      <c r="FA352"/>
      <c r="FB352"/>
      <c r="FC352"/>
      <c r="FD352"/>
      <c r="FE352"/>
      <c r="FF352"/>
      <c r="FG352"/>
      <c r="FH352"/>
      <c r="FI352"/>
      <c r="FJ352"/>
      <c r="FK352"/>
      <c r="FL352"/>
      <c r="FM352"/>
      <c r="FN352"/>
      <c r="FO352"/>
      <c r="FP352"/>
      <c r="FQ352"/>
      <c r="FR352"/>
      <c r="FS352"/>
      <c r="FT352"/>
      <c r="FU352"/>
      <c r="FV352"/>
      <c r="FW352"/>
      <c r="FX352"/>
      <c r="FY352"/>
      <c r="FZ352"/>
      <c r="GA352"/>
      <c r="GB352"/>
      <c r="GC352"/>
      <c r="GD352"/>
      <c r="GE352"/>
      <c r="GF352"/>
      <c r="GG352"/>
      <c r="GH352"/>
      <c r="GI352"/>
      <c r="GJ352"/>
      <c r="GK352"/>
      <c r="GL352"/>
      <c r="GM352"/>
      <c r="GN352"/>
      <c r="GO352"/>
      <c r="GP352"/>
      <c r="GQ352"/>
      <c r="GR352"/>
      <c r="GS352"/>
      <c r="GT352"/>
      <c r="GU352"/>
      <c r="GV352"/>
      <c r="GW352"/>
      <c r="GX352"/>
      <c r="GY352"/>
      <c r="GZ352"/>
      <c r="HA352"/>
      <c r="HB352"/>
      <c r="HC352"/>
      <c r="HD352"/>
      <c r="HE352"/>
      <c r="HF352"/>
      <c r="HG352"/>
      <c r="HH352"/>
      <c r="HI352"/>
      <c r="HJ352"/>
      <c r="HK352"/>
      <c r="HL352"/>
      <c r="HM352"/>
      <c r="HN352"/>
      <c r="HO352"/>
      <c r="HP352"/>
      <c r="HQ352"/>
      <c r="HR352"/>
      <c r="HS352"/>
      <c r="HT352"/>
      <c r="HU352"/>
      <c r="HV352"/>
      <c r="HW352"/>
      <c r="HX352"/>
      <c r="HY352"/>
      <c r="HZ352"/>
      <c r="IA352"/>
      <c r="IB352"/>
      <c r="IC352"/>
      <c r="ID352"/>
      <c r="IE352"/>
      <c r="IF352"/>
      <c r="IG352"/>
      <c r="IH352"/>
      <c r="II352"/>
      <c r="IJ352"/>
      <c r="IK352"/>
      <c r="IL352"/>
      <c r="IM352"/>
      <c r="IN352"/>
      <c r="IO352"/>
      <c r="IP352"/>
      <c r="IQ352"/>
      <c r="IR352"/>
      <c r="IS352"/>
      <c r="IT352"/>
      <c r="IU352"/>
      <c r="IV352"/>
      <c r="IW352"/>
      <c r="IX352"/>
      <c r="IY352"/>
      <c r="IZ352"/>
      <c r="JA352"/>
      <c r="JB352"/>
      <c r="JC352"/>
      <c r="JD352"/>
      <c r="JE352"/>
      <c r="JF352"/>
      <c r="JG352"/>
      <c r="JH352"/>
      <c r="JI352"/>
      <c r="JJ352"/>
      <c r="JK352"/>
      <c r="JL352"/>
      <c r="JM352"/>
      <c r="JN352"/>
      <c r="JO352"/>
      <c r="JP352"/>
      <c r="JQ352"/>
      <c r="JR352"/>
      <c r="JS352"/>
      <c r="JT352"/>
      <c r="JU352"/>
      <c r="JV352"/>
      <c r="JW352"/>
      <c r="JX352"/>
      <c r="JY352"/>
      <c r="JZ352"/>
      <c r="KA352"/>
      <c r="KB352"/>
      <c r="KC352"/>
      <c r="KD352"/>
      <c r="KE352"/>
      <c r="KF352"/>
      <c r="KG352"/>
      <c r="KH352"/>
      <c r="KI352"/>
      <c r="KJ352"/>
      <c r="KK352"/>
      <c r="KL352"/>
      <c r="KM352"/>
      <c r="KN352"/>
      <c r="KO352"/>
      <c r="KP352"/>
      <c r="KQ352"/>
      <c r="KR352"/>
      <c r="KS352"/>
      <c r="KT352"/>
      <c r="KU352"/>
      <c r="KV352"/>
      <c r="KW352"/>
      <c r="KX352"/>
      <c r="KY352"/>
      <c r="KZ352"/>
      <c r="LA352"/>
      <c r="LB352"/>
      <c r="LC352"/>
      <c r="LD352"/>
      <c r="LE352"/>
      <c r="LF352"/>
      <c r="LG352"/>
      <c r="LH352"/>
      <c r="LI352"/>
      <c r="LJ352"/>
      <c r="LK352"/>
      <c r="LL352"/>
      <c r="LM352"/>
      <c r="LN352"/>
      <c r="LO352"/>
      <c r="LP352"/>
      <c r="LQ352"/>
      <c r="LR352"/>
      <c r="LS352"/>
      <c r="LT352"/>
      <c r="LU352"/>
      <c r="LV352"/>
      <c r="LW352"/>
      <c r="LX352"/>
      <c r="LY352"/>
      <c r="LZ352"/>
    </row>
    <row r="353" spans="1:338" x14ac:dyDescent="0.2">
      <c r="A353" s="216" t="str">
        <f>IFERROR(IF($A352+1&gt;'(backend scoring)'!$T$335,"",$A352+1),"")</f>
        <v/>
      </c>
      <c r="B353" s="216" t="str">
        <f>_xlfn.XLOOKUP($A353,'(backend scoring)'!$V$2:$V$333,'(backend scoring)'!$A$2:$A$333,"")</f>
        <v/>
      </c>
      <c r="C353" s="216" t="str">
        <f>IFERROR(VLOOKUP($B353,'Institution Evaluation'!$A$55:$F$346,2,0),IFERROR(VLOOKUP($B353,'Privacy Analyst Evaluation'!$A$46:$F$120,2,0),""))&amp;""</f>
        <v/>
      </c>
      <c r="D353" s="216" t="str">
        <f>IFERROR(VLOOKUP($B353,'Institution Evaluation'!$A$55:$F$346,3,0),IFERROR(VLOOKUP($B353,'Privacy Analyst Evaluation'!$A$46:$F$120,3,0),""))&amp;""</f>
        <v/>
      </c>
      <c r="E353" s="216" t="str">
        <f>IFERROR(VLOOKUP($B353,'Institution Evaluation'!$A$55:$F$346,4,0),IFERROR(VLOOKUP($B353,'Privacy Analyst Evaluation'!$A$46:$F$120,4,0),""))&amp;""</f>
        <v/>
      </c>
      <c r="F353" s="216" t="str">
        <f>IFERROR(VLOOKUP($B353,'Institution Evaluation'!$A$55:$F$346,6,0),IFERROR(VLOOKUP($B353,'Privacy Analyst Evaluation'!$A$46:$F$120,6,0),""))&amp;""</f>
        <v/>
      </c>
      <c r="G353" s="217"/>
      <c r="H353" s="216" t="str">
        <f>IFERROR(IF($H352+1&gt;'(backend scoring)'!$Q$335,"",$H352+1),"")</f>
        <v/>
      </c>
      <c r="I353" s="216" t="str">
        <f>_xlfn.XLOOKUP($H353,'(backend scoring)'!$S$2:$S$333,'(backend scoring)'!$A$2:$A$333,"")</f>
        <v/>
      </c>
      <c r="J353" s="216" t="str">
        <f>IFERROR(VLOOKUP($I353,'Institution Evaluation'!$A$55:$F$346,2,0),IFERROR(VLOOKUP($I353,'Privacy Analyst Evaluation'!$A$46:$F$120,2,0),""))</f>
        <v/>
      </c>
      <c r="K353" s="216" t="str">
        <f>IFERROR(VLOOKUP($I353,'Institution Evaluation'!$A$55:$F$346,3,0),IFERROR(VLOOKUP($I353,'Privacy Analyst Evaluation'!$A$46:$F$120,3,0),""))&amp;""</f>
        <v/>
      </c>
      <c r="L353" s="216" t="str">
        <f>IFERROR(VLOOKUP($I353,'Institution Evaluation'!$A$55:$F$346,4,0),IFERROR(VLOOKUP($I353,'Privacy Analyst Evaluation'!$A$46:$F$120,4,0),""))&amp;""</f>
        <v/>
      </c>
      <c r="M353" s="216" t="str">
        <f>IFERROR(VLOOKUP($I353,'Institution Evaluation'!$A$55:$F$346,6,0),IFERROR(VLOOKUP($I353,'Privacy Analyst Evaluation'!$A$46:$F$120,6,0),""))&amp;""</f>
        <v/>
      </c>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c r="CK353"/>
      <c r="CL353"/>
      <c r="CM353"/>
      <c r="CN353"/>
      <c r="CO353"/>
      <c r="CP353"/>
      <c r="CQ353"/>
      <c r="CR353"/>
      <c r="CS353"/>
      <c r="CT353"/>
      <c r="CU353"/>
      <c r="CV353"/>
      <c r="CW353"/>
      <c r="CX353"/>
      <c r="CY353"/>
      <c r="CZ353"/>
      <c r="DA353"/>
      <c r="DB353"/>
      <c r="DC353"/>
      <c r="DD353"/>
      <c r="DE353"/>
      <c r="DF353"/>
      <c r="DG353"/>
      <c r="DH353"/>
      <c r="DI353"/>
      <c r="DJ353"/>
      <c r="DK353"/>
      <c r="DL353"/>
      <c r="DM353"/>
      <c r="DN353"/>
      <c r="DO353"/>
      <c r="DP353"/>
      <c r="DQ353"/>
      <c r="DR353"/>
      <c r="DS353"/>
      <c r="DT353"/>
      <c r="DU353"/>
      <c r="DV353"/>
      <c r="DW353"/>
      <c r="DX353"/>
      <c r="DY353"/>
      <c r="DZ353"/>
      <c r="EA353"/>
      <c r="EB353"/>
      <c r="EC353"/>
      <c r="ED353"/>
      <c r="EE353"/>
      <c r="EF353"/>
      <c r="EG353"/>
      <c r="EH353"/>
      <c r="EI353"/>
      <c r="EJ353"/>
      <c r="EK353"/>
      <c r="EL353"/>
      <c r="EM353"/>
      <c r="EN353"/>
      <c r="EO353"/>
      <c r="EP353"/>
      <c r="EQ353"/>
      <c r="ER353"/>
      <c r="ES353"/>
      <c r="ET353"/>
      <c r="EU353"/>
      <c r="EV353"/>
      <c r="EW353"/>
      <c r="EX353"/>
      <c r="EY353"/>
      <c r="EZ353"/>
      <c r="FA353"/>
      <c r="FB353"/>
      <c r="FC353"/>
      <c r="FD353"/>
      <c r="FE353"/>
      <c r="FF353"/>
      <c r="FG353"/>
      <c r="FH353"/>
      <c r="FI353"/>
      <c r="FJ353"/>
      <c r="FK353"/>
      <c r="FL353"/>
      <c r="FM353"/>
      <c r="FN353"/>
      <c r="FO353"/>
      <c r="FP353"/>
      <c r="FQ353"/>
      <c r="FR353"/>
      <c r="FS353"/>
      <c r="FT353"/>
      <c r="FU353"/>
      <c r="FV353"/>
      <c r="FW353"/>
      <c r="FX353"/>
      <c r="FY353"/>
      <c r="FZ353"/>
      <c r="GA353"/>
      <c r="GB353"/>
      <c r="GC353"/>
      <c r="GD353"/>
      <c r="GE353"/>
      <c r="GF353"/>
      <c r="GG353"/>
      <c r="GH353"/>
      <c r="GI353"/>
      <c r="GJ353"/>
      <c r="GK353"/>
      <c r="GL353"/>
      <c r="GM353"/>
      <c r="GN353"/>
      <c r="GO353"/>
      <c r="GP353"/>
      <c r="GQ353"/>
      <c r="GR353"/>
      <c r="GS353"/>
      <c r="GT353"/>
      <c r="GU353"/>
      <c r="GV353"/>
      <c r="GW353"/>
      <c r="GX353"/>
      <c r="GY353"/>
      <c r="GZ353"/>
      <c r="HA353"/>
      <c r="HB353"/>
      <c r="HC353"/>
      <c r="HD353"/>
      <c r="HE353"/>
      <c r="HF353"/>
      <c r="HG353"/>
      <c r="HH353"/>
      <c r="HI353"/>
      <c r="HJ353"/>
      <c r="HK353"/>
      <c r="HL353"/>
      <c r="HM353"/>
      <c r="HN353"/>
      <c r="HO353"/>
      <c r="HP353"/>
      <c r="HQ353"/>
      <c r="HR353"/>
      <c r="HS353"/>
      <c r="HT353"/>
      <c r="HU353"/>
      <c r="HV353"/>
      <c r="HW353"/>
      <c r="HX353"/>
      <c r="HY353"/>
      <c r="HZ353"/>
      <c r="IA353"/>
      <c r="IB353"/>
      <c r="IC353"/>
      <c r="ID353"/>
      <c r="IE353"/>
      <c r="IF353"/>
      <c r="IG353"/>
      <c r="IH353"/>
      <c r="II353"/>
      <c r="IJ353"/>
      <c r="IK353"/>
      <c r="IL353"/>
      <c r="IM353"/>
      <c r="IN353"/>
      <c r="IO353"/>
      <c r="IP353"/>
      <c r="IQ353"/>
      <c r="IR353"/>
      <c r="IS353"/>
      <c r="IT353"/>
      <c r="IU353"/>
      <c r="IV353"/>
      <c r="IW353"/>
      <c r="IX353"/>
      <c r="IY353"/>
      <c r="IZ353"/>
      <c r="JA353"/>
      <c r="JB353"/>
      <c r="JC353"/>
      <c r="JD353"/>
      <c r="JE353"/>
      <c r="JF353"/>
      <c r="JG353"/>
      <c r="JH353"/>
      <c r="JI353"/>
      <c r="JJ353"/>
      <c r="JK353"/>
      <c r="JL353"/>
      <c r="JM353"/>
      <c r="JN353"/>
      <c r="JO353"/>
      <c r="JP353"/>
      <c r="JQ353"/>
      <c r="JR353"/>
      <c r="JS353"/>
      <c r="JT353"/>
      <c r="JU353"/>
      <c r="JV353"/>
      <c r="JW353"/>
      <c r="JX353"/>
      <c r="JY353"/>
      <c r="JZ353"/>
      <c r="KA353"/>
      <c r="KB353"/>
      <c r="KC353"/>
      <c r="KD353"/>
      <c r="KE353"/>
      <c r="KF353"/>
      <c r="KG353"/>
      <c r="KH353"/>
      <c r="KI353"/>
      <c r="KJ353"/>
      <c r="KK353"/>
      <c r="KL353"/>
      <c r="KM353"/>
      <c r="KN353"/>
      <c r="KO353"/>
      <c r="KP353"/>
      <c r="KQ353"/>
      <c r="KR353"/>
      <c r="KS353"/>
      <c r="KT353"/>
      <c r="KU353"/>
      <c r="KV353"/>
      <c r="KW353"/>
      <c r="KX353"/>
      <c r="KY353"/>
      <c r="KZ353"/>
      <c r="LA353"/>
      <c r="LB353"/>
      <c r="LC353"/>
      <c r="LD353"/>
      <c r="LE353"/>
      <c r="LF353"/>
      <c r="LG353"/>
      <c r="LH353"/>
      <c r="LI353"/>
      <c r="LJ353"/>
      <c r="LK353"/>
      <c r="LL353"/>
      <c r="LM353"/>
      <c r="LN353"/>
      <c r="LO353"/>
      <c r="LP353"/>
      <c r="LQ353"/>
      <c r="LR353"/>
      <c r="LS353"/>
      <c r="LT353"/>
      <c r="LU353"/>
      <c r="LV353"/>
      <c r="LW353"/>
      <c r="LX353"/>
      <c r="LY353"/>
      <c r="LZ353"/>
    </row>
    <row r="354" spans="1:338" x14ac:dyDescent="0.2">
      <c r="A354" s="216" t="str">
        <f>IFERROR(IF($A353+1&gt;'(backend scoring)'!$T$335,"",$A353+1),"")</f>
        <v/>
      </c>
      <c r="B354" s="216" t="str">
        <f>_xlfn.XLOOKUP($A354,'(backend scoring)'!$V$2:$V$333,'(backend scoring)'!$A$2:$A$333,"")</f>
        <v/>
      </c>
      <c r="C354" s="216" t="str">
        <f>IFERROR(VLOOKUP($B354,'Institution Evaluation'!$A$55:$F$346,2,0),IFERROR(VLOOKUP($B354,'Privacy Analyst Evaluation'!$A$46:$F$120,2,0),""))&amp;""</f>
        <v/>
      </c>
      <c r="D354" s="216" t="str">
        <f>IFERROR(VLOOKUP($B354,'Institution Evaluation'!$A$55:$F$346,3,0),IFERROR(VLOOKUP($B354,'Privacy Analyst Evaluation'!$A$46:$F$120,3,0),""))&amp;""</f>
        <v/>
      </c>
      <c r="E354" s="216" t="str">
        <f>IFERROR(VLOOKUP($B354,'Institution Evaluation'!$A$55:$F$346,4,0),IFERROR(VLOOKUP($B354,'Privacy Analyst Evaluation'!$A$46:$F$120,4,0),""))&amp;""</f>
        <v/>
      </c>
      <c r="F354" s="216" t="str">
        <f>IFERROR(VLOOKUP($B354,'Institution Evaluation'!$A$55:$F$346,6,0),IFERROR(VLOOKUP($B354,'Privacy Analyst Evaluation'!$A$46:$F$120,6,0),""))&amp;""</f>
        <v/>
      </c>
      <c r="G354" s="217"/>
      <c r="H354" s="216" t="str">
        <f>IFERROR(IF($H353+1&gt;'(backend scoring)'!$Q$335,"",$H353+1),"")</f>
        <v/>
      </c>
      <c r="I354" s="216" t="str">
        <f>_xlfn.XLOOKUP($H354,'(backend scoring)'!$S$2:$S$333,'(backend scoring)'!$A$2:$A$333,"")</f>
        <v/>
      </c>
      <c r="J354" s="216" t="str">
        <f>IFERROR(VLOOKUP($I354,'Institution Evaluation'!$A$55:$F$346,2,0),IFERROR(VLOOKUP($I354,'Privacy Analyst Evaluation'!$A$46:$F$120,2,0),""))</f>
        <v/>
      </c>
      <c r="K354" s="216" t="str">
        <f>IFERROR(VLOOKUP($I354,'Institution Evaluation'!$A$55:$F$346,3,0),IFERROR(VLOOKUP($I354,'Privacy Analyst Evaluation'!$A$46:$F$120,3,0),""))&amp;""</f>
        <v/>
      </c>
      <c r="L354" s="216" t="str">
        <f>IFERROR(VLOOKUP($I354,'Institution Evaluation'!$A$55:$F$346,4,0),IFERROR(VLOOKUP($I354,'Privacy Analyst Evaluation'!$A$46:$F$120,4,0),""))&amp;""</f>
        <v/>
      </c>
      <c r="M354" s="216" t="str">
        <f>IFERROR(VLOOKUP($I354,'Institution Evaluation'!$A$55:$F$346,6,0),IFERROR(VLOOKUP($I354,'Privacy Analyst Evaluation'!$A$46:$F$120,6,0),""))&amp;""</f>
        <v/>
      </c>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c r="CK354"/>
      <c r="CL354"/>
      <c r="CM354"/>
      <c r="CN354"/>
      <c r="CO354"/>
      <c r="CP354"/>
      <c r="CQ354"/>
      <c r="CR354"/>
      <c r="CS354"/>
      <c r="CT354"/>
      <c r="CU354"/>
      <c r="CV354"/>
      <c r="CW354"/>
      <c r="CX354"/>
      <c r="CY354"/>
      <c r="CZ354"/>
      <c r="DA354"/>
      <c r="DB354"/>
      <c r="DC354"/>
      <c r="DD354"/>
      <c r="DE354"/>
      <c r="DF354"/>
      <c r="DG354"/>
      <c r="DH354"/>
      <c r="DI354"/>
      <c r="DJ354"/>
      <c r="DK354"/>
      <c r="DL354"/>
      <c r="DM354"/>
      <c r="DN354"/>
      <c r="DO354"/>
      <c r="DP354"/>
      <c r="DQ354"/>
      <c r="DR354"/>
      <c r="DS354"/>
      <c r="DT354"/>
      <c r="DU354"/>
      <c r="DV354"/>
      <c r="DW354"/>
      <c r="DX354"/>
      <c r="DY354"/>
      <c r="DZ354"/>
      <c r="EA354"/>
      <c r="EB354"/>
      <c r="EC354"/>
      <c r="ED354"/>
      <c r="EE354"/>
      <c r="EF354"/>
      <c r="EG354"/>
      <c r="EH354"/>
      <c r="EI354"/>
      <c r="EJ354"/>
      <c r="EK354"/>
      <c r="EL354"/>
      <c r="EM354"/>
      <c r="EN354"/>
      <c r="EO354"/>
      <c r="EP354"/>
      <c r="EQ354"/>
      <c r="ER354"/>
      <c r="ES354"/>
      <c r="ET354"/>
      <c r="EU354"/>
      <c r="EV354"/>
      <c r="EW354"/>
      <c r="EX354"/>
      <c r="EY354"/>
      <c r="EZ354"/>
      <c r="FA354"/>
      <c r="FB354"/>
      <c r="FC354"/>
      <c r="FD354"/>
      <c r="FE354"/>
      <c r="FF354"/>
      <c r="FG354"/>
      <c r="FH354"/>
      <c r="FI354"/>
      <c r="FJ354"/>
      <c r="FK354"/>
      <c r="FL354"/>
      <c r="FM354"/>
      <c r="FN354"/>
      <c r="FO354"/>
      <c r="FP354"/>
      <c r="FQ354"/>
      <c r="FR354"/>
      <c r="FS354"/>
      <c r="FT354"/>
      <c r="FU354"/>
      <c r="FV354"/>
      <c r="FW354"/>
      <c r="FX354"/>
      <c r="FY354"/>
      <c r="FZ354"/>
      <c r="GA354"/>
      <c r="GB354"/>
      <c r="GC354"/>
      <c r="GD354"/>
      <c r="GE354"/>
      <c r="GF354"/>
      <c r="GG354"/>
      <c r="GH354"/>
      <c r="GI354"/>
      <c r="GJ354"/>
      <c r="GK354"/>
      <c r="GL354"/>
      <c r="GM354"/>
      <c r="GN354"/>
      <c r="GO354"/>
      <c r="GP354"/>
      <c r="GQ354"/>
      <c r="GR354"/>
      <c r="GS354"/>
      <c r="GT354"/>
      <c r="GU354"/>
      <c r="GV354"/>
      <c r="GW354"/>
      <c r="GX354"/>
      <c r="GY354"/>
      <c r="GZ354"/>
      <c r="HA354"/>
      <c r="HB354"/>
      <c r="HC354"/>
      <c r="HD354"/>
      <c r="HE354"/>
      <c r="HF354"/>
      <c r="HG354"/>
      <c r="HH354"/>
      <c r="HI354"/>
      <c r="HJ354"/>
      <c r="HK354"/>
      <c r="HL354"/>
      <c r="HM354"/>
      <c r="HN354"/>
      <c r="HO354"/>
      <c r="HP354"/>
      <c r="HQ354"/>
      <c r="HR354"/>
      <c r="HS354"/>
      <c r="HT354"/>
      <c r="HU354"/>
      <c r="HV354"/>
      <c r="HW354"/>
      <c r="HX354"/>
      <c r="HY354"/>
      <c r="HZ354"/>
      <c r="IA354"/>
      <c r="IB354"/>
      <c r="IC354"/>
      <c r="ID354"/>
      <c r="IE354"/>
      <c r="IF354"/>
      <c r="IG354"/>
      <c r="IH354"/>
      <c r="II354"/>
      <c r="IJ354"/>
      <c r="IK354"/>
      <c r="IL354"/>
      <c r="IM354"/>
      <c r="IN354"/>
      <c r="IO354"/>
      <c r="IP354"/>
      <c r="IQ354"/>
      <c r="IR354"/>
      <c r="IS354"/>
      <c r="IT354"/>
      <c r="IU354"/>
      <c r="IV354"/>
      <c r="IW354"/>
      <c r="IX354"/>
      <c r="IY354"/>
      <c r="IZ354"/>
      <c r="JA354"/>
      <c r="JB354"/>
      <c r="JC354"/>
      <c r="JD354"/>
      <c r="JE354"/>
      <c r="JF354"/>
      <c r="JG354"/>
      <c r="JH354"/>
      <c r="JI354"/>
      <c r="JJ354"/>
      <c r="JK354"/>
      <c r="JL354"/>
      <c r="JM354"/>
      <c r="JN354"/>
      <c r="JO354"/>
      <c r="JP354"/>
      <c r="JQ354"/>
      <c r="JR354"/>
      <c r="JS354"/>
      <c r="JT354"/>
      <c r="JU354"/>
      <c r="JV354"/>
      <c r="JW354"/>
      <c r="JX354"/>
      <c r="JY354"/>
      <c r="JZ354"/>
      <c r="KA354"/>
      <c r="KB354"/>
      <c r="KC354"/>
      <c r="KD354"/>
      <c r="KE354"/>
      <c r="KF354"/>
      <c r="KG354"/>
      <c r="KH354"/>
      <c r="KI354"/>
      <c r="KJ354"/>
      <c r="KK354"/>
      <c r="KL354"/>
      <c r="KM354"/>
      <c r="KN354"/>
      <c r="KO354"/>
      <c r="KP354"/>
      <c r="KQ354"/>
      <c r="KR354"/>
      <c r="KS354"/>
      <c r="KT354"/>
      <c r="KU354"/>
      <c r="KV354"/>
      <c r="KW354"/>
      <c r="KX354"/>
      <c r="KY354"/>
      <c r="KZ354"/>
      <c r="LA354"/>
      <c r="LB354"/>
      <c r="LC354"/>
      <c r="LD354"/>
      <c r="LE354"/>
      <c r="LF354"/>
      <c r="LG354"/>
      <c r="LH354"/>
      <c r="LI354"/>
      <c r="LJ354"/>
      <c r="LK354"/>
      <c r="LL354"/>
      <c r="LM354"/>
      <c r="LN354"/>
      <c r="LO354"/>
      <c r="LP354"/>
      <c r="LQ354"/>
      <c r="LR354"/>
      <c r="LS354"/>
      <c r="LT354"/>
      <c r="LU354"/>
      <c r="LV354"/>
      <c r="LW354"/>
      <c r="LX354"/>
      <c r="LY354"/>
      <c r="LZ354"/>
    </row>
    <row r="355" spans="1:338" x14ac:dyDescent="0.2">
      <c r="A355" s="216" t="str">
        <f>IFERROR(IF($A354+1&gt;'(backend scoring)'!$T$335,"",$A354+1),"")</f>
        <v/>
      </c>
      <c r="B355" s="216" t="str">
        <f>_xlfn.XLOOKUP($A355,'(backend scoring)'!$V$2:$V$333,'(backend scoring)'!$A$2:$A$333,"")</f>
        <v/>
      </c>
      <c r="C355" s="216" t="str">
        <f>IFERROR(VLOOKUP($B355,'Institution Evaluation'!$A$55:$F$346,2,0),IFERROR(VLOOKUP($B355,'Privacy Analyst Evaluation'!$A$46:$F$120,2,0),""))&amp;""</f>
        <v/>
      </c>
      <c r="D355" s="216" t="str">
        <f>IFERROR(VLOOKUP($B355,'Institution Evaluation'!$A$55:$F$346,3,0),IFERROR(VLOOKUP($B355,'Privacy Analyst Evaluation'!$A$46:$F$120,3,0),""))&amp;""</f>
        <v/>
      </c>
      <c r="E355" s="216" t="str">
        <f>IFERROR(VLOOKUP($B355,'Institution Evaluation'!$A$55:$F$346,4,0),IFERROR(VLOOKUP($B355,'Privacy Analyst Evaluation'!$A$46:$F$120,4,0),""))&amp;""</f>
        <v/>
      </c>
      <c r="F355" s="216" t="str">
        <f>IFERROR(VLOOKUP($B355,'Institution Evaluation'!$A$55:$F$346,6,0),IFERROR(VLOOKUP($B355,'Privacy Analyst Evaluation'!$A$46:$F$120,6,0),""))&amp;""</f>
        <v/>
      </c>
      <c r="G355" s="217"/>
      <c r="H355" s="216" t="str">
        <f>IFERROR(IF($H354+1&gt;'(backend scoring)'!$Q$335,"",$H354+1),"")</f>
        <v/>
      </c>
      <c r="I355" s="216" t="str">
        <f>_xlfn.XLOOKUP($H355,'(backend scoring)'!$S$2:$S$333,'(backend scoring)'!$A$2:$A$333,"")</f>
        <v/>
      </c>
      <c r="J355" s="216" t="str">
        <f>IFERROR(VLOOKUP($I355,'Institution Evaluation'!$A$55:$F$346,2,0),IFERROR(VLOOKUP($I355,'Privacy Analyst Evaluation'!$A$46:$F$120,2,0),""))</f>
        <v/>
      </c>
      <c r="K355" s="216" t="str">
        <f>IFERROR(VLOOKUP($I355,'Institution Evaluation'!$A$55:$F$346,3,0),IFERROR(VLOOKUP($I355,'Privacy Analyst Evaluation'!$A$46:$F$120,3,0),""))&amp;""</f>
        <v/>
      </c>
      <c r="L355" s="216" t="str">
        <f>IFERROR(VLOOKUP($I355,'Institution Evaluation'!$A$55:$F$346,4,0),IFERROR(VLOOKUP($I355,'Privacy Analyst Evaluation'!$A$46:$F$120,4,0),""))&amp;""</f>
        <v/>
      </c>
      <c r="M355" s="216" t="str">
        <f>IFERROR(VLOOKUP($I355,'Institution Evaluation'!$A$55:$F$346,6,0),IFERROR(VLOOKUP($I355,'Privacy Analyst Evaluation'!$A$46:$F$120,6,0),""))&amp;""</f>
        <v/>
      </c>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c r="CK355"/>
      <c r="CL355"/>
      <c r="CM355"/>
      <c r="CN355"/>
      <c r="CO355"/>
      <c r="CP355"/>
      <c r="CQ355"/>
      <c r="CR355"/>
      <c r="CS355"/>
      <c r="CT355"/>
      <c r="CU355"/>
      <c r="CV355"/>
      <c r="CW355"/>
      <c r="CX355"/>
      <c r="CY355"/>
      <c r="CZ355"/>
      <c r="DA355"/>
      <c r="DB355"/>
      <c r="DC355"/>
      <c r="DD355"/>
      <c r="DE355"/>
      <c r="DF355"/>
      <c r="DG355"/>
      <c r="DH355"/>
      <c r="DI355"/>
      <c r="DJ355"/>
      <c r="DK355"/>
      <c r="DL355"/>
      <c r="DM355"/>
      <c r="DN355"/>
      <c r="DO355"/>
      <c r="DP355"/>
      <c r="DQ355"/>
      <c r="DR355"/>
      <c r="DS355"/>
      <c r="DT355"/>
      <c r="DU355"/>
      <c r="DV355"/>
      <c r="DW355"/>
      <c r="DX355"/>
      <c r="DY355"/>
      <c r="DZ355"/>
      <c r="EA355"/>
      <c r="EB355"/>
      <c r="EC355"/>
      <c r="ED355"/>
      <c r="EE355"/>
      <c r="EF355"/>
      <c r="EG355"/>
      <c r="EH355"/>
      <c r="EI355"/>
      <c r="EJ355"/>
      <c r="EK355"/>
      <c r="EL355"/>
      <c r="EM355"/>
      <c r="EN355"/>
      <c r="EO355"/>
      <c r="EP355"/>
      <c r="EQ355"/>
      <c r="ER355"/>
      <c r="ES355"/>
      <c r="ET355"/>
      <c r="EU355"/>
      <c r="EV355"/>
      <c r="EW355"/>
      <c r="EX355"/>
      <c r="EY355"/>
      <c r="EZ355"/>
      <c r="FA355"/>
      <c r="FB355"/>
      <c r="FC355"/>
      <c r="FD355"/>
      <c r="FE355"/>
      <c r="FF355"/>
      <c r="FG355"/>
      <c r="FH355"/>
      <c r="FI355"/>
      <c r="FJ355"/>
      <c r="FK355"/>
      <c r="FL355"/>
      <c r="FM355"/>
      <c r="FN355"/>
      <c r="FO355"/>
      <c r="FP355"/>
      <c r="FQ355"/>
      <c r="FR355"/>
      <c r="FS355"/>
      <c r="FT355"/>
      <c r="FU355"/>
      <c r="FV355"/>
      <c r="FW355"/>
      <c r="FX355"/>
      <c r="FY355"/>
      <c r="FZ355"/>
      <c r="GA355"/>
      <c r="GB355"/>
      <c r="GC355"/>
      <c r="GD355"/>
      <c r="GE355"/>
      <c r="GF355"/>
      <c r="GG355"/>
      <c r="GH355"/>
      <c r="GI355"/>
      <c r="GJ355"/>
      <c r="GK355"/>
      <c r="GL355"/>
      <c r="GM355"/>
      <c r="GN355"/>
      <c r="GO355"/>
      <c r="GP355"/>
      <c r="GQ355"/>
      <c r="GR355"/>
      <c r="GS355"/>
      <c r="GT355"/>
      <c r="GU355"/>
      <c r="GV355"/>
      <c r="GW355"/>
      <c r="GX355"/>
      <c r="GY355"/>
      <c r="GZ355"/>
      <c r="HA355"/>
      <c r="HB355"/>
      <c r="HC355"/>
      <c r="HD355"/>
      <c r="HE355"/>
      <c r="HF355"/>
      <c r="HG355"/>
      <c r="HH355"/>
      <c r="HI355"/>
      <c r="HJ355"/>
      <c r="HK355"/>
      <c r="HL355"/>
      <c r="HM355"/>
      <c r="HN355"/>
      <c r="HO355"/>
      <c r="HP355"/>
      <c r="HQ355"/>
      <c r="HR355"/>
      <c r="HS355"/>
      <c r="HT355"/>
      <c r="HU355"/>
      <c r="HV355"/>
      <c r="HW355"/>
      <c r="HX355"/>
      <c r="HY355"/>
      <c r="HZ355"/>
      <c r="IA355"/>
      <c r="IB355"/>
      <c r="IC355"/>
      <c r="ID355"/>
      <c r="IE355"/>
      <c r="IF355"/>
      <c r="IG355"/>
      <c r="IH355"/>
      <c r="II355"/>
      <c r="IJ355"/>
      <c r="IK355"/>
      <c r="IL355"/>
      <c r="IM355"/>
      <c r="IN355"/>
      <c r="IO355"/>
      <c r="IP355"/>
      <c r="IQ355"/>
      <c r="IR355"/>
      <c r="IS355"/>
      <c r="IT355"/>
      <c r="IU355"/>
      <c r="IV355"/>
      <c r="IW355"/>
      <c r="IX355"/>
      <c r="IY355"/>
      <c r="IZ355"/>
      <c r="JA355"/>
      <c r="JB355"/>
      <c r="JC355"/>
      <c r="JD355"/>
      <c r="JE355"/>
      <c r="JF355"/>
      <c r="JG355"/>
      <c r="JH355"/>
      <c r="JI355"/>
      <c r="JJ355"/>
      <c r="JK355"/>
      <c r="JL355"/>
      <c r="JM355"/>
      <c r="JN355"/>
      <c r="JO355"/>
      <c r="JP355"/>
      <c r="JQ355"/>
      <c r="JR355"/>
      <c r="JS355"/>
      <c r="JT355"/>
      <c r="JU355"/>
      <c r="JV355"/>
      <c r="JW355"/>
      <c r="JX355"/>
      <c r="JY355"/>
      <c r="JZ355"/>
      <c r="KA355"/>
      <c r="KB355"/>
      <c r="KC355"/>
      <c r="KD355"/>
      <c r="KE355"/>
      <c r="KF355"/>
      <c r="KG355"/>
      <c r="KH355"/>
      <c r="KI355"/>
      <c r="KJ355"/>
      <c r="KK355"/>
      <c r="KL355"/>
      <c r="KM355"/>
      <c r="KN355"/>
      <c r="KO355"/>
      <c r="KP355"/>
      <c r="KQ355"/>
      <c r="KR355"/>
      <c r="KS355"/>
      <c r="KT355"/>
      <c r="KU355"/>
      <c r="KV355"/>
      <c r="KW355"/>
      <c r="KX355"/>
      <c r="KY355"/>
      <c r="KZ355"/>
      <c r="LA355"/>
      <c r="LB355"/>
      <c r="LC355"/>
      <c r="LD355"/>
      <c r="LE355"/>
      <c r="LF355"/>
      <c r="LG355"/>
      <c r="LH355"/>
      <c r="LI355"/>
      <c r="LJ355"/>
      <c r="LK355"/>
      <c r="LL355"/>
      <c r="LM355"/>
      <c r="LN355"/>
      <c r="LO355"/>
      <c r="LP355"/>
      <c r="LQ355"/>
      <c r="LR355"/>
      <c r="LS355"/>
      <c r="LT355"/>
      <c r="LU355"/>
      <c r="LV355"/>
      <c r="LW355"/>
      <c r="LX355"/>
      <c r="LY355"/>
      <c r="LZ355"/>
    </row>
    <row r="356" spans="1:338" x14ac:dyDescent="0.2">
      <c r="A356" s="216" t="str">
        <f>IFERROR(IF($A355+1&gt;'(backend scoring)'!$T$335,"",$A355+1),"")</f>
        <v/>
      </c>
      <c r="B356" s="216" t="str">
        <f>_xlfn.XLOOKUP($A356,'(backend scoring)'!$V$2:$V$333,'(backend scoring)'!$A$2:$A$333,"")</f>
        <v/>
      </c>
      <c r="C356" s="216" t="str">
        <f>IFERROR(VLOOKUP($B356,'Institution Evaluation'!$A$55:$F$346,2,0),IFERROR(VLOOKUP($B356,'Privacy Analyst Evaluation'!$A$46:$F$120,2,0),""))&amp;""</f>
        <v/>
      </c>
      <c r="D356" s="216" t="str">
        <f>IFERROR(VLOOKUP($B356,'Institution Evaluation'!$A$55:$F$346,3,0),IFERROR(VLOOKUP($B356,'Privacy Analyst Evaluation'!$A$46:$F$120,3,0),""))&amp;""</f>
        <v/>
      </c>
      <c r="E356" s="216" t="str">
        <f>IFERROR(VLOOKUP($B356,'Institution Evaluation'!$A$55:$F$346,4,0),IFERROR(VLOOKUP($B356,'Privacy Analyst Evaluation'!$A$46:$F$120,4,0),""))&amp;""</f>
        <v/>
      </c>
      <c r="F356" s="216" t="str">
        <f>IFERROR(VLOOKUP($B356,'Institution Evaluation'!$A$55:$F$346,6,0),IFERROR(VLOOKUP($B356,'Privacy Analyst Evaluation'!$A$46:$F$120,6,0),""))&amp;""</f>
        <v/>
      </c>
      <c r="G356" s="217"/>
      <c r="H356" s="216" t="str">
        <f>IFERROR(IF($H355+1&gt;'(backend scoring)'!$Q$335,"",$H355+1),"")</f>
        <v/>
      </c>
      <c r="I356" s="216" t="str">
        <f>_xlfn.XLOOKUP($H356,'(backend scoring)'!$S$2:$S$333,'(backend scoring)'!$A$2:$A$333,"")</f>
        <v/>
      </c>
      <c r="J356" s="216" t="str">
        <f>IFERROR(VLOOKUP($I356,'Institution Evaluation'!$A$55:$F$346,2,0),IFERROR(VLOOKUP($I356,'Privacy Analyst Evaluation'!$A$46:$F$120,2,0),""))</f>
        <v/>
      </c>
      <c r="K356" s="216" t="str">
        <f>IFERROR(VLOOKUP($I356,'Institution Evaluation'!$A$55:$F$346,3,0),IFERROR(VLOOKUP($I356,'Privacy Analyst Evaluation'!$A$46:$F$120,3,0),""))&amp;""</f>
        <v/>
      </c>
      <c r="L356" s="216" t="str">
        <f>IFERROR(VLOOKUP($I356,'Institution Evaluation'!$A$55:$F$346,4,0),IFERROR(VLOOKUP($I356,'Privacy Analyst Evaluation'!$A$46:$F$120,4,0),""))&amp;""</f>
        <v/>
      </c>
      <c r="M356" s="216" t="str">
        <f>IFERROR(VLOOKUP($I356,'Institution Evaluation'!$A$55:$F$346,6,0),IFERROR(VLOOKUP($I356,'Privacy Analyst Evaluation'!$A$46:$F$120,6,0),""))&amp;""</f>
        <v/>
      </c>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c r="CK356"/>
      <c r="CL356"/>
      <c r="CM356"/>
      <c r="CN356"/>
      <c r="CO356"/>
      <c r="CP356"/>
      <c r="CQ356"/>
      <c r="CR356"/>
      <c r="CS356"/>
      <c r="CT356"/>
      <c r="CU356"/>
      <c r="CV356"/>
      <c r="CW356"/>
      <c r="CX356"/>
      <c r="CY356"/>
      <c r="CZ356"/>
      <c r="DA356"/>
      <c r="DB356"/>
      <c r="DC356"/>
      <c r="DD356"/>
      <c r="DE356"/>
      <c r="DF356"/>
      <c r="DG356"/>
      <c r="DH356"/>
      <c r="DI356"/>
      <c r="DJ356"/>
      <c r="DK356"/>
      <c r="DL356"/>
      <c r="DM356"/>
      <c r="DN356"/>
      <c r="DO356"/>
      <c r="DP356"/>
      <c r="DQ356"/>
      <c r="DR356"/>
      <c r="DS356"/>
      <c r="DT356"/>
      <c r="DU356"/>
      <c r="DV356"/>
      <c r="DW356"/>
      <c r="DX356"/>
      <c r="DY356"/>
      <c r="DZ356"/>
      <c r="EA356"/>
      <c r="EB356"/>
      <c r="EC356"/>
      <c r="ED356"/>
      <c r="EE356"/>
      <c r="EF356"/>
      <c r="EG356"/>
      <c r="EH356"/>
      <c r="EI356"/>
      <c r="EJ356"/>
      <c r="EK356"/>
      <c r="EL356"/>
      <c r="EM356"/>
      <c r="EN356"/>
      <c r="EO356"/>
      <c r="EP356"/>
      <c r="EQ356"/>
      <c r="ER356"/>
      <c r="ES356"/>
      <c r="ET356"/>
      <c r="EU356"/>
      <c r="EV356"/>
      <c r="EW356"/>
      <c r="EX356"/>
      <c r="EY356"/>
      <c r="EZ356"/>
      <c r="FA356"/>
      <c r="FB356"/>
      <c r="FC356"/>
      <c r="FD356"/>
      <c r="FE356"/>
      <c r="FF356"/>
      <c r="FG356"/>
      <c r="FH356"/>
      <c r="FI356"/>
      <c r="FJ356"/>
      <c r="FK356"/>
      <c r="FL356"/>
      <c r="FM356"/>
      <c r="FN356"/>
      <c r="FO356"/>
      <c r="FP356"/>
      <c r="FQ356"/>
      <c r="FR356"/>
      <c r="FS356"/>
      <c r="FT356"/>
      <c r="FU356"/>
      <c r="FV356"/>
      <c r="FW356"/>
      <c r="FX356"/>
      <c r="FY356"/>
      <c r="FZ356"/>
      <c r="GA356"/>
      <c r="GB356"/>
      <c r="GC356"/>
      <c r="GD356"/>
      <c r="GE356"/>
      <c r="GF356"/>
      <c r="GG356"/>
      <c r="GH356"/>
      <c r="GI356"/>
      <c r="GJ356"/>
      <c r="GK356"/>
      <c r="GL356"/>
      <c r="GM356"/>
      <c r="GN356"/>
      <c r="GO356"/>
      <c r="GP356"/>
      <c r="GQ356"/>
      <c r="GR356"/>
      <c r="GS356"/>
      <c r="GT356"/>
      <c r="GU356"/>
      <c r="GV356"/>
      <c r="GW356"/>
      <c r="GX356"/>
      <c r="GY356"/>
      <c r="GZ356"/>
      <c r="HA356"/>
      <c r="HB356"/>
      <c r="HC356"/>
      <c r="HD356"/>
      <c r="HE356"/>
      <c r="HF356"/>
      <c r="HG356"/>
      <c r="HH356"/>
      <c r="HI356"/>
      <c r="HJ356"/>
      <c r="HK356"/>
      <c r="HL356"/>
      <c r="HM356"/>
      <c r="HN356"/>
      <c r="HO356"/>
      <c r="HP356"/>
      <c r="HQ356"/>
      <c r="HR356"/>
      <c r="HS356"/>
      <c r="HT356"/>
      <c r="HU356"/>
      <c r="HV356"/>
      <c r="HW356"/>
      <c r="HX356"/>
      <c r="HY356"/>
      <c r="HZ356"/>
      <c r="IA356"/>
      <c r="IB356"/>
      <c r="IC356"/>
      <c r="ID356"/>
      <c r="IE356"/>
      <c r="IF356"/>
      <c r="IG356"/>
      <c r="IH356"/>
      <c r="II356"/>
      <c r="IJ356"/>
      <c r="IK356"/>
      <c r="IL356"/>
      <c r="IM356"/>
      <c r="IN356"/>
      <c r="IO356"/>
      <c r="IP356"/>
      <c r="IQ356"/>
      <c r="IR356"/>
      <c r="IS356"/>
      <c r="IT356"/>
      <c r="IU356"/>
      <c r="IV356"/>
      <c r="IW356"/>
      <c r="IX356"/>
      <c r="IY356"/>
      <c r="IZ356"/>
      <c r="JA356"/>
      <c r="JB356"/>
      <c r="JC356"/>
      <c r="JD356"/>
      <c r="JE356"/>
      <c r="JF356"/>
      <c r="JG356"/>
      <c r="JH356"/>
      <c r="JI356"/>
      <c r="JJ356"/>
      <c r="JK356"/>
      <c r="JL356"/>
      <c r="JM356"/>
      <c r="JN356"/>
      <c r="JO356"/>
      <c r="JP356"/>
      <c r="JQ356"/>
      <c r="JR356"/>
      <c r="JS356"/>
      <c r="JT356"/>
      <c r="JU356"/>
      <c r="JV356"/>
      <c r="JW356"/>
      <c r="JX356"/>
      <c r="JY356"/>
      <c r="JZ356"/>
      <c r="KA356"/>
      <c r="KB356"/>
      <c r="KC356"/>
      <c r="KD356"/>
      <c r="KE356"/>
      <c r="KF356"/>
      <c r="KG356"/>
      <c r="KH356"/>
      <c r="KI356"/>
      <c r="KJ356"/>
      <c r="KK356"/>
      <c r="KL356"/>
      <c r="KM356"/>
      <c r="KN356"/>
      <c r="KO356"/>
      <c r="KP356"/>
      <c r="KQ356"/>
      <c r="KR356"/>
      <c r="KS356"/>
      <c r="KT356"/>
      <c r="KU356"/>
      <c r="KV356"/>
      <c r="KW356"/>
      <c r="KX356"/>
      <c r="KY356"/>
      <c r="KZ356"/>
      <c r="LA356"/>
      <c r="LB356"/>
      <c r="LC356"/>
      <c r="LD356"/>
      <c r="LE356"/>
      <c r="LF356"/>
      <c r="LG356"/>
      <c r="LH356"/>
      <c r="LI356"/>
      <c r="LJ356"/>
      <c r="LK356"/>
      <c r="LL356"/>
      <c r="LM356"/>
      <c r="LN356"/>
      <c r="LO356"/>
      <c r="LP356"/>
      <c r="LQ356"/>
      <c r="LR356"/>
      <c r="LS356"/>
      <c r="LT356"/>
      <c r="LU356"/>
      <c r="LV356"/>
      <c r="LW356"/>
      <c r="LX356"/>
      <c r="LY356"/>
      <c r="LZ356"/>
    </row>
    <row r="357" spans="1:338" x14ac:dyDescent="0.2">
      <c r="A357" s="216" t="str">
        <f>IFERROR(IF($A356+1&gt;'(backend scoring)'!$T$335,"",$A356+1),"")</f>
        <v/>
      </c>
      <c r="B357" s="216" t="str">
        <f>_xlfn.XLOOKUP($A357,'(backend scoring)'!$V$2:$V$333,'(backend scoring)'!$A$2:$A$333,"")</f>
        <v/>
      </c>
      <c r="C357" s="216" t="str">
        <f>IFERROR(VLOOKUP($B357,'Institution Evaluation'!$A$55:$F$346,2,0),IFERROR(VLOOKUP($B357,'Privacy Analyst Evaluation'!$A$46:$F$120,2,0),""))&amp;""</f>
        <v/>
      </c>
      <c r="D357" s="216" t="str">
        <f>IFERROR(VLOOKUP($B357,'Institution Evaluation'!$A$55:$F$346,3,0),IFERROR(VLOOKUP($B357,'Privacy Analyst Evaluation'!$A$46:$F$120,3,0),""))&amp;""</f>
        <v/>
      </c>
      <c r="E357" s="216" t="str">
        <f>IFERROR(VLOOKUP($B357,'Institution Evaluation'!$A$55:$F$346,4,0),IFERROR(VLOOKUP($B357,'Privacy Analyst Evaluation'!$A$46:$F$120,4,0),""))&amp;""</f>
        <v/>
      </c>
      <c r="F357" s="216" t="str">
        <f>IFERROR(VLOOKUP($B357,'Institution Evaluation'!$A$55:$F$346,6,0),IFERROR(VLOOKUP($B357,'Privacy Analyst Evaluation'!$A$46:$F$120,6,0),""))&amp;""</f>
        <v/>
      </c>
      <c r="G357" s="217"/>
      <c r="H357" s="216" t="str">
        <f>IFERROR(IF($H356+1&gt;'(backend scoring)'!$Q$335,"",$H356+1),"")</f>
        <v/>
      </c>
      <c r="I357" s="216" t="str">
        <f>_xlfn.XLOOKUP($H357,'(backend scoring)'!$S$2:$S$333,'(backend scoring)'!$A$2:$A$333,"")</f>
        <v/>
      </c>
      <c r="J357" s="216" t="str">
        <f>IFERROR(VLOOKUP($I357,'Institution Evaluation'!$A$55:$F$346,2,0),IFERROR(VLOOKUP($I357,'Privacy Analyst Evaluation'!$A$46:$F$120,2,0),""))</f>
        <v/>
      </c>
      <c r="K357" s="216" t="str">
        <f>IFERROR(VLOOKUP($I357,'Institution Evaluation'!$A$55:$F$346,3,0),IFERROR(VLOOKUP($I357,'Privacy Analyst Evaluation'!$A$46:$F$120,3,0),""))&amp;""</f>
        <v/>
      </c>
      <c r="L357" s="216" t="str">
        <f>IFERROR(VLOOKUP($I357,'Institution Evaluation'!$A$55:$F$346,4,0),IFERROR(VLOOKUP($I357,'Privacy Analyst Evaluation'!$A$46:$F$120,4,0),""))&amp;""</f>
        <v/>
      </c>
      <c r="M357" s="216" t="str">
        <f>IFERROR(VLOOKUP($I357,'Institution Evaluation'!$A$55:$F$346,6,0),IFERROR(VLOOKUP($I357,'Privacy Analyst Evaluation'!$A$46:$F$120,6,0),""))&amp;""</f>
        <v/>
      </c>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c r="CK357"/>
      <c r="CL357"/>
      <c r="CM357"/>
      <c r="CN357"/>
      <c r="CO357"/>
      <c r="CP357"/>
      <c r="CQ357"/>
      <c r="CR357"/>
      <c r="CS357"/>
      <c r="CT357"/>
      <c r="CU357"/>
      <c r="CV357"/>
      <c r="CW357"/>
      <c r="CX357"/>
      <c r="CY357"/>
      <c r="CZ357"/>
      <c r="DA357"/>
      <c r="DB357"/>
      <c r="DC357"/>
      <c r="DD357"/>
      <c r="DE357"/>
      <c r="DF357"/>
      <c r="DG357"/>
      <c r="DH357"/>
      <c r="DI357"/>
      <c r="DJ357"/>
      <c r="DK357"/>
      <c r="DL357"/>
      <c r="DM357"/>
      <c r="DN357"/>
      <c r="DO357"/>
      <c r="DP357"/>
      <c r="DQ357"/>
      <c r="DR357"/>
      <c r="DS357"/>
      <c r="DT357"/>
      <c r="DU357"/>
      <c r="DV357"/>
      <c r="DW357"/>
      <c r="DX357"/>
      <c r="DY357"/>
      <c r="DZ357"/>
      <c r="EA357"/>
      <c r="EB357"/>
      <c r="EC357"/>
      <c r="ED357"/>
      <c r="EE357"/>
      <c r="EF357"/>
      <c r="EG357"/>
      <c r="EH357"/>
      <c r="EI357"/>
      <c r="EJ357"/>
      <c r="EK357"/>
      <c r="EL357"/>
      <c r="EM357"/>
      <c r="EN357"/>
      <c r="EO357"/>
      <c r="EP357"/>
      <c r="EQ357"/>
      <c r="ER357"/>
      <c r="ES357"/>
      <c r="ET357"/>
      <c r="EU357"/>
      <c r="EV357"/>
      <c r="EW357"/>
      <c r="EX357"/>
      <c r="EY357"/>
      <c r="EZ357"/>
      <c r="FA357"/>
      <c r="FB357"/>
      <c r="FC357"/>
      <c r="FD357"/>
      <c r="FE357"/>
      <c r="FF357"/>
      <c r="FG357"/>
      <c r="FH357"/>
      <c r="FI357"/>
      <c r="FJ357"/>
      <c r="FK357"/>
      <c r="FL357"/>
      <c r="FM357"/>
      <c r="FN357"/>
      <c r="FO357"/>
      <c r="FP357"/>
      <c r="FQ357"/>
      <c r="FR357"/>
      <c r="FS357"/>
      <c r="FT357"/>
      <c r="FU357"/>
      <c r="FV357"/>
      <c r="FW357"/>
      <c r="FX357"/>
      <c r="FY357"/>
      <c r="FZ357"/>
      <c r="GA357"/>
      <c r="GB357"/>
      <c r="GC357"/>
      <c r="GD357"/>
      <c r="GE357"/>
      <c r="GF357"/>
      <c r="GG357"/>
      <c r="GH357"/>
      <c r="GI357"/>
      <c r="GJ357"/>
      <c r="GK357"/>
      <c r="GL357"/>
      <c r="GM357"/>
      <c r="GN357"/>
      <c r="GO357"/>
      <c r="GP357"/>
      <c r="GQ357"/>
      <c r="GR357"/>
      <c r="GS357"/>
      <c r="GT357"/>
      <c r="GU357"/>
      <c r="GV357"/>
      <c r="GW357"/>
      <c r="GX357"/>
      <c r="GY357"/>
      <c r="GZ357"/>
      <c r="HA357"/>
      <c r="HB357"/>
      <c r="HC357"/>
      <c r="HD357"/>
      <c r="HE357"/>
      <c r="HF357"/>
      <c r="HG357"/>
      <c r="HH357"/>
      <c r="HI357"/>
      <c r="HJ357"/>
      <c r="HK357"/>
      <c r="HL357"/>
      <c r="HM357"/>
      <c r="HN357"/>
      <c r="HO357"/>
      <c r="HP357"/>
      <c r="HQ357"/>
      <c r="HR357"/>
      <c r="HS357"/>
      <c r="HT357"/>
      <c r="HU357"/>
      <c r="HV357"/>
      <c r="HW357"/>
      <c r="HX357"/>
      <c r="HY357"/>
      <c r="HZ357"/>
      <c r="IA357"/>
      <c r="IB357"/>
      <c r="IC357"/>
      <c r="ID357"/>
      <c r="IE357"/>
      <c r="IF357"/>
      <c r="IG357"/>
      <c r="IH357"/>
      <c r="II357"/>
      <c r="IJ357"/>
      <c r="IK357"/>
      <c r="IL357"/>
      <c r="IM357"/>
      <c r="IN357"/>
      <c r="IO357"/>
      <c r="IP357"/>
      <c r="IQ357"/>
      <c r="IR357"/>
      <c r="IS357"/>
      <c r="IT357"/>
      <c r="IU357"/>
      <c r="IV357"/>
      <c r="IW357"/>
      <c r="IX357"/>
      <c r="IY357"/>
      <c r="IZ357"/>
      <c r="JA357"/>
      <c r="JB357"/>
      <c r="JC357"/>
      <c r="JD357"/>
      <c r="JE357"/>
      <c r="JF357"/>
      <c r="JG357"/>
      <c r="JH357"/>
      <c r="JI357"/>
      <c r="JJ357"/>
      <c r="JK357"/>
      <c r="JL357"/>
      <c r="JM357"/>
      <c r="JN357"/>
      <c r="JO357"/>
      <c r="JP357"/>
      <c r="JQ357"/>
      <c r="JR357"/>
      <c r="JS357"/>
      <c r="JT357"/>
      <c r="JU357"/>
      <c r="JV357"/>
      <c r="JW357"/>
      <c r="JX357"/>
      <c r="JY357"/>
      <c r="JZ357"/>
      <c r="KA357"/>
      <c r="KB357"/>
      <c r="KC357"/>
      <c r="KD357"/>
      <c r="KE357"/>
      <c r="KF357"/>
      <c r="KG357"/>
      <c r="KH357"/>
      <c r="KI357"/>
      <c r="KJ357"/>
      <c r="KK357"/>
      <c r="KL357"/>
      <c r="KM357"/>
      <c r="KN357"/>
      <c r="KO357"/>
      <c r="KP357"/>
      <c r="KQ357"/>
      <c r="KR357"/>
      <c r="KS357"/>
      <c r="KT357"/>
      <c r="KU357"/>
      <c r="KV357"/>
      <c r="KW357"/>
      <c r="KX357"/>
      <c r="KY357"/>
      <c r="KZ357"/>
      <c r="LA357"/>
      <c r="LB357"/>
      <c r="LC357"/>
      <c r="LD357"/>
      <c r="LE357"/>
      <c r="LF357"/>
      <c r="LG357"/>
      <c r="LH357"/>
      <c r="LI357"/>
      <c r="LJ357"/>
      <c r="LK357"/>
      <c r="LL357"/>
      <c r="LM357"/>
      <c r="LN357"/>
      <c r="LO357"/>
      <c r="LP357"/>
      <c r="LQ357"/>
      <c r="LR357"/>
      <c r="LS357"/>
      <c r="LT357"/>
      <c r="LU357"/>
      <c r="LV357"/>
      <c r="LW357"/>
      <c r="LX357"/>
      <c r="LY357"/>
      <c r="LZ357"/>
    </row>
    <row r="358" spans="1:338" x14ac:dyDescent="0.2">
      <c r="A358" s="216" t="str">
        <f>IFERROR(IF($A357+1&gt;'(backend scoring)'!$T$335,"",$A357+1),"")</f>
        <v/>
      </c>
      <c r="B358" s="216" t="str">
        <f>_xlfn.XLOOKUP($A358,'(backend scoring)'!$V$2:$V$333,'(backend scoring)'!$A$2:$A$333,"")</f>
        <v/>
      </c>
      <c r="C358" s="216" t="str">
        <f>IFERROR(VLOOKUP($B358,'Institution Evaluation'!$A$55:$F$346,2,0),IFERROR(VLOOKUP($B358,'Privacy Analyst Evaluation'!$A$46:$F$120,2,0),""))&amp;""</f>
        <v/>
      </c>
      <c r="D358" s="216" t="str">
        <f>IFERROR(VLOOKUP($B358,'Institution Evaluation'!$A$55:$F$346,3,0),IFERROR(VLOOKUP($B358,'Privacy Analyst Evaluation'!$A$46:$F$120,3,0),""))&amp;""</f>
        <v/>
      </c>
      <c r="E358" s="216" t="str">
        <f>IFERROR(VLOOKUP($B358,'Institution Evaluation'!$A$55:$F$346,4,0),IFERROR(VLOOKUP($B358,'Privacy Analyst Evaluation'!$A$46:$F$120,4,0),""))&amp;""</f>
        <v/>
      </c>
      <c r="F358" s="216" t="str">
        <f>IFERROR(VLOOKUP($B358,'Institution Evaluation'!$A$55:$F$346,6,0),IFERROR(VLOOKUP($B358,'Privacy Analyst Evaluation'!$A$46:$F$120,6,0),""))&amp;""</f>
        <v/>
      </c>
      <c r="G358" s="217"/>
      <c r="H358" s="216" t="str">
        <f>IFERROR(IF($H357+1&gt;'(backend scoring)'!$Q$335,"",$H357+1),"")</f>
        <v/>
      </c>
      <c r="I358" s="216" t="str">
        <f>_xlfn.XLOOKUP($H358,'(backend scoring)'!$S$2:$S$333,'(backend scoring)'!$A$2:$A$333,"")</f>
        <v/>
      </c>
      <c r="J358" s="216" t="str">
        <f>IFERROR(VLOOKUP($I358,'Institution Evaluation'!$A$55:$F$346,2,0),IFERROR(VLOOKUP($I358,'Privacy Analyst Evaluation'!$A$46:$F$120,2,0),""))</f>
        <v/>
      </c>
      <c r="K358" s="216" t="str">
        <f>IFERROR(VLOOKUP($I358,'Institution Evaluation'!$A$55:$F$346,3,0),IFERROR(VLOOKUP($I358,'Privacy Analyst Evaluation'!$A$46:$F$120,3,0),""))&amp;""</f>
        <v/>
      </c>
      <c r="L358" s="216" t="str">
        <f>IFERROR(VLOOKUP($I358,'Institution Evaluation'!$A$55:$F$346,4,0),IFERROR(VLOOKUP($I358,'Privacy Analyst Evaluation'!$A$46:$F$120,4,0),""))&amp;""</f>
        <v/>
      </c>
      <c r="M358" s="216" t="str">
        <f>IFERROR(VLOOKUP($I358,'Institution Evaluation'!$A$55:$F$346,6,0),IFERROR(VLOOKUP($I358,'Privacy Analyst Evaluation'!$A$46:$F$120,6,0),""))&amp;""</f>
        <v/>
      </c>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c r="CK358"/>
      <c r="CL358"/>
      <c r="CM358"/>
      <c r="CN358"/>
      <c r="CO358"/>
      <c r="CP358"/>
      <c r="CQ358"/>
      <c r="CR358"/>
      <c r="CS358"/>
      <c r="CT358"/>
      <c r="CU358"/>
      <c r="CV358"/>
      <c r="CW358"/>
      <c r="CX358"/>
      <c r="CY358"/>
      <c r="CZ358"/>
      <c r="DA358"/>
      <c r="DB358"/>
      <c r="DC358"/>
      <c r="DD358"/>
      <c r="DE358"/>
      <c r="DF358"/>
      <c r="DG358"/>
      <c r="DH358"/>
      <c r="DI358"/>
      <c r="DJ358"/>
      <c r="DK358"/>
      <c r="DL358"/>
      <c r="DM358"/>
      <c r="DN358"/>
      <c r="DO358"/>
      <c r="DP358"/>
      <c r="DQ358"/>
      <c r="DR358"/>
      <c r="DS358"/>
      <c r="DT358"/>
      <c r="DU358"/>
      <c r="DV358"/>
      <c r="DW358"/>
      <c r="DX358"/>
      <c r="DY358"/>
      <c r="DZ358"/>
      <c r="EA358"/>
      <c r="EB358"/>
      <c r="EC358"/>
      <c r="ED358"/>
      <c r="EE358"/>
      <c r="EF358"/>
      <c r="EG358"/>
      <c r="EH358"/>
      <c r="EI358"/>
      <c r="EJ358"/>
      <c r="EK358"/>
      <c r="EL358"/>
      <c r="EM358"/>
      <c r="EN358"/>
      <c r="EO358"/>
      <c r="EP358"/>
      <c r="EQ358"/>
      <c r="ER358"/>
      <c r="ES358"/>
      <c r="ET358"/>
      <c r="EU358"/>
      <c r="EV358"/>
      <c r="EW358"/>
      <c r="EX358"/>
      <c r="EY358"/>
      <c r="EZ358"/>
      <c r="FA358"/>
      <c r="FB358"/>
      <c r="FC358"/>
      <c r="FD358"/>
      <c r="FE358"/>
      <c r="FF358"/>
      <c r="FG358"/>
      <c r="FH358"/>
      <c r="FI358"/>
      <c r="FJ358"/>
      <c r="FK358"/>
      <c r="FL358"/>
      <c r="FM358"/>
      <c r="FN358"/>
      <c r="FO358"/>
      <c r="FP358"/>
      <c r="FQ358"/>
      <c r="FR358"/>
      <c r="FS358"/>
      <c r="FT358"/>
      <c r="FU358"/>
      <c r="FV358"/>
      <c r="FW358"/>
      <c r="FX358"/>
      <c r="FY358"/>
      <c r="FZ358"/>
      <c r="GA358"/>
      <c r="GB358"/>
      <c r="GC358"/>
      <c r="GD358"/>
      <c r="GE358"/>
      <c r="GF358"/>
      <c r="GG358"/>
      <c r="GH358"/>
      <c r="GI358"/>
      <c r="GJ358"/>
      <c r="GK358"/>
      <c r="GL358"/>
      <c r="GM358"/>
      <c r="GN358"/>
      <c r="GO358"/>
      <c r="GP358"/>
      <c r="GQ358"/>
      <c r="GR358"/>
      <c r="GS358"/>
      <c r="GT358"/>
      <c r="GU358"/>
      <c r="GV358"/>
      <c r="GW358"/>
      <c r="GX358"/>
      <c r="GY358"/>
      <c r="GZ358"/>
      <c r="HA358"/>
      <c r="HB358"/>
      <c r="HC358"/>
      <c r="HD358"/>
      <c r="HE358"/>
      <c r="HF358"/>
      <c r="HG358"/>
      <c r="HH358"/>
      <c r="HI358"/>
      <c r="HJ358"/>
      <c r="HK358"/>
      <c r="HL358"/>
      <c r="HM358"/>
      <c r="HN358"/>
      <c r="HO358"/>
      <c r="HP358"/>
      <c r="HQ358"/>
      <c r="HR358"/>
      <c r="HS358"/>
      <c r="HT358"/>
      <c r="HU358"/>
      <c r="HV358"/>
      <c r="HW358"/>
      <c r="HX358"/>
      <c r="HY358"/>
      <c r="HZ358"/>
      <c r="IA358"/>
      <c r="IB358"/>
      <c r="IC358"/>
      <c r="ID358"/>
      <c r="IE358"/>
      <c r="IF358"/>
      <c r="IG358"/>
      <c r="IH358"/>
      <c r="II358"/>
      <c r="IJ358"/>
      <c r="IK358"/>
      <c r="IL358"/>
      <c r="IM358"/>
      <c r="IN358"/>
      <c r="IO358"/>
      <c r="IP358"/>
      <c r="IQ358"/>
      <c r="IR358"/>
      <c r="IS358"/>
      <c r="IT358"/>
      <c r="IU358"/>
      <c r="IV358"/>
      <c r="IW358"/>
      <c r="IX358"/>
      <c r="IY358"/>
      <c r="IZ358"/>
      <c r="JA358"/>
      <c r="JB358"/>
      <c r="JC358"/>
      <c r="JD358"/>
      <c r="JE358"/>
      <c r="JF358"/>
      <c r="JG358"/>
      <c r="JH358"/>
      <c r="JI358"/>
      <c r="JJ358"/>
      <c r="JK358"/>
      <c r="JL358"/>
      <c r="JM358"/>
      <c r="JN358"/>
      <c r="JO358"/>
      <c r="JP358"/>
      <c r="JQ358"/>
      <c r="JR358"/>
      <c r="JS358"/>
      <c r="JT358"/>
      <c r="JU358"/>
      <c r="JV358"/>
      <c r="JW358"/>
      <c r="JX358"/>
      <c r="JY358"/>
      <c r="JZ358"/>
      <c r="KA358"/>
      <c r="KB358"/>
      <c r="KC358"/>
      <c r="KD358"/>
      <c r="KE358"/>
      <c r="KF358"/>
      <c r="KG358"/>
      <c r="KH358"/>
      <c r="KI358"/>
      <c r="KJ358"/>
      <c r="KK358"/>
      <c r="KL358"/>
      <c r="KM358"/>
      <c r="KN358"/>
      <c r="KO358"/>
      <c r="KP358"/>
      <c r="KQ358"/>
      <c r="KR358"/>
      <c r="KS358"/>
      <c r="KT358"/>
      <c r="KU358"/>
      <c r="KV358"/>
      <c r="KW358"/>
      <c r="KX358"/>
      <c r="KY358"/>
      <c r="KZ358"/>
      <c r="LA358"/>
      <c r="LB358"/>
      <c r="LC358"/>
      <c r="LD358"/>
      <c r="LE358"/>
      <c r="LF358"/>
      <c r="LG358"/>
      <c r="LH358"/>
      <c r="LI358"/>
      <c r="LJ358"/>
      <c r="LK358"/>
      <c r="LL358"/>
      <c r="LM358"/>
      <c r="LN358"/>
      <c r="LO358"/>
      <c r="LP358"/>
      <c r="LQ358"/>
      <c r="LR358"/>
      <c r="LS358"/>
      <c r="LT358"/>
      <c r="LU358"/>
      <c r="LV358"/>
      <c r="LW358"/>
      <c r="LX358"/>
      <c r="LY358"/>
      <c r="LZ358"/>
    </row>
    <row r="359" spans="1:338" x14ac:dyDescent="0.2">
      <c r="A359" s="216" t="str">
        <f>IFERROR(IF($A358+1&gt;'(backend scoring)'!$T$335,"",$A358+1),"")</f>
        <v/>
      </c>
      <c r="B359" s="216" t="str">
        <f>_xlfn.XLOOKUP($A359,'(backend scoring)'!$V$2:$V$333,'(backend scoring)'!$A$2:$A$333,"")</f>
        <v/>
      </c>
      <c r="C359" s="216" t="str">
        <f>IFERROR(VLOOKUP($B359,'Institution Evaluation'!$A$55:$F$346,2,0),IFERROR(VLOOKUP($B359,'Privacy Analyst Evaluation'!$A$46:$F$120,2,0),""))&amp;""</f>
        <v/>
      </c>
      <c r="D359" s="216" t="str">
        <f>IFERROR(VLOOKUP($B359,'Institution Evaluation'!$A$55:$F$346,3,0),IFERROR(VLOOKUP($B359,'Privacy Analyst Evaluation'!$A$46:$F$120,3,0),""))&amp;""</f>
        <v/>
      </c>
      <c r="E359" s="216" t="str">
        <f>IFERROR(VLOOKUP($B359,'Institution Evaluation'!$A$55:$F$346,4,0),IFERROR(VLOOKUP($B359,'Privacy Analyst Evaluation'!$A$46:$F$120,4,0),""))&amp;""</f>
        <v/>
      </c>
      <c r="F359" s="216" t="str">
        <f>IFERROR(VLOOKUP($B359,'Institution Evaluation'!$A$55:$F$346,6,0),IFERROR(VLOOKUP($B359,'Privacy Analyst Evaluation'!$A$46:$F$120,6,0),""))&amp;""</f>
        <v/>
      </c>
      <c r="G359" s="217"/>
      <c r="H359" s="216" t="str">
        <f>IFERROR(IF($H358+1&gt;'(backend scoring)'!$Q$335,"",$H358+1),"")</f>
        <v/>
      </c>
      <c r="I359" s="216" t="str">
        <f>_xlfn.XLOOKUP($H359,'(backend scoring)'!$S$2:$S$333,'(backend scoring)'!$A$2:$A$333,"")</f>
        <v/>
      </c>
      <c r="J359" s="216" t="str">
        <f>IFERROR(VLOOKUP($I359,'Institution Evaluation'!$A$55:$F$346,2,0),IFERROR(VLOOKUP($I359,'Privacy Analyst Evaluation'!$A$46:$F$120,2,0),""))</f>
        <v/>
      </c>
      <c r="K359" s="216" t="str">
        <f>IFERROR(VLOOKUP($I359,'Institution Evaluation'!$A$55:$F$346,3,0),IFERROR(VLOOKUP($I359,'Privacy Analyst Evaluation'!$A$46:$F$120,3,0),""))&amp;""</f>
        <v/>
      </c>
      <c r="L359" s="216" t="str">
        <f>IFERROR(VLOOKUP($I359,'Institution Evaluation'!$A$55:$F$346,4,0),IFERROR(VLOOKUP($I359,'Privacy Analyst Evaluation'!$A$46:$F$120,4,0),""))&amp;""</f>
        <v/>
      </c>
      <c r="M359" s="216" t="str">
        <f>IFERROR(VLOOKUP($I359,'Institution Evaluation'!$A$55:$F$346,6,0),IFERROR(VLOOKUP($I359,'Privacy Analyst Evaluation'!$A$46:$F$120,6,0),""))&amp;""</f>
        <v/>
      </c>
    </row>
    <row r="360" spans="1:338" x14ac:dyDescent="0.2">
      <c r="A360" s="216" t="str">
        <f>IFERROR(IF($A359+1&gt;'(backend scoring)'!$T$335,"",$A359+1),"")</f>
        <v/>
      </c>
      <c r="B360" s="216" t="str">
        <f>_xlfn.XLOOKUP($A360,'(backend scoring)'!$V$2:$V$333,'(backend scoring)'!$A$2:$A$333,"")</f>
        <v/>
      </c>
      <c r="C360" s="216" t="str">
        <f>IFERROR(VLOOKUP($B360,'Institution Evaluation'!$A$55:$F$346,2,0),IFERROR(VLOOKUP($B360,'Privacy Analyst Evaluation'!$A$46:$F$120,2,0),""))&amp;""</f>
        <v/>
      </c>
      <c r="D360" s="216" t="str">
        <f>IFERROR(VLOOKUP($B360,'Institution Evaluation'!$A$55:$F$346,3,0),IFERROR(VLOOKUP($B360,'Privacy Analyst Evaluation'!$A$46:$F$120,3,0),""))&amp;""</f>
        <v/>
      </c>
      <c r="E360" s="216" t="str">
        <f>IFERROR(VLOOKUP($B360,'Institution Evaluation'!$A$55:$F$346,4,0),IFERROR(VLOOKUP($B360,'Privacy Analyst Evaluation'!$A$46:$F$120,4,0),""))&amp;""</f>
        <v/>
      </c>
      <c r="F360" s="216" t="str">
        <f>IFERROR(VLOOKUP($B360,'Institution Evaluation'!$A$55:$F$346,6,0),IFERROR(VLOOKUP($B360,'Privacy Analyst Evaluation'!$A$46:$F$120,6,0),""))&amp;""</f>
        <v/>
      </c>
      <c r="G360" s="217"/>
      <c r="H360" s="216" t="str">
        <f>IFERROR(IF($H359+1&gt;'(backend scoring)'!$Q$335,"",$H359+1),"")</f>
        <v/>
      </c>
      <c r="I360" s="216" t="str">
        <f>_xlfn.XLOOKUP($H360,'(backend scoring)'!$S$2:$S$333,'(backend scoring)'!$A$2:$A$333,"")</f>
        <v/>
      </c>
      <c r="J360" s="216" t="str">
        <f>IFERROR(VLOOKUP($I360,'Institution Evaluation'!$A$55:$F$346,2,0),IFERROR(VLOOKUP($I360,'Privacy Analyst Evaluation'!$A$46:$F$120,2,0),""))</f>
        <v/>
      </c>
      <c r="K360" s="216" t="str">
        <f>IFERROR(VLOOKUP($I360,'Institution Evaluation'!$A$55:$F$346,3,0),IFERROR(VLOOKUP($I360,'Privacy Analyst Evaluation'!$A$46:$F$120,3,0),""))&amp;""</f>
        <v/>
      </c>
      <c r="L360" s="216" t="str">
        <f>IFERROR(VLOOKUP($I360,'Institution Evaluation'!$A$55:$F$346,4,0),IFERROR(VLOOKUP($I360,'Privacy Analyst Evaluation'!$A$46:$F$120,4,0),""))&amp;""</f>
        <v/>
      </c>
      <c r="M360" s="216" t="str">
        <f>IFERROR(VLOOKUP($I360,'Institution Evaluation'!$A$55:$F$346,6,0),IFERROR(VLOOKUP($I360,'Privacy Analyst Evaluation'!$A$46:$F$120,6,0),""))&amp;""</f>
        <v/>
      </c>
    </row>
    <row r="361" spans="1:338" x14ac:dyDescent="0.2">
      <c r="A361" s="216" t="str">
        <f>IFERROR(IF($A360+1&gt;'(backend scoring)'!$T$335,"",$A360+1),"")</f>
        <v/>
      </c>
      <c r="B361" s="216" t="str">
        <f>_xlfn.XLOOKUP($A361,'(backend scoring)'!$V$2:$V$333,'(backend scoring)'!$A$2:$A$333,"")</f>
        <v/>
      </c>
      <c r="C361" s="216" t="str">
        <f>IFERROR(VLOOKUP($B361,'Institution Evaluation'!$A$55:$F$346,2,0),IFERROR(VLOOKUP($B361,'Privacy Analyst Evaluation'!$A$46:$F$120,2,0),""))&amp;""</f>
        <v/>
      </c>
      <c r="D361" s="216" t="str">
        <f>IFERROR(VLOOKUP($B361,'Institution Evaluation'!$A$55:$F$346,3,0),IFERROR(VLOOKUP($B361,'Privacy Analyst Evaluation'!$A$46:$F$120,3,0),""))&amp;""</f>
        <v/>
      </c>
      <c r="E361" s="216" t="str">
        <f>IFERROR(VLOOKUP($B361,'Institution Evaluation'!$A$55:$F$346,4,0),IFERROR(VLOOKUP($B361,'Privacy Analyst Evaluation'!$A$46:$F$120,4,0),""))&amp;""</f>
        <v/>
      </c>
      <c r="F361" s="216" t="str">
        <f>IFERROR(VLOOKUP($B361,'Institution Evaluation'!$A$55:$F$346,6,0),IFERROR(VLOOKUP($B361,'Privacy Analyst Evaluation'!$A$46:$F$120,6,0),""))&amp;""</f>
        <v/>
      </c>
      <c r="G361" s="217"/>
      <c r="H361" s="216" t="str">
        <f>IFERROR(IF($H360+1&gt;'(backend scoring)'!$Q$335,"",$H360+1),"")</f>
        <v/>
      </c>
      <c r="I361" s="216" t="str">
        <f>_xlfn.XLOOKUP($H361,'(backend scoring)'!$S$2:$S$333,'(backend scoring)'!$A$2:$A$333,"")</f>
        <v/>
      </c>
      <c r="J361" s="216" t="str">
        <f>IFERROR(VLOOKUP($I361,'Institution Evaluation'!$A$55:$F$346,2,0),IFERROR(VLOOKUP($I361,'Privacy Analyst Evaluation'!$A$46:$F$120,2,0),""))</f>
        <v/>
      </c>
      <c r="K361" s="216" t="str">
        <f>IFERROR(VLOOKUP($I361,'Institution Evaluation'!$A$55:$F$346,3,0),IFERROR(VLOOKUP($I361,'Privacy Analyst Evaluation'!$A$46:$F$120,3,0),""))&amp;""</f>
        <v/>
      </c>
      <c r="L361" s="216" t="str">
        <f>IFERROR(VLOOKUP($I361,'Institution Evaluation'!$A$55:$F$346,4,0),IFERROR(VLOOKUP($I361,'Privacy Analyst Evaluation'!$A$46:$F$120,4,0),""))&amp;""</f>
        <v/>
      </c>
      <c r="M361" s="216" t="str">
        <f>IFERROR(VLOOKUP($I361,'Institution Evaluation'!$A$55:$F$346,6,0),IFERROR(VLOOKUP($I361,'Privacy Analyst Evaluation'!$A$46:$F$120,6,0),""))&amp;""</f>
        <v/>
      </c>
    </row>
    <row r="362" spans="1:338" x14ac:dyDescent="0.2">
      <c r="A362" s="216" t="str">
        <f>IFERROR(IF($A361+1&gt;'(backend scoring)'!$T$335,"",$A361+1),"")</f>
        <v/>
      </c>
      <c r="B362" s="216" t="str">
        <f>_xlfn.XLOOKUP($A362,'(backend scoring)'!$V$2:$V$333,'(backend scoring)'!$A$2:$A$333,"")</f>
        <v/>
      </c>
      <c r="C362" s="216" t="str">
        <f>IFERROR(VLOOKUP($B362,'Institution Evaluation'!$A$55:$F$346,2,0),IFERROR(VLOOKUP($B362,'Privacy Analyst Evaluation'!$A$46:$F$120,2,0),""))&amp;""</f>
        <v/>
      </c>
      <c r="D362" s="216" t="str">
        <f>IFERROR(VLOOKUP($B362,'Institution Evaluation'!$A$55:$F$346,3,0),IFERROR(VLOOKUP($B362,'Privacy Analyst Evaluation'!$A$46:$F$120,3,0),""))&amp;""</f>
        <v/>
      </c>
      <c r="E362" s="216" t="str">
        <f>IFERROR(VLOOKUP($B362,'Institution Evaluation'!$A$55:$F$346,4,0),IFERROR(VLOOKUP($B362,'Privacy Analyst Evaluation'!$A$46:$F$120,4,0),""))&amp;""</f>
        <v/>
      </c>
      <c r="F362" s="216" t="str">
        <f>IFERROR(VLOOKUP($B362,'Institution Evaluation'!$A$55:$F$346,6,0),IFERROR(VLOOKUP($B362,'Privacy Analyst Evaluation'!$A$46:$F$120,6,0),""))&amp;""</f>
        <v/>
      </c>
      <c r="G362" s="217"/>
      <c r="H362" s="216" t="str">
        <f>IFERROR(IF($H361+1&gt;'(backend scoring)'!$Q$335,"",$H361+1),"")</f>
        <v/>
      </c>
      <c r="I362" s="216" t="str">
        <f>_xlfn.XLOOKUP($H362,'(backend scoring)'!$S$2:$S$333,'(backend scoring)'!$A$2:$A$333,"")</f>
        <v/>
      </c>
      <c r="J362" s="216" t="str">
        <f>IFERROR(VLOOKUP($I362,'Institution Evaluation'!$A$55:$F$346,2,0),IFERROR(VLOOKUP($I362,'Privacy Analyst Evaluation'!$A$46:$F$120,2,0),""))</f>
        <v/>
      </c>
      <c r="K362" s="216" t="str">
        <f>IFERROR(VLOOKUP($I362,'Institution Evaluation'!$A$55:$F$346,3,0),IFERROR(VLOOKUP($I362,'Privacy Analyst Evaluation'!$A$46:$F$120,3,0),""))&amp;""</f>
        <v/>
      </c>
      <c r="L362" s="216" t="str">
        <f>IFERROR(VLOOKUP($I362,'Institution Evaluation'!$A$55:$F$346,4,0),IFERROR(VLOOKUP($I362,'Privacy Analyst Evaluation'!$A$46:$F$120,4,0),""))&amp;""</f>
        <v/>
      </c>
      <c r="M362" s="216" t="str">
        <f>IFERROR(VLOOKUP($I362,'Institution Evaluation'!$A$55:$F$346,6,0),IFERROR(VLOOKUP($I362,'Privacy Analyst Evaluation'!$A$46:$F$120,6,0),""))&amp;""</f>
        <v/>
      </c>
    </row>
    <row r="363" spans="1:338" x14ac:dyDescent="0.2">
      <c r="A363" s="216" t="str">
        <f>IFERROR(IF($A362+1&gt;'(backend scoring)'!$T$335,"",$A362+1),"")</f>
        <v/>
      </c>
      <c r="B363" s="216" t="str">
        <f>_xlfn.XLOOKUP($A363,'(backend scoring)'!$V$2:$V$333,'(backend scoring)'!$A$2:$A$333,"")</f>
        <v/>
      </c>
      <c r="C363" s="216" t="str">
        <f>IFERROR(VLOOKUP($B363,'Institution Evaluation'!$A$55:$F$346,2,0),IFERROR(VLOOKUP($B363,'Privacy Analyst Evaluation'!$A$46:$F$120,2,0),""))&amp;""</f>
        <v/>
      </c>
      <c r="D363" s="216" t="str">
        <f>IFERROR(VLOOKUP($B363,'Institution Evaluation'!$A$55:$F$346,3,0),IFERROR(VLOOKUP($B363,'Privacy Analyst Evaluation'!$A$46:$F$120,3,0),""))&amp;""</f>
        <v/>
      </c>
      <c r="E363" s="216" t="str">
        <f>IFERROR(VLOOKUP($B363,'Institution Evaluation'!$A$55:$F$346,4,0),IFERROR(VLOOKUP($B363,'Privacy Analyst Evaluation'!$A$46:$F$120,4,0),""))&amp;""</f>
        <v/>
      </c>
      <c r="F363" s="216" t="str">
        <f>IFERROR(VLOOKUP($B363,'Institution Evaluation'!$A$55:$F$346,6,0),IFERROR(VLOOKUP($B363,'Privacy Analyst Evaluation'!$A$46:$F$120,6,0),""))&amp;""</f>
        <v/>
      </c>
      <c r="G363" s="217"/>
      <c r="H363" s="216" t="str">
        <f>IFERROR(IF($H362+1&gt;'(backend scoring)'!$Q$335,"",$H362+1),"")</f>
        <v/>
      </c>
      <c r="I363" s="216" t="str">
        <f>_xlfn.XLOOKUP($H363,'(backend scoring)'!$S$2:$S$333,'(backend scoring)'!$A$2:$A$333,"")</f>
        <v/>
      </c>
      <c r="J363" s="216" t="str">
        <f>IFERROR(VLOOKUP($I363,'Institution Evaluation'!$A$55:$F$346,2,0),IFERROR(VLOOKUP($I363,'Privacy Analyst Evaluation'!$A$46:$F$120,2,0),""))</f>
        <v/>
      </c>
      <c r="K363" s="216" t="str">
        <f>IFERROR(VLOOKUP($I363,'Institution Evaluation'!$A$55:$F$346,3,0),IFERROR(VLOOKUP($I363,'Privacy Analyst Evaluation'!$A$46:$F$120,3,0),""))&amp;""</f>
        <v/>
      </c>
      <c r="L363" s="216" t="str">
        <f>IFERROR(VLOOKUP($I363,'Institution Evaluation'!$A$55:$F$346,4,0),IFERROR(VLOOKUP($I363,'Privacy Analyst Evaluation'!$A$46:$F$120,4,0),""))&amp;""</f>
        <v/>
      </c>
      <c r="M363" s="216" t="str">
        <f>IFERROR(VLOOKUP($I363,'Institution Evaluation'!$A$55:$F$346,6,0),IFERROR(VLOOKUP($I363,'Privacy Analyst Evaluation'!$A$46:$F$120,6,0),""))&amp;""</f>
        <v/>
      </c>
    </row>
    <row r="364" spans="1:338" x14ac:dyDescent="0.2">
      <c r="A364" s="216" t="str">
        <f>IFERROR(IF($A363+1&gt;'(backend scoring)'!$T$335,"",$A363+1),"")</f>
        <v/>
      </c>
      <c r="B364" s="216" t="str">
        <f>_xlfn.XLOOKUP($A364,'(backend scoring)'!$V$2:$V$333,'(backend scoring)'!$A$2:$A$333,"")</f>
        <v/>
      </c>
      <c r="C364" s="216" t="str">
        <f>IFERROR(VLOOKUP($B364,'Institution Evaluation'!$A$55:$F$346,2,0),IFERROR(VLOOKUP($B364,'Privacy Analyst Evaluation'!$A$46:$F$120,2,0),""))&amp;""</f>
        <v/>
      </c>
      <c r="D364" s="216" t="str">
        <f>IFERROR(VLOOKUP($B364,'Institution Evaluation'!$A$55:$F$346,3,0),IFERROR(VLOOKUP($B364,'Privacy Analyst Evaluation'!$A$46:$F$120,3,0),""))&amp;""</f>
        <v/>
      </c>
      <c r="E364" s="216" t="str">
        <f>IFERROR(VLOOKUP($B364,'Institution Evaluation'!$A$55:$F$346,4,0),IFERROR(VLOOKUP($B364,'Privacy Analyst Evaluation'!$A$46:$F$120,4,0),""))&amp;""</f>
        <v/>
      </c>
      <c r="F364" s="216" t="str">
        <f>IFERROR(VLOOKUP($B364,'Institution Evaluation'!$A$55:$F$346,6,0),IFERROR(VLOOKUP($B364,'Privacy Analyst Evaluation'!$A$46:$F$120,6,0),""))&amp;""</f>
        <v/>
      </c>
      <c r="G364" s="217"/>
      <c r="H364" s="216" t="str">
        <f>IFERROR(IF($H363+1&gt;'(backend scoring)'!$Q$335,"",$H363+1),"")</f>
        <v/>
      </c>
      <c r="I364" s="216" t="str">
        <f>_xlfn.XLOOKUP($H364,'(backend scoring)'!$S$2:$S$333,'(backend scoring)'!$A$2:$A$333,"")</f>
        <v/>
      </c>
      <c r="J364" s="216" t="str">
        <f>IFERROR(VLOOKUP($I364,'Institution Evaluation'!$A$55:$F$346,2,0),IFERROR(VLOOKUP($I364,'Privacy Analyst Evaluation'!$A$46:$F$120,2,0),""))</f>
        <v/>
      </c>
      <c r="K364" s="216" t="str">
        <f>IFERROR(VLOOKUP($I364,'Institution Evaluation'!$A$55:$F$346,3,0),IFERROR(VLOOKUP($I364,'Privacy Analyst Evaluation'!$A$46:$F$120,3,0),""))&amp;""</f>
        <v/>
      </c>
      <c r="L364" s="216" t="str">
        <f>IFERROR(VLOOKUP($I364,'Institution Evaluation'!$A$55:$F$346,4,0),IFERROR(VLOOKUP($I364,'Privacy Analyst Evaluation'!$A$46:$F$120,4,0),""))&amp;""</f>
        <v/>
      </c>
      <c r="M364" s="216" t="str">
        <f>IFERROR(VLOOKUP($I364,'Institution Evaluation'!$A$55:$F$346,6,0),IFERROR(VLOOKUP($I364,'Privacy Analyst Evaluation'!$A$46:$F$120,6,0),""))&amp;""</f>
        <v/>
      </c>
    </row>
    <row r="365" spans="1:338" x14ac:dyDescent="0.2">
      <c r="A365" s="216" t="str">
        <f>IFERROR(IF($A364+1&gt;'(backend scoring)'!$T$335,"",$A364+1),"")</f>
        <v/>
      </c>
      <c r="B365" s="216" t="str">
        <f>_xlfn.XLOOKUP($A365,'(backend scoring)'!$V$2:$V$333,'(backend scoring)'!$A$2:$A$333,"")</f>
        <v/>
      </c>
      <c r="C365" s="216" t="str">
        <f>IFERROR(VLOOKUP($B365,'Institution Evaluation'!$A$55:$F$346,2,0),IFERROR(VLOOKUP($B365,'Privacy Analyst Evaluation'!$A$46:$F$120,2,0),""))&amp;""</f>
        <v/>
      </c>
      <c r="D365" s="216" t="str">
        <f>IFERROR(VLOOKUP($B365,'Institution Evaluation'!$A$55:$F$346,3,0),IFERROR(VLOOKUP($B365,'Privacy Analyst Evaluation'!$A$46:$F$120,3,0),""))&amp;""</f>
        <v/>
      </c>
      <c r="E365" s="216" t="str">
        <f>IFERROR(VLOOKUP($B365,'Institution Evaluation'!$A$55:$F$346,4,0),IFERROR(VLOOKUP($B365,'Privacy Analyst Evaluation'!$A$46:$F$120,4,0),""))&amp;""</f>
        <v/>
      </c>
      <c r="F365" s="216" t="str">
        <f>IFERROR(VLOOKUP($B365,'Institution Evaluation'!$A$55:$F$346,6,0),IFERROR(VLOOKUP($B365,'Privacy Analyst Evaluation'!$A$46:$F$120,6,0),""))&amp;""</f>
        <v/>
      </c>
      <c r="G365" s="217"/>
      <c r="H365" s="216" t="str">
        <f>IFERROR(IF($H364+1&gt;'(backend scoring)'!$Q$335,"",$H364+1),"")</f>
        <v/>
      </c>
      <c r="I365" s="216" t="str">
        <f>_xlfn.XLOOKUP($H365,'(backend scoring)'!$S$2:$S$333,'(backend scoring)'!$A$2:$A$333,"")</f>
        <v/>
      </c>
      <c r="J365" s="216" t="str">
        <f>IFERROR(VLOOKUP($I365,'Institution Evaluation'!$A$55:$F$346,2,0),IFERROR(VLOOKUP($I365,'Privacy Analyst Evaluation'!$A$46:$F$120,2,0),""))</f>
        <v/>
      </c>
      <c r="K365" s="216" t="str">
        <f>IFERROR(VLOOKUP($I365,'Institution Evaluation'!$A$55:$F$346,3,0),IFERROR(VLOOKUP($I365,'Privacy Analyst Evaluation'!$A$46:$F$120,3,0),""))&amp;""</f>
        <v/>
      </c>
      <c r="L365" s="216" t="str">
        <f>IFERROR(VLOOKUP($I365,'Institution Evaluation'!$A$55:$F$346,4,0),IFERROR(VLOOKUP($I365,'Privacy Analyst Evaluation'!$A$46:$F$120,4,0),""))&amp;""</f>
        <v/>
      </c>
      <c r="M365" s="216" t="str">
        <f>IFERROR(VLOOKUP($I365,'Institution Evaluation'!$A$55:$F$346,6,0),IFERROR(VLOOKUP($I365,'Privacy Analyst Evaluation'!$A$46:$F$120,6,0),""))&amp;""</f>
        <v/>
      </c>
    </row>
    <row r="366" spans="1:338" x14ac:dyDescent="0.2">
      <c r="A366" s="216" t="str">
        <f>IFERROR(IF($A365+1&gt;'(backend scoring)'!$T$335,"",$A365+1),"")</f>
        <v/>
      </c>
      <c r="B366" s="216" t="str">
        <f>_xlfn.XLOOKUP($A366,'(backend scoring)'!$V$2:$V$333,'(backend scoring)'!$A$2:$A$333,"")</f>
        <v/>
      </c>
      <c r="C366" s="216" t="str">
        <f>IFERROR(VLOOKUP($B366,'Institution Evaluation'!$A$55:$F$346,2,0),IFERROR(VLOOKUP($B366,'Privacy Analyst Evaluation'!$A$46:$F$120,2,0),""))&amp;""</f>
        <v/>
      </c>
      <c r="D366" s="216" t="str">
        <f>IFERROR(VLOOKUP($B366,'Institution Evaluation'!$A$55:$F$346,3,0),IFERROR(VLOOKUP($B366,'Privacy Analyst Evaluation'!$A$46:$F$120,3,0),""))&amp;""</f>
        <v/>
      </c>
      <c r="E366" s="216" t="str">
        <f>IFERROR(VLOOKUP($B366,'Institution Evaluation'!$A$55:$F$346,4,0),IFERROR(VLOOKUP($B366,'Privacy Analyst Evaluation'!$A$46:$F$120,4,0),""))&amp;""</f>
        <v/>
      </c>
      <c r="F366" s="216" t="str">
        <f>IFERROR(VLOOKUP($B366,'Institution Evaluation'!$A$55:$F$346,6,0),IFERROR(VLOOKUP($B366,'Privacy Analyst Evaluation'!$A$46:$F$120,6,0),""))&amp;""</f>
        <v/>
      </c>
      <c r="G366" s="217"/>
      <c r="H366" s="216" t="str">
        <f>IFERROR(IF($H365+1&gt;'(backend scoring)'!$Q$335,"",$H365+1),"")</f>
        <v/>
      </c>
      <c r="I366" s="216" t="str">
        <f>_xlfn.XLOOKUP($H366,'(backend scoring)'!$S$2:$S$333,'(backend scoring)'!$A$2:$A$333,"")</f>
        <v/>
      </c>
      <c r="J366" s="216" t="str">
        <f>IFERROR(VLOOKUP($I366,'Institution Evaluation'!$A$55:$F$346,2,0),IFERROR(VLOOKUP($I366,'Privacy Analyst Evaluation'!$A$46:$F$120,2,0),""))</f>
        <v/>
      </c>
      <c r="K366" s="216" t="str">
        <f>IFERROR(VLOOKUP($I366,'Institution Evaluation'!$A$55:$F$346,3,0),IFERROR(VLOOKUP($I366,'Privacy Analyst Evaluation'!$A$46:$F$120,3,0),""))&amp;""</f>
        <v/>
      </c>
      <c r="L366" s="216" t="str">
        <f>IFERROR(VLOOKUP($I366,'Institution Evaluation'!$A$55:$F$346,4,0),IFERROR(VLOOKUP($I366,'Privacy Analyst Evaluation'!$A$46:$F$120,4,0),""))&amp;""</f>
        <v/>
      </c>
      <c r="M366" s="216" t="str">
        <f>IFERROR(VLOOKUP($I366,'Institution Evaluation'!$A$55:$F$346,6,0),IFERROR(VLOOKUP($I366,'Privacy Analyst Evaluation'!$A$46:$F$120,6,0),""))&amp;""</f>
        <v/>
      </c>
    </row>
    <row r="367" spans="1:338" x14ac:dyDescent="0.2">
      <c r="A367" s="216" t="str">
        <f>IFERROR(IF($A366+1&gt;'(backend scoring)'!$T$335,"",$A366+1),"")</f>
        <v/>
      </c>
      <c r="B367" s="216" t="str">
        <f>_xlfn.XLOOKUP($A367,'(backend scoring)'!$V$2:$V$333,'(backend scoring)'!$A$2:$A$333,"")</f>
        <v/>
      </c>
      <c r="C367" s="216" t="str">
        <f>IFERROR(VLOOKUP($B367,'Institution Evaluation'!$A$55:$F$346,2,0),IFERROR(VLOOKUP($B367,'Privacy Analyst Evaluation'!$A$46:$F$120,2,0),""))&amp;""</f>
        <v/>
      </c>
      <c r="D367" s="216" t="str">
        <f>IFERROR(VLOOKUP($B367,'Institution Evaluation'!$A$55:$F$346,3,0),IFERROR(VLOOKUP($B367,'Privacy Analyst Evaluation'!$A$46:$F$120,3,0),""))&amp;""</f>
        <v/>
      </c>
      <c r="E367" s="216" t="str">
        <f>IFERROR(VLOOKUP($B367,'Institution Evaluation'!$A$55:$F$346,4,0),IFERROR(VLOOKUP($B367,'Privacy Analyst Evaluation'!$A$46:$F$120,4,0),""))&amp;""</f>
        <v/>
      </c>
      <c r="F367" s="216" t="str">
        <f>IFERROR(VLOOKUP($B367,'Institution Evaluation'!$A$55:$F$346,6,0),IFERROR(VLOOKUP($B367,'Privacy Analyst Evaluation'!$A$46:$F$120,6,0),""))&amp;""</f>
        <v/>
      </c>
      <c r="G367" s="217"/>
      <c r="H367" s="216" t="str">
        <f>IFERROR(IF($H366+1&gt;'(backend scoring)'!$Q$335,"",$H366+1),"")</f>
        <v/>
      </c>
      <c r="I367" s="216" t="str">
        <f>_xlfn.XLOOKUP($H367,'(backend scoring)'!$S$2:$S$333,'(backend scoring)'!$A$2:$A$333,"")</f>
        <v/>
      </c>
      <c r="J367" s="216" t="str">
        <f>IFERROR(VLOOKUP($I367,'Institution Evaluation'!$A$55:$F$346,2,0),IFERROR(VLOOKUP($I367,'Privacy Analyst Evaluation'!$A$46:$F$120,2,0),""))</f>
        <v/>
      </c>
      <c r="K367" s="216" t="str">
        <f>IFERROR(VLOOKUP($I367,'Institution Evaluation'!$A$55:$F$346,3,0),IFERROR(VLOOKUP($I367,'Privacy Analyst Evaluation'!$A$46:$F$120,3,0),""))&amp;""</f>
        <v/>
      </c>
      <c r="L367" s="216" t="str">
        <f>IFERROR(VLOOKUP($I367,'Institution Evaluation'!$A$55:$F$346,4,0),IFERROR(VLOOKUP($I367,'Privacy Analyst Evaluation'!$A$46:$F$120,4,0),""))&amp;""</f>
        <v/>
      </c>
      <c r="M367" s="216" t="str">
        <f>IFERROR(VLOOKUP($I367,'Institution Evaluation'!$A$55:$F$346,6,0),IFERROR(VLOOKUP($I367,'Privacy Analyst Evaluation'!$A$46:$F$120,6,0),""))&amp;""</f>
        <v/>
      </c>
    </row>
    <row r="368" spans="1:338" x14ac:dyDescent="0.2">
      <c r="A368" s="216" t="str">
        <f>IFERROR(IF($A367+1&gt;'(backend scoring)'!$T$335,"",$A367+1),"")</f>
        <v/>
      </c>
      <c r="B368" s="216" t="str">
        <f>_xlfn.XLOOKUP($A368,'(backend scoring)'!$V$2:$V$333,'(backend scoring)'!$A$2:$A$333,"")</f>
        <v/>
      </c>
      <c r="C368" s="216" t="str">
        <f>IFERROR(VLOOKUP($B368,'Institution Evaluation'!$A$55:$F$346,2,0),IFERROR(VLOOKUP($B368,'Privacy Analyst Evaluation'!$A$46:$F$120,2,0),""))&amp;""</f>
        <v/>
      </c>
      <c r="D368" s="216" t="str">
        <f>IFERROR(VLOOKUP($B368,'Institution Evaluation'!$A$55:$F$346,3,0),IFERROR(VLOOKUP($B368,'Privacy Analyst Evaluation'!$A$46:$F$120,3,0),""))&amp;""</f>
        <v/>
      </c>
      <c r="E368" s="216" t="str">
        <f>IFERROR(VLOOKUP($B368,'Institution Evaluation'!$A$55:$F$346,4,0),IFERROR(VLOOKUP($B368,'Privacy Analyst Evaluation'!$A$46:$F$120,4,0),""))&amp;""</f>
        <v/>
      </c>
      <c r="F368" s="216" t="str">
        <f>IFERROR(VLOOKUP($B368,'Institution Evaluation'!$A$55:$F$346,6,0),IFERROR(VLOOKUP($B368,'Privacy Analyst Evaluation'!$A$46:$F$120,6,0),""))&amp;""</f>
        <v/>
      </c>
      <c r="G368" s="217"/>
      <c r="H368" s="216" t="str">
        <f>IFERROR(IF($H367+1&gt;'(backend scoring)'!$Q$335,"",$H367+1),"")</f>
        <v/>
      </c>
      <c r="I368" s="216" t="str">
        <f>_xlfn.XLOOKUP($H368,'(backend scoring)'!$S$2:$S$333,'(backend scoring)'!$A$2:$A$333,"")</f>
        <v/>
      </c>
      <c r="J368" s="216" t="str">
        <f>IFERROR(VLOOKUP($I368,'Institution Evaluation'!$A$55:$F$346,2,0),IFERROR(VLOOKUP($I368,'Privacy Analyst Evaluation'!$A$46:$F$120,2,0),""))</f>
        <v/>
      </c>
      <c r="K368" s="216" t="str">
        <f>IFERROR(VLOOKUP($I368,'Institution Evaluation'!$A$55:$F$346,3,0),IFERROR(VLOOKUP($I368,'Privacy Analyst Evaluation'!$A$46:$F$120,3,0),""))&amp;""</f>
        <v/>
      </c>
      <c r="L368" s="216" t="str">
        <f>IFERROR(VLOOKUP($I368,'Institution Evaluation'!$A$55:$F$346,4,0),IFERROR(VLOOKUP($I368,'Privacy Analyst Evaluation'!$A$46:$F$120,4,0),""))&amp;""</f>
        <v/>
      </c>
      <c r="M368" s="216" t="str">
        <f>IFERROR(VLOOKUP($I368,'Institution Evaluation'!$A$55:$F$346,6,0),IFERROR(VLOOKUP($I368,'Privacy Analyst Evaluation'!$A$46:$F$120,6,0),""))&amp;""</f>
        <v/>
      </c>
      <c r="N368" s="255" t="s">
        <v>1543</v>
      </c>
    </row>
    <row r="369" spans="1:2" x14ac:dyDescent="0.2">
      <c r="A369" s="256" t="s">
        <v>1544</v>
      </c>
      <c r="B369" s="256" t="s">
        <v>1544</v>
      </c>
    </row>
    <row r="370" spans="1:2" hidden="1" x14ac:dyDescent="0.2">
      <c r="A370"/>
      <c r="B370"/>
    </row>
    <row r="371" spans="1:2" hidden="1" x14ac:dyDescent="0.2">
      <c r="A371"/>
      <c r="B371"/>
    </row>
    <row r="372" spans="1:2" hidden="1" x14ac:dyDescent="0.2">
      <c r="A372"/>
      <c r="B372"/>
    </row>
    <row r="373" spans="1:2" hidden="1" x14ac:dyDescent="0.2">
      <c r="A373"/>
      <c r="B373"/>
    </row>
    <row r="374" spans="1:2" hidden="1" x14ac:dyDescent="0.2">
      <c r="A374"/>
      <c r="B374"/>
    </row>
    <row r="375" spans="1:2" hidden="1" x14ac:dyDescent="0.2">
      <c r="A375"/>
      <c r="B375"/>
    </row>
    <row r="376" spans="1:2" hidden="1" x14ac:dyDescent="0.2">
      <c r="A376"/>
      <c r="B376"/>
    </row>
    <row r="377" spans="1:2" hidden="1" x14ac:dyDescent="0.2">
      <c r="A377"/>
      <c r="B377"/>
    </row>
    <row r="378" spans="1:2" hidden="1" x14ac:dyDescent="0.2">
      <c r="A378"/>
      <c r="B378"/>
    </row>
    <row r="379" spans="1:2" hidden="1" x14ac:dyDescent="0.2">
      <c r="A379"/>
      <c r="B379"/>
    </row>
    <row r="380" spans="1:2" hidden="1" x14ac:dyDescent="0.2">
      <c r="A380"/>
      <c r="B380"/>
    </row>
    <row r="381" spans="1:2" hidden="1" x14ac:dyDescent="0.2">
      <c r="A381"/>
      <c r="B381"/>
    </row>
    <row r="382" spans="1:2" hidden="1" x14ac:dyDescent="0.2">
      <c r="A382"/>
      <c r="B382"/>
    </row>
    <row r="383" spans="1:2" hidden="1" x14ac:dyDescent="0.2">
      <c r="A383"/>
      <c r="B383"/>
    </row>
    <row r="384" spans="1:2" hidden="1" x14ac:dyDescent="0.2">
      <c r="A384"/>
      <c r="B384"/>
    </row>
    <row r="385" spans="1:2" hidden="1" x14ac:dyDescent="0.2">
      <c r="A385"/>
      <c r="B385"/>
    </row>
    <row r="386" spans="1:2" hidden="1" x14ac:dyDescent="0.2">
      <c r="A386"/>
      <c r="B386"/>
    </row>
    <row r="387" spans="1:2" hidden="1" x14ac:dyDescent="0.2">
      <c r="A387"/>
      <c r="B387"/>
    </row>
    <row r="388" spans="1:2" hidden="1" x14ac:dyDescent="0.2">
      <c r="A388"/>
      <c r="B388"/>
    </row>
    <row r="389" spans="1:2" hidden="1" x14ac:dyDescent="0.2">
      <c r="A389"/>
      <c r="B389"/>
    </row>
    <row r="390" spans="1:2" hidden="1" x14ac:dyDescent="0.2">
      <c r="A390"/>
      <c r="B390"/>
    </row>
    <row r="391" spans="1:2" hidden="1" x14ac:dyDescent="0.2">
      <c r="A391"/>
      <c r="B391"/>
    </row>
    <row r="392" spans="1:2" hidden="1" x14ac:dyDescent="0.2">
      <c r="A392"/>
      <c r="B392"/>
    </row>
    <row r="393" spans="1:2" hidden="1" x14ac:dyDescent="0.2">
      <c r="A393"/>
      <c r="B393"/>
    </row>
    <row r="394" spans="1:2" hidden="1" x14ac:dyDescent="0.2">
      <c r="A394"/>
      <c r="B394"/>
    </row>
    <row r="395" spans="1:2" hidden="1" x14ac:dyDescent="0.2">
      <c r="A395"/>
      <c r="B395"/>
    </row>
    <row r="396" spans="1:2" hidden="1" x14ac:dyDescent="0.2">
      <c r="A396"/>
      <c r="B396"/>
    </row>
    <row r="397" spans="1:2" hidden="1" x14ac:dyDescent="0.2">
      <c r="A397"/>
      <c r="B397"/>
    </row>
    <row r="398" spans="1:2" hidden="1" x14ac:dyDescent="0.2">
      <c r="A398"/>
      <c r="B398"/>
    </row>
    <row r="399" spans="1:2" hidden="1" x14ac:dyDescent="0.2">
      <c r="A399"/>
      <c r="B399"/>
    </row>
    <row r="400" spans="1:2" hidden="1" x14ac:dyDescent="0.2">
      <c r="A400"/>
      <c r="B400"/>
    </row>
    <row r="401" spans="1:2" hidden="1" x14ac:dyDescent="0.2">
      <c r="A401"/>
      <c r="B401"/>
    </row>
    <row r="402" spans="1:2" hidden="1" x14ac:dyDescent="0.2">
      <c r="A402"/>
      <c r="B402"/>
    </row>
    <row r="403" spans="1:2" hidden="1" x14ac:dyDescent="0.2">
      <c r="A403"/>
      <c r="B403"/>
    </row>
    <row r="404" spans="1:2" hidden="1" x14ac:dyDescent="0.2">
      <c r="A404"/>
      <c r="B404"/>
    </row>
    <row r="405" spans="1:2" hidden="1" x14ac:dyDescent="0.2">
      <c r="A405"/>
      <c r="B405"/>
    </row>
    <row r="406" spans="1:2" hidden="1" x14ac:dyDescent="0.2">
      <c r="A406"/>
      <c r="B406"/>
    </row>
    <row r="407" spans="1:2" hidden="1" x14ac:dyDescent="0.2">
      <c r="A407"/>
      <c r="B407"/>
    </row>
    <row r="408" spans="1:2" hidden="1" x14ac:dyDescent="0.2">
      <c r="A408"/>
      <c r="B408"/>
    </row>
    <row r="409" spans="1:2" hidden="1" x14ac:dyDescent="0.2">
      <c r="A409"/>
      <c r="B409"/>
    </row>
    <row r="410" spans="1:2" hidden="1" x14ac:dyDescent="0.2">
      <c r="A410"/>
      <c r="B410"/>
    </row>
    <row r="411" spans="1:2" hidden="1" x14ac:dyDescent="0.2">
      <c r="A411"/>
      <c r="B411"/>
    </row>
    <row r="412" spans="1:2" hidden="1" x14ac:dyDescent="0.2">
      <c r="A412"/>
      <c r="B412"/>
    </row>
    <row r="413" spans="1:2" hidden="1" x14ac:dyDescent="0.2">
      <c r="A413"/>
      <c r="B413"/>
    </row>
    <row r="414" spans="1:2" hidden="1" x14ac:dyDescent="0.2">
      <c r="A414"/>
      <c r="B414"/>
    </row>
    <row r="415" spans="1:2" hidden="1" x14ac:dyDescent="0.2">
      <c r="A415"/>
      <c r="B415"/>
    </row>
    <row r="416" spans="1:2" hidden="1" x14ac:dyDescent="0.2">
      <c r="A416"/>
      <c r="B416"/>
    </row>
    <row r="417" spans="1:2" hidden="1" x14ac:dyDescent="0.2">
      <c r="A417"/>
      <c r="B417"/>
    </row>
    <row r="418" spans="1:2" hidden="1" x14ac:dyDescent="0.2">
      <c r="A418"/>
      <c r="B418"/>
    </row>
    <row r="419" spans="1:2" hidden="1" x14ac:dyDescent="0.2">
      <c r="A419"/>
      <c r="B419"/>
    </row>
    <row r="420" spans="1:2" hidden="1" x14ac:dyDescent="0.2">
      <c r="A420"/>
      <c r="B420"/>
    </row>
    <row r="421" spans="1:2" hidden="1" x14ac:dyDescent="0.2">
      <c r="A421"/>
      <c r="B421"/>
    </row>
    <row r="422" spans="1:2" hidden="1" x14ac:dyDescent="0.2">
      <c r="A422"/>
      <c r="B422"/>
    </row>
    <row r="423" spans="1:2" hidden="1" x14ac:dyDescent="0.2">
      <c r="A423"/>
      <c r="B423"/>
    </row>
    <row r="424" spans="1:2" hidden="1" x14ac:dyDescent="0.2">
      <c r="A424"/>
      <c r="B424"/>
    </row>
    <row r="425" spans="1:2" hidden="1" x14ac:dyDescent="0.2">
      <c r="A425"/>
      <c r="B425"/>
    </row>
    <row r="426" spans="1:2" hidden="1" x14ac:dyDescent="0.2">
      <c r="A426"/>
      <c r="B426"/>
    </row>
    <row r="427" spans="1:2" hidden="1" x14ac:dyDescent="0.2">
      <c r="A427"/>
      <c r="B427"/>
    </row>
    <row r="428" spans="1:2" hidden="1" x14ac:dyDescent="0.2">
      <c r="A428"/>
      <c r="B428"/>
    </row>
    <row r="429" spans="1:2" hidden="1" x14ac:dyDescent="0.2">
      <c r="A429"/>
      <c r="B429"/>
    </row>
    <row r="430" spans="1:2" hidden="1" x14ac:dyDescent="0.2">
      <c r="A430"/>
      <c r="B430"/>
    </row>
    <row r="431" spans="1:2" hidden="1" x14ac:dyDescent="0.2">
      <c r="A431"/>
      <c r="B431"/>
    </row>
    <row r="432" spans="1:2" hidden="1" x14ac:dyDescent="0.2">
      <c r="A432"/>
      <c r="B432"/>
    </row>
    <row r="433" spans="1:2" hidden="1" x14ac:dyDescent="0.2">
      <c r="A433"/>
      <c r="B433"/>
    </row>
    <row r="434" spans="1:2" hidden="1" x14ac:dyDescent="0.2">
      <c r="A434"/>
      <c r="B434"/>
    </row>
    <row r="435" spans="1:2" hidden="1" x14ac:dyDescent="0.2">
      <c r="A435"/>
      <c r="B435"/>
    </row>
    <row r="436" spans="1:2" hidden="1" x14ac:dyDescent="0.2">
      <c r="A436"/>
      <c r="B436"/>
    </row>
    <row r="437" spans="1:2" hidden="1" x14ac:dyDescent="0.2">
      <c r="A437"/>
      <c r="B437"/>
    </row>
    <row r="438" spans="1:2" hidden="1" x14ac:dyDescent="0.2">
      <c r="A438"/>
      <c r="B438"/>
    </row>
    <row r="439" spans="1:2" hidden="1" x14ac:dyDescent="0.2">
      <c r="A439"/>
      <c r="B439"/>
    </row>
    <row r="440" spans="1:2" hidden="1" x14ac:dyDescent="0.2">
      <c r="A440"/>
      <c r="B440"/>
    </row>
    <row r="441" spans="1:2" hidden="1" x14ac:dyDescent="0.2">
      <c r="A441"/>
      <c r="B441"/>
    </row>
    <row r="442" spans="1:2" hidden="1" x14ac:dyDescent="0.2">
      <c r="A442"/>
      <c r="B442"/>
    </row>
    <row r="443" spans="1:2" hidden="1" x14ac:dyDescent="0.2">
      <c r="A443"/>
      <c r="B443"/>
    </row>
    <row r="444" spans="1:2" hidden="1" x14ac:dyDescent="0.2">
      <c r="A444"/>
      <c r="B444"/>
    </row>
    <row r="445" spans="1:2" hidden="1" x14ac:dyDescent="0.2">
      <c r="A445"/>
      <c r="B445"/>
    </row>
    <row r="446" spans="1:2" hidden="1" x14ac:dyDescent="0.2">
      <c r="A446"/>
      <c r="B446"/>
    </row>
    <row r="447" spans="1:2" hidden="1" x14ac:dyDescent="0.2">
      <c r="A447"/>
      <c r="B447"/>
    </row>
    <row r="448" spans="1:2" hidden="1" x14ac:dyDescent="0.2">
      <c r="A448"/>
      <c r="B448"/>
    </row>
    <row r="449" spans="1:2" hidden="1" x14ac:dyDescent="0.2">
      <c r="A449"/>
      <c r="B449"/>
    </row>
    <row r="450" spans="1:2" hidden="1" x14ac:dyDescent="0.2">
      <c r="A450"/>
      <c r="B450"/>
    </row>
    <row r="451" spans="1:2" hidden="1" x14ac:dyDescent="0.2">
      <c r="A451"/>
      <c r="B451"/>
    </row>
    <row r="452" spans="1:2" hidden="1" x14ac:dyDescent="0.2">
      <c r="A452"/>
      <c r="B452"/>
    </row>
    <row r="453" spans="1:2" hidden="1" x14ac:dyDescent="0.2">
      <c r="A453"/>
      <c r="B453"/>
    </row>
    <row r="454" spans="1:2" hidden="1" x14ac:dyDescent="0.2">
      <c r="A454"/>
      <c r="B454"/>
    </row>
    <row r="455" spans="1:2" hidden="1" x14ac:dyDescent="0.2">
      <c r="A455"/>
      <c r="B455"/>
    </row>
    <row r="456" spans="1:2" hidden="1" x14ac:dyDescent="0.2">
      <c r="A456"/>
      <c r="B456"/>
    </row>
    <row r="457" spans="1:2" hidden="1" x14ac:dyDescent="0.2">
      <c r="A457"/>
      <c r="B457"/>
    </row>
    <row r="458" spans="1:2" hidden="1" x14ac:dyDescent="0.2">
      <c r="A458"/>
      <c r="B458"/>
    </row>
    <row r="459" spans="1:2" hidden="1" x14ac:dyDescent="0.2">
      <c r="A459"/>
      <c r="B459"/>
    </row>
    <row r="460" spans="1:2" hidden="1" x14ac:dyDescent="0.2">
      <c r="A460"/>
      <c r="B460"/>
    </row>
    <row r="461" spans="1:2" hidden="1" x14ac:dyDescent="0.2">
      <c r="A461"/>
      <c r="B461"/>
    </row>
    <row r="462" spans="1:2" hidden="1" x14ac:dyDescent="0.2">
      <c r="A462"/>
      <c r="B462"/>
    </row>
    <row r="463" spans="1:2" hidden="1" x14ac:dyDescent="0.2">
      <c r="A463"/>
      <c r="B463"/>
    </row>
    <row r="464" spans="1:2" hidden="1" x14ac:dyDescent="0.2">
      <c r="A464"/>
      <c r="B464"/>
    </row>
    <row r="465" spans="1:2" hidden="1" x14ac:dyDescent="0.2">
      <c r="A465"/>
      <c r="B465"/>
    </row>
    <row r="466" spans="1:2" hidden="1" x14ac:dyDescent="0.2">
      <c r="A466"/>
      <c r="B466"/>
    </row>
    <row r="467" spans="1:2" hidden="1" x14ac:dyDescent="0.2">
      <c r="A467"/>
      <c r="B467"/>
    </row>
    <row r="468" spans="1:2" hidden="1" x14ac:dyDescent="0.2">
      <c r="A468"/>
      <c r="B468"/>
    </row>
    <row r="469" spans="1:2" hidden="1" x14ac:dyDescent="0.2">
      <c r="A469"/>
      <c r="B469"/>
    </row>
    <row r="470" spans="1:2" hidden="1" x14ac:dyDescent="0.2">
      <c r="A470"/>
      <c r="B470"/>
    </row>
    <row r="471" spans="1:2" hidden="1" x14ac:dyDescent="0.2">
      <c r="A471"/>
      <c r="B471"/>
    </row>
    <row r="472" spans="1:2" hidden="1" x14ac:dyDescent="0.2">
      <c r="A472"/>
      <c r="B472"/>
    </row>
    <row r="473" spans="1:2" hidden="1" x14ac:dyDescent="0.2">
      <c r="A473"/>
      <c r="B473"/>
    </row>
    <row r="474" spans="1:2" hidden="1" x14ac:dyDescent="0.2">
      <c r="A474"/>
      <c r="B474"/>
    </row>
    <row r="475" spans="1:2" hidden="1" x14ac:dyDescent="0.2">
      <c r="A475"/>
      <c r="B475"/>
    </row>
    <row r="476" spans="1:2" hidden="1" x14ac:dyDescent="0.2">
      <c r="A476"/>
      <c r="B476"/>
    </row>
    <row r="477" spans="1:2" hidden="1" x14ac:dyDescent="0.2">
      <c r="A477"/>
      <c r="B477"/>
    </row>
    <row r="478" spans="1:2" hidden="1" x14ac:dyDescent="0.2">
      <c r="A478"/>
      <c r="B478"/>
    </row>
    <row r="479" spans="1:2" hidden="1" x14ac:dyDescent="0.2">
      <c r="A479"/>
      <c r="B479"/>
    </row>
    <row r="480" spans="1:2" hidden="1" x14ac:dyDescent="0.2">
      <c r="A480"/>
      <c r="B480"/>
    </row>
    <row r="481" spans="1:2" hidden="1" x14ac:dyDescent="0.2">
      <c r="A481"/>
      <c r="B481"/>
    </row>
    <row r="482" spans="1:2" hidden="1" x14ac:dyDescent="0.2">
      <c r="A482"/>
      <c r="B482"/>
    </row>
    <row r="483" spans="1:2" hidden="1" x14ac:dyDescent="0.2">
      <c r="A483"/>
      <c r="B483"/>
    </row>
    <row r="484" spans="1:2" hidden="1" x14ac:dyDescent="0.2">
      <c r="A484"/>
      <c r="B484"/>
    </row>
    <row r="485" spans="1:2" hidden="1" x14ac:dyDescent="0.2">
      <c r="A485"/>
      <c r="B485"/>
    </row>
    <row r="486" spans="1:2" hidden="1" x14ac:dyDescent="0.2">
      <c r="A486"/>
      <c r="B486"/>
    </row>
    <row r="487" spans="1:2" hidden="1" x14ac:dyDescent="0.2">
      <c r="A487"/>
      <c r="B487"/>
    </row>
    <row r="488" spans="1:2" hidden="1" x14ac:dyDescent="0.2">
      <c r="A488"/>
      <c r="B488"/>
    </row>
    <row r="489" spans="1:2" hidden="1" x14ac:dyDescent="0.2">
      <c r="A489"/>
      <c r="B489"/>
    </row>
    <row r="490" spans="1:2" hidden="1" x14ac:dyDescent="0.2">
      <c r="A490"/>
      <c r="B490"/>
    </row>
    <row r="491" spans="1:2" hidden="1" x14ac:dyDescent="0.2">
      <c r="A491"/>
      <c r="B491"/>
    </row>
    <row r="492" spans="1:2" hidden="1" x14ac:dyDescent="0.2">
      <c r="A492"/>
      <c r="B492"/>
    </row>
    <row r="493" spans="1:2" hidden="1" x14ac:dyDescent="0.2">
      <c r="A493"/>
      <c r="B493"/>
    </row>
    <row r="494" spans="1:2" hidden="1" x14ac:dyDescent="0.2">
      <c r="A494"/>
      <c r="B494"/>
    </row>
    <row r="495" spans="1:2" hidden="1" x14ac:dyDescent="0.2">
      <c r="A495"/>
      <c r="B495"/>
    </row>
    <row r="496" spans="1:2" hidden="1" x14ac:dyDescent="0.2">
      <c r="A496"/>
      <c r="B496"/>
    </row>
    <row r="497" spans="1:2" hidden="1" x14ac:dyDescent="0.2">
      <c r="A497"/>
      <c r="B497"/>
    </row>
    <row r="498" spans="1:2" hidden="1" x14ac:dyDescent="0.2">
      <c r="A498"/>
      <c r="B498"/>
    </row>
    <row r="499" spans="1:2" hidden="1" x14ac:dyDescent="0.2">
      <c r="A499"/>
      <c r="B499"/>
    </row>
    <row r="500" spans="1:2" hidden="1" x14ac:dyDescent="0.2">
      <c r="A500"/>
      <c r="B500"/>
    </row>
    <row r="501" spans="1:2" hidden="1" x14ac:dyDescent="0.2">
      <c r="A501"/>
      <c r="B501"/>
    </row>
    <row r="502" spans="1:2" hidden="1" x14ac:dyDescent="0.2">
      <c r="A502"/>
      <c r="B502"/>
    </row>
    <row r="503" spans="1:2" hidden="1" x14ac:dyDescent="0.2">
      <c r="A503"/>
      <c r="B503"/>
    </row>
    <row r="504" spans="1:2" hidden="1" x14ac:dyDescent="0.2">
      <c r="A504"/>
      <c r="B504"/>
    </row>
    <row r="505" spans="1:2" hidden="1" x14ac:dyDescent="0.2">
      <c r="A505"/>
      <c r="B505"/>
    </row>
    <row r="506" spans="1:2" hidden="1" x14ac:dyDescent="0.2">
      <c r="A506"/>
      <c r="B506"/>
    </row>
    <row r="507" spans="1:2" hidden="1" x14ac:dyDescent="0.2">
      <c r="A507"/>
      <c r="B507"/>
    </row>
    <row r="508" spans="1:2" hidden="1" x14ac:dyDescent="0.2">
      <c r="A508"/>
      <c r="B508"/>
    </row>
    <row r="509" spans="1:2" hidden="1" x14ac:dyDescent="0.2">
      <c r="A509"/>
      <c r="B509"/>
    </row>
    <row r="510" spans="1:2" hidden="1" x14ac:dyDescent="0.2">
      <c r="A510"/>
      <c r="B510"/>
    </row>
    <row r="511" spans="1:2" hidden="1" x14ac:dyDescent="0.2">
      <c r="A511"/>
      <c r="B511"/>
    </row>
    <row r="512" spans="1:2" hidden="1" x14ac:dyDescent="0.2">
      <c r="A512"/>
      <c r="B512"/>
    </row>
    <row r="513" spans="1:2" hidden="1" x14ac:dyDescent="0.2">
      <c r="A513"/>
      <c r="B513"/>
    </row>
    <row r="514" spans="1:2" hidden="1" x14ac:dyDescent="0.2">
      <c r="A514"/>
      <c r="B514"/>
    </row>
    <row r="515" spans="1:2" hidden="1" x14ac:dyDescent="0.2">
      <c r="A515"/>
      <c r="B515"/>
    </row>
    <row r="516" spans="1:2" hidden="1" x14ac:dyDescent="0.2">
      <c r="A516"/>
      <c r="B516"/>
    </row>
    <row r="517" spans="1:2" hidden="1" x14ac:dyDescent="0.2">
      <c r="A517"/>
      <c r="B517"/>
    </row>
    <row r="518" spans="1:2" hidden="1" x14ac:dyDescent="0.2">
      <c r="A518"/>
      <c r="B518"/>
    </row>
    <row r="519" spans="1:2" hidden="1" x14ac:dyDescent="0.2">
      <c r="A519"/>
      <c r="B519"/>
    </row>
    <row r="520" spans="1:2" hidden="1" x14ac:dyDescent="0.2">
      <c r="A520"/>
      <c r="B520"/>
    </row>
    <row r="521" spans="1:2" hidden="1" x14ac:dyDescent="0.2">
      <c r="A521"/>
      <c r="B521"/>
    </row>
    <row r="522" spans="1:2" hidden="1" x14ac:dyDescent="0.2">
      <c r="A522"/>
      <c r="B522"/>
    </row>
    <row r="523" spans="1:2" hidden="1" x14ac:dyDescent="0.2">
      <c r="A523"/>
      <c r="B523"/>
    </row>
    <row r="524" spans="1:2" hidden="1" x14ac:dyDescent="0.2">
      <c r="A524"/>
      <c r="B524"/>
    </row>
    <row r="525" spans="1:2" hidden="1" x14ac:dyDescent="0.2">
      <c r="A525"/>
      <c r="B525"/>
    </row>
    <row r="526" spans="1:2" hidden="1" x14ac:dyDescent="0.2">
      <c r="A526"/>
      <c r="B526"/>
    </row>
    <row r="527" spans="1:2" hidden="1" x14ac:dyDescent="0.2">
      <c r="A527"/>
      <c r="B527"/>
    </row>
    <row r="528" spans="1:2" hidden="1" x14ac:dyDescent="0.2">
      <c r="A528"/>
      <c r="B528"/>
    </row>
    <row r="529" spans="1:2" hidden="1" x14ac:dyDescent="0.2">
      <c r="A529"/>
      <c r="B529"/>
    </row>
    <row r="530" spans="1:2" hidden="1" x14ac:dyDescent="0.2">
      <c r="A530"/>
      <c r="B530"/>
    </row>
    <row r="531" spans="1:2" hidden="1" x14ac:dyDescent="0.2">
      <c r="A531"/>
      <c r="B531"/>
    </row>
    <row r="532" spans="1:2" hidden="1" x14ac:dyDescent="0.2">
      <c r="A532"/>
      <c r="B532"/>
    </row>
    <row r="533" spans="1:2" hidden="1" x14ac:dyDescent="0.2">
      <c r="A533"/>
      <c r="B533"/>
    </row>
    <row r="534" spans="1:2" hidden="1" x14ac:dyDescent="0.2">
      <c r="A534"/>
      <c r="B534"/>
    </row>
    <row r="535" spans="1:2" hidden="1" x14ac:dyDescent="0.2">
      <c r="A535"/>
      <c r="B535"/>
    </row>
    <row r="536" spans="1:2" hidden="1" x14ac:dyDescent="0.2">
      <c r="A536"/>
      <c r="B536"/>
    </row>
    <row r="537" spans="1:2" hidden="1" x14ac:dyDescent="0.2">
      <c r="A537"/>
      <c r="B537"/>
    </row>
    <row r="538" spans="1:2" hidden="1" x14ac:dyDescent="0.2">
      <c r="A538"/>
      <c r="B538"/>
    </row>
    <row r="539" spans="1:2" hidden="1" x14ac:dyDescent="0.2">
      <c r="A539"/>
      <c r="B539"/>
    </row>
    <row r="540" spans="1:2" hidden="1" x14ac:dyDescent="0.2">
      <c r="A540"/>
      <c r="B540"/>
    </row>
    <row r="541" spans="1:2" hidden="1" x14ac:dyDescent="0.2">
      <c r="A541"/>
      <c r="B541"/>
    </row>
    <row r="542" spans="1:2" hidden="1" x14ac:dyDescent="0.2">
      <c r="A542"/>
      <c r="B542"/>
    </row>
    <row r="543" spans="1:2" hidden="1" x14ac:dyDescent="0.2">
      <c r="A543"/>
      <c r="B543"/>
    </row>
    <row r="544" spans="1:2" hidden="1" x14ac:dyDescent="0.2">
      <c r="A544"/>
      <c r="B544"/>
    </row>
    <row r="545" spans="1:2" hidden="1" x14ac:dyDescent="0.2">
      <c r="A545"/>
      <c r="B545"/>
    </row>
    <row r="546" spans="1:2" hidden="1" x14ac:dyDescent="0.2">
      <c r="A546"/>
      <c r="B546"/>
    </row>
    <row r="547" spans="1:2" hidden="1" x14ac:dyDescent="0.2">
      <c r="A547"/>
      <c r="B547"/>
    </row>
    <row r="548" spans="1:2" hidden="1" x14ac:dyDescent="0.2">
      <c r="A548"/>
      <c r="B548"/>
    </row>
    <row r="549" spans="1:2" hidden="1" x14ac:dyDescent="0.2">
      <c r="A549"/>
      <c r="B549"/>
    </row>
    <row r="550" spans="1:2" hidden="1" x14ac:dyDescent="0.2">
      <c r="A550"/>
      <c r="B550"/>
    </row>
    <row r="551" spans="1:2" hidden="1" x14ac:dyDescent="0.2">
      <c r="A551"/>
      <c r="B551"/>
    </row>
    <row r="552" spans="1:2" hidden="1" x14ac:dyDescent="0.2">
      <c r="A552"/>
      <c r="B552"/>
    </row>
    <row r="553" spans="1:2" hidden="1" x14ac:dyDescent="0.2">
      <c r="A553"/>
      <c r="B553"/>
    </row>
    <row r="554" spans="1:2" hidden="1" x14ac:dyDescent="0.2">
      <c r="A554"/>
      <c r="B554"/>
    </row>
    <row r="555" spans="1:2" hidden="1" x14ac:dyDescent="0.2">
      <c r="A555"/>
      <c r="B555"/>
    </row>
    <row r="556" spans="1:2" hidden="1" x14ac:dyDescent="0.2">
      <c r="A556"/>
      <c r="B556"/>
    </row>
    <row r="557" spans="1:2" hidden="1" x14ac:dyDescent="0.2">
      <c r="A557"/>
      <c r="B557"/>
    </row>
    <row r="558" spans="1:2" hidden="1" x14ac:dyDescent="0.2">
      <c r="A558"/>
      <c r="B558"/>
    </row>
    <row r="559" spans="1:2" hidden="1" x14ac:dyDescent="0.2">
      <c r="A559"/>
      <c r="B559"/>
    </row>
    <row r="560" spans="1:2" hidden="1" x14ac:dyDescent="0.2">
      <c r="A560"/>
      <c r="B560"/>
    </row>
    <row r="561" spans="1:2" hidden="1" x14ac:dyDescent="0.2">
      <c r="A561"/>
      <c r="B561"/>
    </row>
    <row r="562" spans="1:2" hidden="1" x14ac:dyDescent="0.2">
      <c r="A562"/>
      <c r="B562"/>
    </row>
    <row r="563" spans="1:2" hidden="1" x14ac:dyDescent="0.2">
      <c r="A563"/>
      <c r="B563"/>
    </row>
    <row r="564" spans="1:2" hidden="1" x14ac:dyDescent="0.2">
      <c r="A564"/>
      <c r="B564"/>
    </row>
    <row r="565" spans="1:2" hidden="1" x14ac:dyDescent="0.2">
      <c r="A565"/>
      <c r="B565"/>
    </row>
    <row r="566" spans="1:2" hidden="1" x14ac:dyDescent="0.2">
      <c r="A566"/>
      <c r="B566"/>
    </row>
    <row r="567" spans="1:2" hidden="1" x14ac:dyDescent="0.2">
      <c r="A567"/>
      <c r="B567"/>
    </row>
    <row r="568" spans="1:2" hidden="1" x14ac:dyDescent="0.2">
      <c r="A568"/>
      <c r="B568"/>
    </row>
    <row r="569" spans="1:2" hidden="1" x14ac:dyDescent="0.2">
      <c r="A569"/>
      <c r="B569"/>
    </row>
    <row r="570" spans="1:2" hidden="1" x14ac:dyDescent="0.2">
      <c r="A570"/>
      <c r="B570"/>
    </row>
    <row r="571" spans="1:2" hidden="1" x14ac:dyDescent="0.2">
      <c r="A571"/>
      <c r="B571"/>
    </row>
    <row r="572" spans="1:2" hidden="1" x14ac:dyDescent="0.2">
      <c r="A572"/>
      <c r="B572"/>
    </row>
    <row r="573" spans="1:2" hidden="1" x14ac:dyDescent="0.2">
      <c r="A573"/>
      <c r="B573"/>
    </row>
    <row r="574" spans="1:2" hidden="1" x14ac:dyDescent="0.2">
      <c r="A574"/>
      <c r="B574"/>
    </row>
    <row r="575" spans="1:2" hidden="1" x14ac:dyDescent="0.2">
      <c r="A575"/>
      <c r="B575"/>
    </row>
    <row r="576" spans="1:2" hidden="1" x14ac:dyDescent="0.2">
      <c r="A576"/>
      <c r="B576"/>
    </row>
    <row r="577" spans="1:2" hidden="1" x14ac:dyDescent="0.2">
      <c r="A577"/>
      <c r="B577"/>
    </row>
    <row r="578" spans="1:2" hidden="1" x14ac:dyDescent="0.2">
      <c r="A578"/>
      <c r="B578"/>
    </row>
    <row r="579" spans="1:2" hidden="1" x14ac:dyDescent="0.2">
      <c r="A579"/>
      <c r="B579"/>
    </row>
    <row r="580" spans="1:2" hidden="1" x14ac:dyDescent="0.2">
      <c r="A580"/>
      <c r="B580"/>
    </row>
    <row r="581" spans="1:2" hidden="1" x14ac:dyDescent="0.2">
      <c r="A581"/>
      <c r="B581"/>
    </row>
    <row r="582" spans="1:2" hidden="1" x14ac:dyDescent="0.2">
      <c r="A582"/>
      <c r="B582"/>
    </row>
    <row r="583" spans="1:2" hidden="1" x14ac:dyDescent="0.2">
      <c r="A583"/>
      <c r="B583"/>
    </row>
    <row r="584" spans="1:2" hidden="1" x14ac:dyDescent="0.2">
      <c r="A584"/>
      <c r="B584"/>
    </row>
    <row r="585" spans="1:2" hidden="1" x14ac:dyDescent="0.2">
      <c r="A585"/>
      <c r="B585"/>
    </row>
    <row r="586" spans="1:2" hidden="1" x14ac:dyDescent="0.2">
      <c r="A586"/>
      <c r="B586"/>
    </row>
    <row r="587" spans="1:2" hidden="1" x14ac:dyDescent="0.2">
      <c r="A587"/>
      <c r="B587"/>
    </row>
    <row r="588" spans="1:2" hidden="1" x14ac:dyDescent="0.2">
      <c r="A588"/>
      <c r="B588"/>
    </row>
    <row r="589" spans="1:2" hidden="1" x14ac:dyDescent="0.2">
      <c r="A589"/>
      <c r="B589"/>
    </row>
    <row r="590" spans="1:2" hidden="1" x14ac:dyDescent="0.2">
      <c r="A590"/>
      <c r="B590"/>
    </row>
    <row r="591" spans="1:2" hidden="1" x14ac:dyDescent="0.2">
      <c r="A591"/>
      <c r="B591"/>
    </row>
    <row r="592" spans="1:2" hidden="1" x14ac:dyDescent="0.2">
      <c r="A592"/>
      <c r="B592"/>
    </row>
    <row r="593" spans="1:2" hidden="1" x14ac:dyDescent="0.2">
      <c r="A593"/>
      <c r="B593"/>
    </row>
    <row r="594" spans="1:2" hidden="1" x14ac:dyDescent="0.2">
      <c r="A594"/>
      <c r="B594"/>
    </row>
    <row r="595" spans="1:2" hidden="1" x14ac:dyDescent="0.2">
      <c r="A595"/>
      <c r="B595"/>
    </row>
    <row r="596" spans="1:2" hidden="1" x14ac:dyDescent="0.2">
      <c r="A596"/>
      <c r="B596"/>
    </row>
    <row r="597" spans="1:2" hidden="1" x14ac:dyDescent="0.2">
      <c r="A597"/>
      <c r="B597"/>
    </row>
    <row r="598" spans="1:2" hidden="1" x14ac:dyDescent="0.2">
      <c r="A598"/>
      <c r="B598"/>
    </row>
    <row r="599" spans="1:2" hidden="1" x14ac:dyDescent="0.2">
      <c r="A599"/>
      <c r="B599"/>
    </row>
    <row r="600" spans="1:2" hidden="1" x14ac:dyDescent="0.2">
      <c r="A600"/>
      <c r="B600"/>
    </row>
    <row r="601" spans="1:2" hidden="1" x14ac:dyDescent="0.2">
      <c r="A601"/>
      <c r="B601"/>
    </row>
    <row r="602" spans="1:2" hidden="1" x14ac:dyDescent="0.2">
      <c r="A602"/>
      <c r="B602"/>
    </row>
    <row r="603" spans="1:2" hidden="1" x14ac:dyDescent="0.2">
      <c r="A603"/>
      <c r="B603"/>
    </row>
    <row r="604" spans="1:2" hidden="1" x14ac:dyDescent="0.2">
      <c r="A604"/>
      <c r="B604"/>
    </row>
    <row r="605" spans="1:2" hidden="1" x14ac:dyDescent="0.2">
      <c r="A605"/>
      <c r="B605"/>
    </row>
    <row r="606" spans="1:2" hidden="1" x14ac:dyDescent="0.2">
      <c r="A606"/>
      <c r="B606"/>
    </row>
    <row r="607" spans="1:2" hidden="1" x14ac:dyDescent="0.2">
      <c r="A607"/>
      <c r="B607"/>
    </row>
    <row r="608" spans="1:2" hidden="1" x14ac:dyDescent="0.2">
      <c r="A608"/>
      <c r="B608"/>
    </row>
    <row r="609" spans="1:2" hidden="1" x14ac:dyDescent="0.2">
      <c r="A609"/>
      <c r="B609"/>
    </row>
    <row r="610" spans="1:2" hidden="1" x14ac:dyDescent="0.2">
      <c r="A610"/>
      <c r="B610"/>
    </row>
    <row r="611" spans="1:2" hidden="1" x14ac:dyDescent="0.2">
      <c r="A611"/>
      <c r="B611"/>
    </row>
    <row r="612" spans="1:2" hidden="1" x14ac:dyDescent="0.2">
      <c r="A612"/>
      <c r="B612"/>
    </row>
    <row r="613" spans="1:2" hidden="1" x14ac:dyDescent="0.2">
      <c r="A613"/>
      <c r="B613"/>
    </row>
    <row r="614" spans="1:2" hidden="1" x14ac:dyDescent="0.2">
      <c r="A614"/>
      <c r="B614"/>
    </row>
    <row r="615" spans="1:2" hidden="1" x14ac:dyDescent="0.2">
      <c r="A615"/>
      <c r="B615"/>
    </row>
    <row r="616" spans="1:2" hidden="1" x14ac:dyDescent="0.2">
      <c r="A616"/>
      <c r="B616"/>
    </row>
    <row r="617" spans="1:2" hidden="1" x14ac:dyDescent="0.2">
      <c r="A617"/>
      <c r="B617"/>
    </row>
    <row r="618" spans="1:2" hidden="1" x14ac:dyDescent="0.2">
      <c r="A618"/>
      <c r="B618"/>
    </row>
    <row r="619" spans="1:2" hidden="1" x14ac:dyDescent="0.2">
      <c r="A619"/>
      <c r="B619"/>
    </row>
    <row r="620" spans="1:2" hidden="1" x14ac:dyDescent="0.2">
      <c r="A620"/>
      <c r="B620"/>
    </row>
    <row r="621" spans="1:2" hidden="1" x14ac:dyDescent="0.2">
      <c r="A621"/>
      <c r="B621"/>
    </row>
    <row r="622" spans="1:2" hidden="1" x14ac:dyDescent="0.2">
      <c r="A622"/>
      <c r="B622"/>
    </row>
    <row r="623" spans="1:2" hidden="1" x14ac:dyDescent="0.2">
      <c r="A623"/>
      <c r="B623"/>
    </row>
    <row r="624" spans="1:2" hidden="1" x14ac:dyDescent="0.2">
      <c r="A624"/>
      <c r="B624"/>
    </row>
    <row r="625" spans="1:2" hidden="1" x14ac:dyDescent="0.2">
      <c r="A625"/>
      <c r="B625"/>
    </row>
    <row r="626" spans="1:2" hidden="1" x14ac:dyDescent="0.2">
      <c r="A626"/>
      <c r="B626"/>
    </row>
    <row r="627" spans="1:2" hidden="1" x14ac:dyDescent="0.2">
      <c r="A627"/>
      <c r="B627"/>
    </row>
    <row r="628" spans="1:2" hidden="1" x14ac:dyDescent="0.2">
      <c r="A628"/>
      <c r="B628"/>
    </row>
    <row r="629" spans="1:2" hidden="1" x14ac:dyDescent="0.2">
      <c r="A629"/>
      <c r="B629"/>
    </row>
    <row r="630" spans="1:2" hidden="1" x14ac:dyDescent="0.2">
      <c r="A630"/>
      <c r="B630"/>
    </row>
    <row r="631" spans="1:2" hidden="1" x14ac:dyDescent="0.2">
      <c r="A631"/>
      <c r="B631"/>
    </row>
    <row r="632" spans="1:2" hidden="1" x14ac:dyDescent="0.2">
      <c r="A632"/>
      <c r="B632"/>
    </row>
    <row r="633" spans="1:2" hidden="1" x14ac:dyDescent="0.2">
      <c r="A633"/>
      <c r="B633"/>
    </row>
    <row r="634" spans="1:2" hidden="1" x14ac:dyDescent="0.2">
      <c r="A634"/>
      <c r="B634"/>
    </row>
    <row r="635" spans="1:2" hidden="1" x14ac:dyDescent="0.2">
      <c r="A635"/>
      <c r="B635"/>
    </row>
    <row r="636" spans="1:2" hidden="1" x14ac:dyDescent="0.2">
      <c r="A636"/>
      <c r="B636"/>
    </row>
    <row r="637" spans="1:2" hidden="1" x14ac:dyDescent="0.2">
      <c r="A637"/>
      <c r="B637"/>
    </row>
    <row r="638" spans="1:2" hidden="1" x14ac:dyDescent="0.2">
      <c r="A638"/>
      <c r="B638"/>
    </row>
    <row r="639" spans="1:2" hidden="1" x14ac:dyDescent="0.2">
      <c r="A639"/>
      <c r="B639"/>
    </row>
    <row r="640" spans="1:2" hidden="1" x14ac:dyDescent="0.2">
      <c r="A640"/>
      <c r="B640"/>
    </row>
    <row r="641" spans="1:2" hidden="1" x14ac:dyDescent="0.2">
      <c r="A641"/>
      <c r="B641"/>
    </row>
    <row r="642" spans="1:2" hidden="1" x14ac:dyDescent="0.2">
      <c r="A642"/>
      <c r="B642"/>
    </row>
    <row r="643" spans="1:2" hidden="1" x14ac:dyDescent="0.2">
      <c r="A643"/>
      <c r="B643"/>
    </row>
    <row r="644" spans="1:2" hidden="1" x14ac:dyDescent="0.2">
      <c r="A644"/>
      <c r="B644"/>
    </row>
    <row r="645" spans="1:2" hidden="1" x14ac:dyDescent="0.2">
      <c r="A645"/>
      <c r="B645"/>
    </row>
    <row r="646" spans="1:2" hidden="1" x14ac:dyDescent="0.2">
      <c r="A646"/>
      <c r="B646"/>
    </row>
    <row r="647" spans="1:2" hidden="1" x14ac:dyDescent="0.2">
      <c r="A647"/>
      <c r="B647"/>
    </row>
    <row r="648" spans="1:2" hidden="1" x14ac:dyDescent="0.2">
      <c r="A648"/>
      <c r="B648"/>
    </row>
    <row r="649" spans="1:2" hidden="1" x14ac:dyDescent="0.2">
      <c r="A649"/>
      <c r="B649"/>
    </row>
    <row r="650" spans="1:2" hidden="1" x14ac:dyDescent="0.2">
      <c r="A650"/>
      <c r="B650"/>
    </row>
    <row r="651" spans="1:2" hidden="1" x14ac:dyDescent="0.2">
      <c r="A651"/>
      <c r="B651"/>
    </row>
    <row r="652" spans="1:2" hidden="1" x14ac:dyDescent="0.2">
      <c r="A652"/>
      <c r="B652"/>
    </row>
    <row r="653" spans="1:2" hidden="1" x14ac:dyDescent="0.2">
      <c r="A653"/>
      <c r="B653"/>
    </row>
    <row r="654" spans="1:2" hidden="1" x14ac:dyDescent="0.2">
      <c r="A654"/>
      <c r="B654"/>
    </row>
    <row r="655" spans="1:2" hidden="1" x14ac:dyDescent="0.2">
      <c r="A655"/>
      <c r="B655"/>
    </row>
    <row r="656" spans="1:2" hidden="1" x14ac:dyDescent="0.2">
      <c r="A656"/>
      <c r="B656"/>
    </row>
    <row r="657" spans="1:2" hidden="1" x14ac:dyDescent="0.2">
      <c r="A657"/>
      <c r="B657"/>
    </row>
    <row r="658" spans="1:2" hidden="1" x14ac:dyDescent="0.2">
      <c r="A658"/>
      <c r="B658"/>
    </row>
    <row r="659" spans="1:2" hidden="1" x14ac:dyDescent="0.2">
      <c r="A659"/>
      <c r="B659"/>
    </row>
    <row r="660" spans="1:2" hidden="1" x14ac:dyDescent="0.2">
      <c r="A660"/>
      <c r="B660"/>
    </row>
    <row r="661" spans="1:2" hidden="1" x14ac:dyDescent="0.2">
      <c r="A661"/>
      <c r="B661"/>
    </row>
    <row r="662" spans="1:2" hidden="1" x14ac:dyDescent="0.2">
      <c r="A662"/>
      <c r="B662"/>
    </row>
    <row r="663" spans="1:2" hidden="1" x14ac:dyDescent="0.2">
      <c r="A663"/>
      <c r="B663"/>
    </row>
    <row r="664" spans="1:2" hidden="1" x14ac:dyDescent="0.2">
      <c r="A664"/>
      <c r="B664"/>
    </row>
    <row r="665" spans="1:2" hidden="1" x14ac:dyDescent="0.2">
      <c r="A665"/>
      <c r="B665"/>
    </row>
    <row r="666" spans="1:2" hidden="1" x14ac:dyDescent="0.2">
      <c r="A666"/>
      <c r="B666"/>
    </row>
    <row r="667" spans="1:2" hidden="1" x14ac:dyDescent="0.2">
      <c r="A667"/>
      <c r="B667"/>
    </row>
    <row r="668" spans="1:2" hidden="1" x14ac:dyDescent="0.2">
      <c r="A668"/>
      <c r="B668"/>
    </row>
    <row r="669" spans="1:2" hidden="1" x14ac:dyDescent="0.2">
      <c r="A669"/>
      <c r="B669"/>
    </row>
    <row r="670" spans="1:2" hidden="1" x14ac:dyDescent="0.2">
      <c r="A670"/>
      <c r="B670"/>
    </row>
    <row r="671" spans="1:2" hidden="1" x14ac:dyDescent="0.2">
      <c r="A671"/>
      <c r="B671"/>
    </row>
    <row r="672" spans="1:2" hidden="1" x14ac:dyDescent="0.2">
      <c r="A672"/>
      <c r="B672"/>
    </row>
    <row r="673" spans="1:2" hidden="1" x14ac:dyDescent="0.2">
      <c r="A673"/>
      <c r="B673"/>
    </row>
    <row r="674" spans="1:2" hidden="1" x14ac:dyDescent="0.2">
      <c r="A674"/>
      <c r="B674"/>
    </row>
    <row r="675" spans="1:2" hidden="1" x14ac:dyDescent="0.2">
      <c r="A675"/>
      <c r="B675"/>
    </row>
    <row r="676" spans="1:2" hidden="1" x14ac:dyDescent="0.2">
      <c r="A676"/>
      <c r="B676"/>
    </row>
    <row r="677" spans="1:2" hidden="1" x14ac:dyDescent="0.2">
      <c r="A677"/>
      <c r="B677"/>
    </row>
    <row r="678" spans="1:2" hidden="1" x14ac:dyDescent="0.2">
      <c r="A678"/>
      <c r="B678"/>
    </row>
    <row r="679" spans="1:2" hidden="1" x14ac:dyDescent="0.2">
      <c r="A679"/>
      <c r="B679"/>
    </row>
    <row r="680" spans="1:2" hidden="1" x14ac:dyDescent="0.2">
      <c r="A680"/>
      <c r="B680"/>
    </row>
    <row r="681" spans="1:2" hidden="1" x14ac:dyDescent="0.2">
      <c r="A681"/>
      <c r="B681"/>
    </row>
    <row r="682" spans="1:2" hidden="1" x14ac:dyDescent="0.2">
      <c r="A682"/>
      <c r="B682"/>
    </row>
    <row r="683" spans="1:2" hidden="1" x14ac:dyDescent="0.2">
      <c r="A683"/>
      <c r="B683"/>
    </row>
    <row r="684" spans="1:2" hidden="1" x14ac:dyDescent="0.2">
      <c r="A684"/>
      <c r="B684"/>
    </row>
    <row r="685" spans="1:2" hidden="1" x14ac:dyDescent="0.2">
      <c r="A685"/>
      <c r="B685"/>
    </row>
    <row r="686" spans="1:2" hidden="1" x14ac:dyDescent="0.2">
      <c r="A686"/>
      <c r="B686"/>
    </row>
    <row r="687" spans="1:2" hidden="1" x14ac:dyDescent="0.2">
      <c r="A687"/>
      <c r="B687"/>
    </row>
    <row r="688" spans="1:2" hidden="1" x14ac:dyDescent="0.2">
      <c r="A688"/>
      <c r="B688"/>
    </row>
    <row r="689" spans="1:2" hidden="1" x14ac:dyDescent="0.2">
      <c r="A689"/>
      <c r="B689"/>
    </row>
    <row r="690" spans="1:2" hidden="1" x14ac:dyDescent="0.2">
      <c r="A690"/>
      <c r="B690"/>
    </row>
    <row r="691" spans="1:2" hidden="1" x14ac:dyDescent="0.2">
      <c r="A691"/>
      <c r="B691"/>
    </row>
    <row r="692" spans="1:2" hidden="1" x14ac:dyDescent="0.2">
      <c r="A692"/>
      <c r="B692"/>
    </row>
    <row r="693" spans="1:2" hidden="1" x14ac:dyDescent="0.2">
      <c r="A693"/>
      <c r="B693"/>
    </row>
    <row r="694" spans="1:2" hidden="1" x14ac:dyDescent="0.2">
      <c r="A694"/>
      <c r="B694"/>
    </row>
    <row r="695" spans="1:2" hidden="1" x14ac:dyDescent="0.2">
      <c r="A695"/>
      <c r="B695"/>
    </row>
    <row r="696" spans="1:2" x14ac:dyDescent="0.2"/>
  </sheetData>
  <conditionalFormatting sqref="F19:F20">
    <cfRule type="dataBar" priority="1">
      <dataBar>
        <cfvo type="num" val="0"/>
        <cfvo type="num" val="1"/>
        <color rgb="FFD0DAF0"/>
      </dataBar>
      <extLst>
        <ext xmlns:x14="http://schemas.microsoft.com/office/spreadsheetml/2009/9/main" uri="{B025F937-C7B1-47D3-B67F-A62EFF666E3E}">
          <x14:id>{4373793E-8EB6-4577-AEBB-F12A280FDC0C}</x14:id>
        </ext>
      </extLst>
    </cfRule>
  </conditionalFormatting>
  <dataValidations count="1">
    <dataValidation allowBlank="1" showInputMessage="1" showErrorMessage="1" prompt="Changes cannot be made in this sheet. Please make changes in the appropriate &quot;Evaluation&quot; tab." sqref="F18:F1048576 N1:XFD1048576 H1:M8 A3:A1048576 D16:E1048576 D1:F8 B1:C1048576 A1 H23:M1048576" xr:uid="{36BF213B-03D0-4A95-8EB1-10E728187E1D}"/>
  </dataValidations>
  <hyperlinks>
    <hyperlink ref="A8" r:id="rId1" xr:uid="{F73DD09B-D0E9-4385-8CEE-B15F56B571D1}"/>
  </hyperlinks>
  <pageMargins left="0.7" right="0.7" top="0.75" bottom="0.75" header="0.3" footer="0.3"/>
  <pageSetup orientation="portrait" verticalDpi="300" r:id="rId2"/>
  <extLst>
    <ext xmlns:x14="http://schemas.microsoft.com/office/spreadsheetml/2009/9/main" uri="{78C0D931-6437-407d-A8EE-F0AAD7539E65}">
      <x14:conditionalFormattings>
        <x14:conditionalFormatting xmlns:xm="http://schemas.microsoft.com/office/excel/2006/main">
          <x14:cfRule type="dataBar" id="{4373793E-8EB6-4577-AEBB-F12A280FDC0C}">
            <x14:dataBar minLength="0" maxLength="100" gradient="0" direction="leftToRight" axisPosition="none">
              <x14:cfvo type="num">
                <xm:f>0</xm:f>
              </x14:cfvo>
              <x14:cfvo type="num">
                <xm:f>1</xm:f>
              </x14:cfvo>
              <x14:negativeFillColor rgb="FFFF0000"/>
            </x14:dataBar>
          </x14:cfRule>
          <xm:sqref>F19:F20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AE711-DCEB-46E4-B77C-742263AC90F3}">
  <sheetPr>
    <tabColor rgb="FFE0B233"/>
  </sheetPr>
  <dimension ref="A1:N265"/>
  <sheetViews>
    <sheetView showGridLines="0" showZeros="0" topLeftCell="A2" zoomScale="80" zoomScaleNormal="80" workbookViewId="0">
      <selection activeCell="A2" sqref="A2"/>
    </sheetView>
  </sheetViews>
  <sheetFormatPr defaultColWidth="0" defaultRowHeight="0" customHeight="1" zeroHeight="1" x14ac:dyDescent="0.2"/>
  <cols>
    <col min="1" max="1" width="18.796875" style="62" customWidth="1"/>
    <col min="2" max="2" width="41.3984375" style="62" customWidth="1"/>
    <col min="3" max="9" width="19.59765625" style="62" customWidth="1"/>
    <col min="10" max="10" width="18.796875" style="62" customWidth="1"/>
    <col min="11" max="11" width="16.09765625" style="62" hidden="1" customWidth="1"/>
    <col min="12" max="12" width="8.5" style="62" customWidth="1"/>
    <col min="13" max="13" width="0" style="62" hidden="1" customWidth="1"/>
    <col min="14" max="16384" width="8.5" style="62" hidden="1"/>
  </cols>
  <sheetData>
    <row r="1" spans="1:10" ht="23.25" hidden="1" customHeight="1" x14ac:dyDescent="0.2">
      <c r="A1" s="62" t="s">
        <v>1546</v>
      </c>
    </row>
    <row r="2" spans="1:10" s="185" customFormat="1" ht="36" customHeight="1" x14ac:dyDescent="0.2">
      <c r="A2" s="183" t="s">
        <v>1576</v>
      </c>
      <c r="B2" s="183"/>
      <c r="C2" s="183"/>
      <c r="D2" s="183"/>
      <c r="E2" s="183"/>
      <c r="F2" s="183"/>
      <c r="G2" s="183"/>
      <c r="H2" s="183"/>
      <c r="I2" s="184" t="str">
        <f>'Auto Responses'!$A$36</f>
        <v>Version 4.04</v>
      </c>
      <c r="J2" s="184"/>
    </row>
    <row r="3" spans="1:10" ht="21" customHeight="1" x14ac:dyDescent="0.2">
      <c r="A3" s="105"/>
      <c r="B3" s="105"/>
      <c r="C3" s="105"/>
      <c r="D3" s="105"/>
      <c r="E3" s="105"/>
      <c r="F3" s="105"/>
      <c r="G3" s="105"/>
      <c r="H3" s="105"/>
      <c r="I3" s="105"/>
      <c r="J3" s="105"/>
    </row>
    <row r="4" spans="1:10" ht="36" customHeight="1" x14ac:dyDescent="0.2">
      <c r="A4" s="106" t="s">
        <v>928</v>
      </c>
      <c r="B4" s="107"/>
      <c r="C4" s="107"/>
      <c r="D4" s="107"/>
      <c r="E4" s="107"/>
      <c r="F4" s="107"/>
      <c r="G4" s="107"/>
      <c r="H4" s="107"/>
      <c r="I4" s="107"/>
      <c r="J4" s="107"/>
    </row>
    <row r="5" spans="1:10" s="291" customFormat="1" ht="19.5" customHeight="1" x14ac:dyDescent="0.2">
      <c r="A5" s="269" t="str">
        <f>HLOOKUP($A$4,'Auto Responses'!$F$2:$F$7,2,0)&amp;""</f>
        <v>1. Upon initial review, you can check the "Non-Negotiable" box by any question to compile a report of questions that may prohibit a full review.</v>
      </c>
      <c r="B5" s="269"/>
      <c r="C5" s="269"/>
      <c r="D5" s="269"/>
      <c r="E5" s="269"/>
      <c r="F5" s="269"/>
      <c r="G5" s="269"/>
      <c r="H5" s="269"/>
      <c r="I5" s="269"/>
      <c r="J5" s="269"/>
    </row>
    <row r="6" spans="1:10" s="291" customFormat="1" ht="19.5" customHeight="1" x14ac:dyDescent="0.2">
      <c r="A6" s="269" t="str">
        <f>HLOOKUP($A$4,'Auto Responses'!$F$2:$F$7,3,0)&amp;""</f>
        <v>2. When evaluating an answer, a default importance level has been set. You can use the "Importance Override" dropdown to override the default and adjust the value of the question.</v>
      </c>
      <c r="B6" s="269"/>
      <c r="C6" s="269"/>
      <c r="D6" s="269"/>
      <c r="E6" s="269"/>
      <c r="F6" s="269"/>
      <c r="G6" s="269"/>
      <c r="H6" s="269"/>
      <c r="I6" s="269"/>
      <c r="J6" s="269"/>
    </row>
    <row r="7" spans="1:10" s="291" customFormat="1" ht="19.5" customHeight="1" x14ac:dyDescent="0.2">
      <c r="A7" s="269" t="str">
        <f>HLOOKUP($A$4,'Auto Responses'!$F$2:$F$7,4,0)&amp;""</f>
        <v>3. For questions that are qualitative or for which you disagree with the preferred response, make a selection in the "Compliant Override" dropdown to adjust the question's impact on the score.</v>
      </c>
      <c r="B7" s="269"/>
      <c r="C7" s="269"/>
      <c r="D7" s="269"/>
      <c r="E7" s="269"/>
      <c r="F7" s="269"/>
      <c r="G7" s="269"/>
      <c r="H7" s="269"/>
      <c r="I7" s="269"/>
      <c r="J7" s="269"/>
    </row>
    <row r="8" spans="1:10" s="291" customFormat="1" ht="19.5" customHeight="1" x14ac:dyDescent="0.2">
      <c r="A8" s="269" t="str">
        <f>HLOOKUP($A$4,'Auto Responses'!$F$2:$F$7,5,0)&amp;""</f>
        <v xml:space="preserve">4. Each worksheet shows a report for that section. See the "Analyst Report" sheet for a full report of all sections. </v>
      </c>
      <c r="B8" s="269"/>
      <c r="C8" s="269"/>
      <c r="D8" s="269"/>
      <c r="E8" s="269"/>
      <c r="F8" s="269"/>
      <c r="G8" s="269"/>
      <c r="H8" s="269"/>
      <c r="I8" s="269"/>
      <c r="J8" s="269"/>
    </row>
    <row r="9" spans="1:10" s="291" customFormat="1" ht="19.5" customHeight="1" x14ac:dyDescent="0.2">
      <c r="A9" s="269" t="str">
        <f>HLOOKUP($A$4,'Auto Responses'!$F$2:$F$7,6,0)&amp;""</f>
        <v xml:space="preserve">5. If you are evaluating a question that appears in an earlier section, the Importance and Compliant Override cannot be changed but additional notes can be added. </v>
      </c>
      <c r="B9" s="269"/>
      <c r="C9" s="269"/>
      <c r="D9" s="269"/>
      <c r="E9" s="269"/>
      <c r="F9" s="269"/>
      <c r="G9" s="269"/>
      <c r="H9" s="269"/>
      <c r="I9" s="269"/>
      <c r="J9" s="269"/>
    </row>
    <row r="10" spans="1:10" ht="19.5" customHeight="1" thickBot="1" x14ac:dyDescent="0.25">
      <c r="A10" s="270" t="str">
        <f>HLOOKUP($A$4,'Auto Responses'!$F$2:$F$8,7,0)&amp;""</f>
        <v>For full instructions, please visit EDUCAUSE.edu/HECVAT</v>
      </c>
      <c r="B10" s="68"/>
      <c r="C10" s="68"/>
      <c r="D10" s="68"/>
      <c r="E10" s="68"/>
      <c r="F10" s="68"/>
      <c r="G10" s="68"/>
      <c r="H10" s="68"/>
      <c r="I10" s="68"/>
      <c r="J10" s="68"/>
    </row>
    <row r="11" spans="1:10" s="96" customFormat="1" ht="25.5" customHeight="1" x14ac:dyDescent="0.2">
      <c r="A11" s="163" t="str">
        <f>'START HERE'!$B$13</f>
        <v>Solution Provider Name</v>
      </c>
      <c r="B11" s="149"/>
      <c r="C11" s="143" t="str">
        <f>VLOOKUP($A11,'START HERE'!$B$13:$C$21,2,0)&amp;""</f>
        <v/>
      </c>
      <c r="D11" s="144"/>
      <c r="E11" s="145"/>
      <c r="F11" s="97"/>
      <c r="G11" s="97"/>
      <c r="H11" s="102"/>
      <c r="I11" s="97"/>
      <c r="J11" s="97"/>
    </row>
    <row r="12" spans="1:10" s="96" customFormat="1" ht="25.5" customHeight="1" x14ac:dyDescent="0.2">
      <c r="A12" s="164" t="str">
        <f>'START HERE'!$B$16</f>
        <v>Solution Provider Contact Name</v>
      </c>
      <c r="B12" s="150"/>
      <c r="C12" s="142" t="str">
        <f>VLOOKUP($A12,'START HERE'!$B$13:$C$21,2,0)&amp;""</f>
        <v/>
      </c>
      <c r="D12" s="104"/>
      <c r="E12" s="146"/>
      <c r="F12" s="97"/>
      <c r="G12" s="97"/>
      <c r="H12" s="102"/>
      <c r="I12" s="97"/>
      <c r="J12" s="97"/>
    </row>
    <row r="13" spans="1:10" s="96" customFormat="1" ht="25.5" customHeight="1" x14ac:dyDescent="0.2">
      <c r="A13" s="164" t="str">
        <f>'START HERE'!$B$17</f>
        <v>Solution Provider Contact Title</v>
      </c>
      <c r="B13" s="150"/>
      <c r="C13" s="142" t="str">
        <f>VLOOKUP($A13,'START HERE'!$B$13:$C$21,2,0)&amp;""</f>
        <v/>
      </c>
      <c r="D13" s="104"/>
      <c r="E13" s="146"/>
      <c r="F13" s="97"/>
      <c r="G13" s="97"/>
      <c r="H13" s="102"/>
      <c r="I13" s="97"/>
      <c r="J13" s="97"/>
    </row>
    <row r="14" spans="1:10" s="96" customFormat="1" ht="25.5" customHeight="1" x14ac:dyDescent="0.2">
      <c r="A14" s="164" t="str">
        <f>'START HERE'!$B$18</f>
        <v>Solution Provider Contact Email</v>
      </c>
      <c r="B14" s="150"/>
      <c r="C14" s="142" t="str">
        <f>VLOOKUP($A14,'START HERE'!$B$13:$C$21,2,0)&amp;""</f>
        <v/>
      </c>
      <c r="D14" s="104"/>
      <c r="E14" s="146"/>
      <c r="F14" s="140"/>
      <c r="G14" s="141"/>
      <c r="H14" s="141"/>
      <c r="I14" s="141"/>
      <c r="J14" s="141"/>
    </row>
    <row r="15" spans="1:10" s="96" customFormat="1" ht="25.5" customHeight="1" x14ac:dyDescent="0.2">
      <c r="A15" s="164" t="str">
        <f>'START HERE'!$B$14</f>
        <v>Solution Name</v>
      </c>
      <c r="B15" s="150"/>
      <c r="C15" s="142" t="str">
        <f>VLOOKUP($A15,'START HERE'!$B$13:$C$21,2,0)&amp;""</f>
        <v/>
      </c>
      <c r="D15" s="104"/>
      <c r="E15" s="146"/>
      <c r="F15" s="140"/>
      <c r="G15" s="141"/>
      <c r="H15" s="141"/>
      <c r="I15" s="141"/>
      <c r="J15" s="141"/>
    </row>
    <row r="16" spans="1:10" s="96" customFormat="1" ht="25.5" customHeight="1" x14ac:dyDescent="0.2">
      <c r="A16" s="164" t="str">
        <f>'START HERE'!$B$15</f>
        <v>Solution Description</v>
      </c>
      <c r="B16" s="150"/>
      <c r="C16" s="142" t="str">
        <f>VLOOKUP($A16,'START HERE'!$B$13:$C$21,2,0)&amp;""</f>
        <v/>
      </c>
      <c r="D16" s="104"/>
      <c r="E16" s="146"/>
      <c r="F16" s="140"/>
      <c r="G16" s="141"/>
      <c r="H16" s="141"/>
      <c r="I16" s="141"/>
      <c r="J16" s="141"/>
    </row>
    <row r="17" spans="1:11" s="96" customFormat="1" ht="25.5" customHeight="1" thickBot="1" x14ac:dyDescent="0.25">
      <c r="A17" s="165" t="s">
        <v>1010</v>
      </c>
      <c r="B17" s="151"/>
      <c r="C17" s="277">
        <f>'START HERE'!$C$3</f>
        <v>0</v>
      </c>
      <c r="D17" s="147"/>
      <c r="E17" s="148"/>
      <c r="F17" s="140"/>
      <c r="G17" s="141"/>
      <c r="H17" s="141"/>
      <c r="I17" s="141"/>
      <c r="J17" s="141"/>
    </row>
    <row r="18" spans="1:11" s="96" customFormat="1" ht="24.75" customHeight="1" x14ac:dyDescent="0.2">
      <c r="A18" s="97"/>
      <c r="B18" s="97"/>
      <c r="C18" s="278"/>
      <c r="D18" s="103"/>
      <c r="E18" s="97"/>
      <c r="F18" s="97"/>
      <c r="G18" s="97"/>
      <c r="H18" s="98"/>
      <c r="I18" s="98"/>
      <c r="J18" s="98"/>
    </row>
    <row r="19" spans="1:11" s="94" customFormat="1" ht="24" customHeight="1" thickBot="1" x14ac:dyDescent="0.25">
      <c r="A19" s="358"/>
      <c r="B19" s="358"/>
      <c r="C19" s="358"/>
      <c r="D19" s="95"/>
    </row>
    <row r="20" spans="1:11" ht="30" customHeight="1" thickBot="1" x14ac:dyDescent="0.25">
      <c r="A20" s="292" t="s">
        <v>1608</v>
      </c>
      <c r="B20" s="90" t="s">
        <v>1009</v>
      </c>
      <c r="C20" s="117" t="s">
        <v>1609</v>
      </c>
      <c r="D20" s="89" t="s">
        <v>1610</v>
      </c>
      <c r="E20" s="116" t="s">
        <v>1008</v>
      </c>
      <c r="F20" s="116" t="s">
        <v>1007</v>
      </c>
      <c r="G20" s="132" t="s">
        <v>1029</v>
      </c>
      <c r="H20" s="133"/>
      <c r="I20" s="134"/>
    </row>
    <row r="21" spans="1:11" s="91" customFormat="1" ht="40.5" customHeight="1" x14ac:dyDescent="0.2">
      <c r="B21" s="92" t="str">
        <f>VLOOKUP($K21,'Auto Responses'!$N$4:$O$38,2,0)&amp;""</f>
        <v xml:space="preserve"> General Privacy</v>
      </c>
      <c r="C21" s="124" t="b">
        <v>1</v>
      </c>
      <c r="D21" s="118">
        <f>IF($C21=TRUE,SUMIF('(backend scoring)'!$B$3:$B$333,$K21,'(backend scoring)'!$O$3:$O$333),"")</f>
        <v>10</v>
      </c>
      <c r="E21" s="125">
        <f>IF($C21=TRUE,SUMIF('(backend scoring)'!$B$3:$B$333,$K21,'(backend scoring)'!$P$3:$P$333),"")</f>
        <v>0</v>
      </c>
      <c r="F21" s="153">
        <f>IFERROR($E21/$D21,"N/A")</f>
        <v>0</v>
      </c>
      <c r="G21" s="229" t="str">
        <f>"Jump to "&amp;B21</f>
        <v>Jump to  General Privacy</v>
      </c>
      <c r="H21" s="127"/>
      <c r="I21" s="129"/>
      <c r="K21" s="91" t="s">
        <v>969</v>
      </c>
    </row>
    <row r="22" spans="1:11" s="91" customFormat="1" ht="40.5" customHeight="1" x14ac:dyDescent="0.2">
      <c r="B22" s="92" t="str">
        <f>VLOOKUP($K22,'Auto Responses'!$N$4:$O$38,2,0)&amp;""</f>
        <v xml:space="preserve"> Privacy-Specific Company Details</v>
      </c>
      <c r="C22" s="124" t="b">
        <v>1</v>
      </c>
      <c r="D22" s="118">
        <f>IF($C22=TRUE,SUMIF('(backend scoring)'!$B$3:$B$333,$K22,'(backend scoring)'!$O$3:$O$333),"")</f>
        <v>50</v>
      </c>
      <c r="E22" s="125">
        <f>IF($C22=TRUE,SUMIF('(backend scoring)'!$B$3:$B$333,$K22,'(backend scoring)'!$P$3:$P$333),"")</f>
        <v>0</v>
      </c>
      <c r="F22" s="152">
        <f t="shared" ref="F22:F30" si="0">IFERROR($E22/$D22,"N/A")</f>
        <v>0</v>
      </c>
      <c r="G22" s="230" t="str">
        <f t="shared" ref="G22:G30" si="1">"Jump to "&amp;B22</f>
        <v>Jump to  Privacy-Specific Company Details</v>
      </c>
      <c r="H22" s="126"/>
      <c r="I22" s="130"/>
      <c r="K22" s="91" t="s">
        <v>971</v>
      </c>
    </row>
    <row r="23" spans="1:11" s="91" customFormat="1" ht="40.5" customHeight="1" x14ac:dyDescent="0.2">
      <c r="B23" s="92" t="str">
        <f>VLOOKUP($K23,'Auto Responses'!$N$4:$O$38,2,0)&amp;""</f>
        <v xml:space="preserve"> Privacy-Specific Documentation</v>
      </c>
      <c r="C23" s="124" t="b">
        <v>1</v>
      </c>
      <c r="D23" s="118">
        <f>IF($C23=TRUE,SUMIF('(backend scoring)'!$B$3:$B$333,$K23,'(backend scoring)'!$O$3:$O$333),"")</f>
        <v>10</v>
      </c>
      <c r="E23" s="125">
        <f>IF($C23=TRUE,SUMIF('(backend scoring)'!$B$3:$B$333,$K23,'(backend scoring)'!$P$3:$P$333),"")</f>
        <v>0</v>
      </c>
      <c r="F23" s="152">
        <f t="shared" si="0"/>
        <v>0</v>
      </c>
      <c r="G23" s="230" t="str">
        <f t="shared" si="1"/>
        <v>Jump to  Privacy-Specific Documentation</v>
      </c>
      <c r="H23" s="126"/>
      <c r="I23" s="130"/>
      <c r="K23" s="91" t="s">
        <v>973</v>
      </c>
    </row>
    <row r="24" spans="1:11" s="91" customFormat="1" ht="40.5" customHeight="1" x14ac:dyDescent="0.2">
      <c r="B24" s="92" t="str">
        <f>VLOOKUP($K24,'Auto Responses'!$N$4:$O$38,2,0)&amp;""</f>
        <v xml:space="preserve"> Privacy of Third Parties</v>
      </c>
      <c r="C24" s="124" t="b">
        <v>1</v>
      </c>
      <c r="D24" s="118">
        <f>IF($C24=TRUE,SUMIF('(backend scoring)'!$B$3:$B$333,$K24,'(backend scoring)'!$O$3:$O$333),"")</f>
        <v>25</v>
      </c>
      <c r="E24" s="125">
        <f>IF($C24=TRUE,SUMIF('(backend scoring)'!$B$3:$B$333,$K24,'(backend scoring)'!$P$3:$P$333),"")</f>
        <v>0</v>
      </c>
      <c r="F24" s="152">
        <f t="shared" si="0"/>
        <v>0</v>
      </c>
      <c r="G24" s="230" t="str">
        <f t="shared" si="1"/>
        <v>Jump to  Privacy of Third Parties</v>
      </c>
      <c r="H24" s="126"/>
      <c r="I24" s="130"/>
      <c r="K24" s="91" t="s">
        <v>974</v>
      </c>
    </row>
    <row r="25" spans="1:11" s="91" customFormat="1" ht="40.5" customHeight="1" x14ac:dyDescent="0.2">
      <c r="B25" s="92" t="str">
        <f>VLOOKUP($K25,'Auto Responses'!$N$4:$O$38,2,0)&amp;""</f>
        <v xml:space="preserve"> Privacy Change Management</v>
      </c>
      <c r="C25" s="124" t="b">
        <v>1</v>
      </c>
      <c r="D25" s="118">
        <f>IF($C25=TRUE,SUMIF('(backend scoring)'!$B$3:$B$333,$K25,'(backend scoring)'!$O$3:$O$333),"")</f>
        <v>15</v>
      </c>
      <c r="E25" s="125">
        <f>IF($C25=TRUE,SUMIF('(backend scoring)'!$B$3:$B$333,$K25,'(backend scoring)'!$P$3:$P$333),"")</f>
        <v>0</v>
      </c>
      <c r="F25" s="152">
        <f t="shared" si="0"/>
        <v>0</v>
      </c>
      <c r="G25" s="230" t="str">
        <f t="shared" si="1"/>
        <v>Jump to  Privacy Change Management</v>
      </c>
      <c r="H25" s="126"/>
      <c r="I25" s="130"/>
      <c r="K25" s="91" t="s">
        <v>976</v>
      </c>
    </row>
    <row r="26" spans="1:11" s="91" customFormat="1" ht="40.5" customHeight="1" x14ac:dyDescent="0.2">
      <c r="B26" s="92" t="str">
        <f>VLOOKUP($K26,'Auto Responses'!$N$4:$O$38,2,0)&amp;""</f>
        <v xml:space="preserve"> Privacy of Sensitive Data</v>
      </c>
      <c r="C26" s="124" t="b">
        <v>1</v>
      </c>
      <c r="D26" s="118">
        <f>IF($C26=TRUE,SUMIF('(backend scoring)'!$B$3:$B$333,$K26,'(backend scoring)'!$O$3:$O$333),"")</f>
        <v>80</v>
      </c>
      <c r="E26" s="125">
        <f>IF($C26=TRUE,SUMIF('(backend scoring)'!$B$3:$B$333,$K26,'(backend scoring)'!$P$3:$P$333),"")</f>
        <v>0</v>
      </c>
      <c r="F26" s="152">
        <f t="shared" si="0"/>
        <v>0</v>
      </c>
      <c r="G26" s="230" t="str">
        <f t="shared" si="1"/>
        <v>Jump to  Privacy of Sensitive Data</v>
      </c>
      <c r="H26" s="126"/>
      <c r="I26" s="130"/>
      <c r="K26" s="91" t="s">
        <v>978</v>
      </c>
    </row>
    <row r="27" spans="1:11" s="91" customFormat="1" ht="40.5" customHeight="1" x14ac:dyDescent="0.2">
      <c r="B27" s="92" t="str">
        <f>VLOOKUP($K27,'Auto Responses'!$N$4:$O$38,2,0)&amp;""</f>
        <v xml:space="preserve"> Privacy Policies and Procedures</v>
      </c>
      <c r="C27" s="124" t="b">
        <v>1</v>
      </c>
      <c r="D27" s="118">
        <f>IF($C27=TRUE,SUMIF('(backend scoring)'!$B$3:$B$333,$K27,'(backend scoring)'!$O$3:$O$333),"")</f>
        <v>100</v>
      </c>
      <c r="E27" s="125">
        <f>IF($C27=TRUE,SUMIF('(backend scoring)'!$B$3:$B$333,$K27,'(backend scoring)'!$P$3:$P$333),"")</f>
        <v>0</v>
      </c>
      <c r="F27" s="152">
        <f t="shared" si="0"/>
        <v>0</v>
      </c>
      <c r="G27" s="230" t="str">
        <f t="shared" si="1"/>
        <v>Jump to  Privacy Policies and Procedures</v>
      </c>
      <c r="H27" s="126"/>
      <c r="I27" s="130"/>
      <c r="K27" s="91" t="s">
        <v>980</v>
      </c>
    </row>
    <row r="28" spans="1:11" s="91" customFormat="1" ht="40.5" customHeight="1" x14ac:dyDescent="0.2">
      <c r="B28" s="92" t="str">
        <f>VLOOKUP($K28,'Auto Responses'!$N$4:$O$38,2,0)&amp;""</f>
        <v xml:space="preserve"> International Privacy</v>
      </c>
      <c r="C28" s="124" t="b">
        <v>1</v>
      </c>
      <c r="D28" s="118">
        <f>IF($C28=TRUE,SUMIF('(backend scoring)'!$B$3:$B$333,$K28,'(backend scoring)'!$O$3:$O$333),"")</f>
        <v>50</v>
      </c>
      <c r="E28" s="125">
        <f>IF($C28=TRUE,SUMIF('(backend scoring)'!$B$3:$B$333,$K28,'(backend scoring)'!$P$3:$P$333),"")</f>
        <v>0</v>
      </c>
      <c r="F28" s="152">
        <f t="shared" si="0"/>
        <v>0</v>
      </c>
      <c r="G28" s="230" t="str">
        <f t="shared" si="1"/>
        <v>Jump to  International Privacy</v>
      </c>
      <c r="H28" s="126"/>
      <c r="I28" s="130"/>
      <c r="K28" s="91" t="s">
        <v>982</v>
      </c>
    </row>
    <row r="29" spans="1:11" s="91" customFormat="1" ht="40.5" customHeight="1" x14ac:dyDescent="0.2">
      <c r="B29" s="92" t="str">
        <f>VLOOKUP($K29,'Auto Responses'!$N$4:$O$38,2,0)&amp;""</f>
        <v xml:space="preserve"> Data Privacy</v>
      </c>
      <c r="C29" s="124" t="b">
        <v>1</v>
      </c>
      <c r="D29" s="118">
        <f>IF($C29=TRUE,SUMIF('(backend scoring)'!$B$3:$B$333,$K29,'(backend scoring)'!$O$3:$O$333),"")</f>
        <v>150</v>
      </c>
      <c r="E29" s="125">
        <f>IF($C29=TRUE,SUMIF('(backend scoring)'!$B$3:$B$333,$K29,'(backend scoring)'!$P$3:$P$333),"")</f>
        <v>0</v>
      </c>
      <c r="F29" s="152">
        <f t="shared" si="0"/>
        <v>0</v>
      </c>
      <c r="G29" s="230" t="str">
        <f t="shared" si="1"/>
        <v>Jump to  Data Privacy</v>
      </c>
      <c r="H29" s="126"/>
      <c r="I29" s="130"/>
      <c r="K29" s="91" t="s">
        <v>1123</v>
      </c>
    </row>
    <row r="30" spans="1:11" s="91" customFormat="1" ht="40.5" customHeight="1" thickBot="1" x14ac:dyDescent="0.25">
      <c r="B30" s="92" t="str">
        <f>VLOOKUP($K30,'Auto Responses'!$N$4:$O$38,2,0)&amp;""</f>
        <v xml:space="preserve"> Privacy and AI</v>
      </c>
      <c r="C30" s="124" t="b">
        <v>1</v>
      </c>
      <c r="D30" s="118">
        <f>IF($C30=TRUE,SUMIF('(backend scoring)'!$B$3:$B$333,$K30,'(backend scoring)'!$O$3:$O$333),"")</f>
        <v>80</v>
      </c>
      <c r="E30" s="125">
        <f>IF($C30=TRUE,SUMIF('(backend scoring)'!$B$3:$B$333,$K30,'(backend scoring)'!$P$3:$P$333),"")</f>
        <v>0</v>
      </c>
      <c r="F30" s="152">
        <f t="shared" si="0"/>
        <v>0</v>
      </c>
      <c r="G30" s="230" t="str">
        <f t="shared" si="1"/>
        <v>Jump to  Privacy and AI</v>
      </c>
      <c r="H30" s="126"/>
      <c r="I30" s="130"/>
      <c r="K30" s="91" t="s">
        <v>985</v>
      </c>
    </row>
    <row r="31" spans="1:11" s="91" customFormat="1" ht="30" customHeight="1" thickBot="1" x14ac:dyDescent="0.25">
      <c r="B31" s="90" t="s">
        <v>1030</v>
      </c>
      <c r="C31" s="117"/>
      <c r="D31" s="119">
        <f>SUM(D21:D30)</f>
        <v>570</v>
      </c>
      <c r="E31" s="119">
        <f>SUM(E21:E30)</f>
        <v>0</v>
      </c>
      <c r="F31" s="88">
        <f>IFERROR($E31/$D31,"N/A")</f>
        <v>0</v>
      </c>
      <c r="G31" s="135"/>
      <c r="H31" s="136"/>
      <c r="I31" s="137"/>
      <c r="J31" s="255" t="s">
        <v>1543</v>
      </c>
    </row>
    <row r="32" spans="1:11" ht="15" x14ac:dyDescent="0.2">
      <c r="F32" s="62" t="s">
        <v>1005</v>
      </c>
    </row>
    <row r="33" spans="1:12" ht="15" x14ac:dyDescent="0.2"/>
    <row r="34" spans="1:12" ht="15" customHeight="1" x14ac:dyDescent="0.2"/>
    <row r="35" spans="1:12" s="187" customFormat="1" ht="36" customHeight="1" x14ac:dyDescent="0.2">
      <c r="A35" s="182" t="s">
        <v>1577</v>
      </c>
      <c r="B35" s="182"/>
      <c r="C35" s="186"/>
      <c r="D35" s="182"/>
      <c r="E35" s="182"/>
      <c r="F35" s="182"/>
      <c r="G35" s="182"/>
      <c r="H35" s="182"/>
      <c r="I35" s="182"/>
      <c r="J35" s="182"/>
      <c r="K35" s="182"/>
      <c r="L35" s="42"/>
    </row>
    <row r="36" spans="1:12" s="30" customFormat="1" ht="36" customHeight="1" x14ac:dyDescent="0.2">
      <c r="A36" s="31" t="s">
        <v>912</v>
      </c>
      <c r="B36" s="31"/>
      <c r="C36" s="76"/>
      <c r="D36" s="31"/>
      <c r="E36" s="31"/>
      <c r="F36" s="31"/>
      <c r="G36" s="31"/>
      <c r="H36" s="31"/>
      <c r="I36" s="31"/>
      <c r="J36" s="31"/>
      <c r="K36" s="31"/>
      <c r="L36" s="1"/>
    </row>
    <row r="37" spans="1:12" s="1" customFormat="1" ht="36" customHeight="1" x14ac:dyDescent="0.2">
      <c r="A37" s="17" t="s">
        <v>928</v>
      </c>
      <c r="B37" s="18"/>
      <c r="C37" s="19"/>
      <c r="D37" s="20"/>
      <c r="E37" s="20"/>
      <c r="F37" s="21"/>
      <c r="G37" s="21"/>
      <c r="H37" s="21"/>
      <c r="I37" s="21"/>
      <c r="J37" s="21"/>
      <c r="K37" s="21"/>
    </row>
    <row r="38" spans="1:12" s="1" customFormat="1" ht="19.5" customHeight="1" x14ac:dyDescent="0.2">
      <c r="A38" s="269" t="str">
        <f>HLOOKUP($A$4,'Auto Responses'!$F$2:$F$7,2,0)&amp;""</f>
        <v>1. Upon initial review, you can check the "Non-Negotiable" box by any question to compile a report of questions that may prohibit a full review.</v>
      </c>
      <c r="B38" s="269"/>
      <c r="C38" s="269"/>
      <c r="D38" s="269"/>
      <c r="E38" s="269"/>
      <c r="F38" s="269"/>
      <c r="G38" s="269"/>
      <c r="H38" s="269"/>
      <c r="I38" s="269"/>
      <c r="J38" s="269"/>
      <c r="K38" s="22"/>
    </row>
    <row r="39" spans="1:12" s="1" customFormat="1" ht="19.5" customHeight="1" x14ac:dyDescent="0.2">
      <c r="A39" s="269" t="str">
        <f>HLOOKUP($A$4,'Auto Responses'!$F$2:$F$7,3,0)&amp;""</f>
        <v>2. When evaluating an answer, a default importance level has been set. You can use the "Importance Override" dropdown to override the default and adjust the value of the question.</v>
      </c>
      <c r="B39" s="269"/>
      <c r="C39" s="269"/>
      <c r="D39" s="269"/>
      <c r="E39" s="269"/>
      <c r="F39" s="269"/>
      <c r="G39" s="269"/>
      <c r="H39" s="269"/>
      <c r="I39" s="269"/>
      <c r="J39" s="269"/>
      <c r="K39" s="22"/>
    </row>
    <row r="40" spans="1:12" s="1" customFormat="1" ht="19.5" customHeight="1" x14ac:dyDescent="0.2">
      <c r="A40" s="269" t="str">
        <f>HLOOKUP($A$4,'Auto Responses'!$F$2:$F$7,4,0)&amp;""</f>
        <v>3. For questions that are qualitative or for which you disagree with the preferred response, make a selection in the "Compliant Override" dropdown to adjust the question's impact on the score.</v>
      </c>
      <c r="B40" s="269"/>
      <c r="C40" s="269"/>
      <c r="D40" s="269"/>
      <c r="E40" s="269"/>
      <c r="F40" s="269"/>
      <c r="G40" s="269"/>
      <c r="H40" s="269"/>
      <c r="I40" s="269"/>
      <c r="J40" s="269"/>
      <c r="K40" s="22"/>
    </row>
    <row r="41" spans="1:12" s="1" customFormat="1" ht="19.5" customHeight="1" x14ac:dyDescent="0.2">
      <c r="A41" s="269" t="str">
        <f>HLOOKUP($A$4,'Auto Responses'!$F$2:$F$7,5,0)&amp;""</f>
        <v xml:space="preserve">4. Each worksheet shows a report for that section. See the "Analyst Report" sheet for a full report of all sections. </v>
      </c>
      <c r="B41" s="269"/>
      <c r="C41" s="269"/>
      <c r="D41" s="269"/>
      <c r="E41" s="269"/>
      <c r="F41" s="269"/>
      <c r="G41" s="269"/>
      <c r="H41" s="269"/>
      <c r="I41" s="269"/>
      <c r="J41" s="269"/>
      <c r="K41" s="22"/>
    </row>
    <row r="42" spans="1:12" s="1" customFormat="1" ht="19.5" customHeight="1" x14ac:dyDescent="0.2">
      <c r="A42" s="269" t="str">
        <f>HLOOKUP($A$4,'Auto Responses'!$F$2:$F$7,6,0)&amp;""</f>
        <v xml:space="preserve">5. If you are evaluating a question that appears in an earlier section, the Importance and Compliant Override cannot be changed but additional notes can be added. </v>
      </c>
      <c r="B42" s="269"/>
      <c r="C42" s="269"/>
      <c r="D42" s="269"/>
      <c r="E42" s="269"/>
      <c r="F42" s="269"/>
      <c r="G42" s="269"/>
      <c r="H42" s="269"/>
      <c r="I42" s="269"/>
      <c r="J42" s="269"/>
      <c r="K42" s="22"/>
    </row>
    <row r="43" spans="1:12" s="1" customFormat="1" ht="19.5" customHeight="1" thickBot="1" x14ac:dyDescent="0.25">
      <c r="A43" s="269" t="str">
        <f>HLOOKUP($A$4,'Auto Responses'!$F$2:$F$8,7,0)&amp;""</f>
        <v>For full instructions, please visit EDUCAUSE.edu/HECVAT</v>
      </c>
      <c r="B43" s="68"/>
      <c r="C43" s="68"/>
      <c r="D43" s="68"/>
      <c r="E43" s="68"/>
      <c r="F43" s="68"/>
      <c r="G43" s="68"/>
      <c r="H43" s="68"/>
      <c r="I43" s="68"/>
      <c r="J43" s="68"/>
      <c r="K43" s="22"/>
    </row>
    <row r="44" spans="1:12" s="30" customFormat="1" ht="41.25" customHeight="1" thickBot="1" x14ac:dyDescent="0.25">
      <c r="A44" s="32"/>
      <c r="B44" s="32"/>
      <c r="C44" s="77"/>
      <c r="D44" s="32"/>
      <c r="E44" s="32"/>
      <c r="F44" s="194" t="s">
        <v>911</v>
      </c>
      <c r="G44" s="189" t="s">
        <v>1103</v>
      </c>
      <c r="H44" s="190"/>
      <c r="I44" s="190"/>
      <c r="J44" s="190"/>
      <c r="K44" s="191"/>
      <c r="L44" s="1"/>
    </row>
    <row r="45" spans="1:12" s="36" customFormat="1" ht="48" customHeight="1" thickBot="1" x14ac:dyDescent="0.25">
      <c r="A45" s="33" t="s">
        <v>913</v>
      </c>
      <c r="B45" s="34" t="s">
        <v>1</v>
      </c>
      <c r="C45" s="34" t="s">
        <v>914</v>
      </c>
      <c r="D45" s="35" t="s">
        <v>72</v>
      </c>
      <c r="E45" s="329" t="s">
        <v>910</v>
      </c>
      <c r="F45" s="198" t="s">
        <v>1562</v>
      </c>
      <c r="G45" s="53" t="s">
        <v>931</v>
      </c>
      <c r="H45" s="50" t="s">
        <v>933</v>
      </c>
      <c r="I45" s="50" t="s">
        <v>19</v>
      </c>
      <c r="J45" s="51" t="s">
        <v>918</v>
      </c>
      <c r="K45" s="54" t="s">
        <v>929</v>
      </c>
      <c r="L45" s="1"/>
    </row>
    <row r="46" spans="1:12" s="1" customFormat="1" ht="37.35" customHeight="1" x14ac:dyDescent="0.2">
      <c r="A46" s="70" t="str">
        <f>VLOOKUP(LEFT($A47,4),'Auto Responses'!$N$4:$O$38,2,0)&amp;""</f>
        <v xml:space="preserve"> General Privacy</v>
      </c>
      <c r="B46" s="29"/>
      <c r="C46" s="38"/>
      <c r="D46" s="38"/>
      <c r="E46" s="38"/>
      <c r="F46" s="139" t="s">
        <v>1099</v>
      </c>
      <c r="G46" s="38"/>
      <c r="H46" s="38"/>
      <c r="I46" s="38"/>
      <c r="J46" s="38"/>
      <c r="K46" s="38"/>
    </row>
    <row r="47" spans="1:12" s="36" customFormat="1" ht="48" customHeight="1" x14ac:dyDescent="0.2">
      <c r="A47" s="25" t="s">
        <v>919</v>
      </c>
      <c r="B47" s="24" t="str">
        <f>VLOOKUP($A47,Questions!$A$2:$X$333,2,0)</f>
        <v>Does your solution process FERPA-related data?</v>
      </c>
      <c r="C47" s="52" t="str">
        <f>VLOOKUP($A47,Privacy!$A$13:$E$97,3,0)&amp;""</f>
        <v/>
      </c>
      <c r="D47" s="41" t="str">
        <f>IF(LEFT(VLOOKUP($A47,Privacy!$A$13:$E$97,5,0),21)='Auto Responses'!$A$73,'Auto Responses'!$A$74,VLOOKUP($A47,Privacy!$A$13:$E$97,4,0))&amp;""</f>
        <v/>
      </c>
      <c r="E47" s="355" t="str">
        <f>VLOOKUP($A47,Privacy!$A$13:$E$97,5,0)&amp;""</f>
        <v/>
      </c>
      <c r="F47" s="195"/>
      <c r="G47" s="37" t="str">
        <f>VLOOKUP($A47,Questions!$A$2:$X$333,21,0)&amp;""</f>
        <v/>
      </c>
      <c r="H47" s="192"/>
      <c r="I47" s="52" t="str">
        <f>VLOOKUP($A47,Questions!$A$2:$X$333,23,0)&amp;""</f>
        <v/>
      </c>
      <c r="J47" s="192"/>
      <c r="K47" s="55" t="b">
        <v>0</v>
      </c>
      <c r="L47" s="1"/>
    </row>
    <row r="48" spans="1:12" s="36" customFormat="1" ht="48" customHeight="1" x14ac:dyDescent="0.2">
      <c r="A48" s="25" t="s">
        <v>920</v>
      </c>
      <c r="B48" s="24" t="str">
        <f>VLOOKUP($A48,Questions!$A$2:$X$333,2,0)</f>
        <v>Does your solution process GDPR-related or PIPL-related data?</v>
      </c>
      <c r="C48" s="52" t="str">
        <f>VLOOKUP($A48,Privacy!$A$13:$E$97,3,0)&amp;""</f>
        <v/>
      </c>
      <c r="D48" s="41" t="str">
        <f>IF(LEFT(VLOOKUP($A48,Privacy!$A$13:$E$97,5,0),21)='Auto Responses'!$A$73,'Auto Responses'!$A$74,VLOOKUP($A48,Privacy!$A$13:$E$97,4,0))&amp;""</f>
        <v/>
      </c>
      <c r="E48" s="355" t="str">
        <f>VLOOKUP($A48,Privacy!$A$13:$E$97,5,0)&amp;""</f>
        <v/>
      </c>
      <c r="F48" s="195"/>
      <c r="G48" s="37" t="str">
        <f>VLOOKUP($A48,Questions!$A$2:$X$333,21,0)&amp;""</f>
        <v/>
      </c>
      <c r="H48" s="192"/>
      <c r="I48" s="52" t="str">
        <f>VLOOKUP($A48,Questions!$A$2:$X$333,23,0)&amp;""</f>
        <v/>
      </c>
      <c r="J48" s="192"/>
      <c r="K48" s="55" t="b">
        <v>0</v>
      </c>
      <c r="L48" s="1"/>
    </row>
    <row r="49" spans="1:12" s="36" customFormat="1" ht="48" customHeight="1" x14ac:dyDescent="0.2">
      <c r="A49" s="25" t="s">
        <v>921</v>
      </c>
      <c r="B49" s="24" t="str">
        <f>VLOOKUP($A49,Questions!$A$2:$X$333,2,0)</f>
        <v>Does your solution process personal data regulated by state law(s) (e.g., CCPA)?</v>
      </c>
      <c r="C49" s="52" t="str">
        <f>VLOOKUP($A49,Privacy!$A$13:$E$97,3,0)&amp;""</f>
        <v/>
      </c>
      <c r="D49" s="41" t="str">
        <f>IF(LEFT(VLOOKUP($A49,Privacy!$A$13:$E$97,5,0),21)='Auto Responses'!$A$73,'Auto Responses'!$A$74,VLOOKUP($A49,Privacy!$A$13:$E$97,4,0))&amp;""</f>
        <v/>
      </c>
      <c r="E49" s="355" t="str">
        <f>VLOOKUP($A49,Privacy!$A$13:$E$97,5,0)&amp;""</f>
        <v/>
      </c>
      <c r="F49" s="195"/>
      <c r="G49" s="37" t="str">
        <f>VLOOKUP($A49,Questions!$A$2:$X$333,21,0)&amp;""</f>
        <v/>
      </c>
      <c r="H49" s="192"/>
      <c r="I49" s="52" t="str">
        <f>VLOOKUP($A49,Questions!$A$2:$X$333,23,0)&amp;""</f>
        <v/>
      </c>
      <c r="J49" s="192"/>
      <c r="K49" s="55" t="b">
        <v>0</v>
      </c>
      <c r="L49" s="1"/>
    </row>
    <row r="50" spans="1:12" s="36" customFormat="1" ht="48" customHeight="1" x14ac:dyDescent="0.2">
      <c r="A50" s="25" t="s">
        <v>922</v>
      </c>
      <c r="B50" s="24" t="str">
        <f>VLOOKUP($A50,Questions!$A$2:$X$333,2,0)</f>
        <v>Does your solution process user-provided data that may contain regulated information?</v>
      </c>
      <c r="C50" s="52" t="str">
        <f>VLOOKUP($A50,Privacy!$A$13:$E$97,3,0)&amp;""</f>
        <v/>
      </c>
      <c r="D50" s="41" t="str">
        <f>IF(LEFT(VLOOKUP($A50,Privacy!$A$13:$E$97,5,0),21)='Auto Responses'!$A$73,'Auto Responses'!$A$74,VLOOKUP($A50,Privacy!$A$13:$E$97,4,0))&amp;""</f>
        <v/>
      </c>
      <c r="E50" s="355" t="str">
        <f>VLOOKUP($A50,Privacy!$A$13:$E$97,5,0)&amp;""</f>
        <v/>
      </c>
      <c r="F50" s="195"/>
      <c r="G50" s="37" t="str">
        <f>VLOOKUP($A50,Questions!$A$2:$X$333,21,0)&amp;""</f>
        <v/>
      </c>
      <c r="H50" s="192"/>
      <c r="I50" s="52" t="str">
        <f>VLOOKUP($A50,Questions!$A$2:$X$333,23,0)&amp;""</f>
        <v/>
      </c>
      <c r="J50" s="192"/>
      <c r="K50" s="55" t="b">
        <v>0</v>
      </c>
      <c r="L50" s="1"/>
    </row>
    <row r="51" spans="1:12" s="36" customFormat="1" ht="48" customHeight="1" x14ac:dyDescent="0.2">
      <c r="A51" s="25" t="s">
        <v>923</v>
      </c>
      <c r="B51" s="24" t="str">
        <f>VLOOKUP($A51,Questions!$A$2:$X$333,2,0)</f>
        <v>Web Link to Product/Service Privacy Notice</v>
      </c>
      <c r="C51" s="326" t="str">
        <f>VLOOKUP($A51,Privacy!$A$13:$E$97,3,0)&amp;""</f>
        <v/>
      </c>
      <c r="D51" s="327" t="str">
        <f>IF(LEFT(VLOOKUP($A51,Privacy!$A$13:$E$97,5,0),21)='Auto Responses'!$A$73,'Auto Responses'!$A$74,VLOOKUP($A51,Privacy!$A$13:$E$97,4,0))&amp;""</f>
        <v/>
      </c>
      <c r="E51" s="355" t="str">
        <f>VLOOKUP($A51,Privacy!$A$13:$E$97,5,0)&amp;""</f>
        <v/>
      </c>
      <c r="F51" s="195"/>
      <c r="G51" s="37" t="str">
        <f>VLOOKUP($A51,Questions!$A$2:$X$333,21,0)&amp;""</f>
        <v>Qualitative Answer - make a selection in column G</v>
      </c>
      <c r="H51" s="192"/>
      <c r="I51" s="52" t="str">
        <f>VLOOKUP($A51,Questions!$A$2:$X$333,23,0)&amp;""</f>
        <v>Standard Importance</v>
      </c>
      <c r="J51" s="192"/>
      <c r="K51" s="55" t="b">
        <v>0</v>
      </c>
      <c r="L51" s="1"/>
    </row>
    <row r="52" spans="1:12" s="1" customFormat="1" ht="37.35" customHeight="1" x14ac:dyDescent="0.2">
      <c r="A52" s="70" t="str">
        <f>VLOOKUP(LEFT($A53,4),'Auto Responses'!$N$4:$O$38,2,0)&amp;""</f>
        <v xml:space="preserve"> Privacy-Specific Company Details</v>
      </c>
      <c r="B52" s="29"/>
      <c r="C52" s="38"/>
      <c r="D52" s="38"/>
      <c r="E52" s="354"/>
      <c r="F52" s="139" t="s">
        <v>1099</v>
      </c>
      <c r="G52" s="38"/>
      <c r="H52" s="38"/>
      <c r="I52" s="38"/>
      <c r="J52" s="38"/>
      <c r="K52" s="38"/>
    </row>
    <row r="53" spans="1:12" s="36" customFormat="1" ht="79.5" customHeight="1" x14ac:dyDescent="0.2">
      <c r="A53" s="25" t="s">
        <v>720</v>
      </c>
      <c r="B53" s="24" t="str">
        <f>VLOOKUP($A53,Questions!$A$2:$X$333,2,0)</f>
        <v>Have you had a personal data breach in the past three years that involved reporting to a governmental agency, notice to individuals (including voluntary notice), or notice to another organization or institution?*</v>
      </c>
      <c r="C53" s="52" t="str">
        <f>VLOOKUP($A53,Privacy!$A$13:$E$97,3,0)&amp;""</f>
        <v/>
      </c>
      <c r="D53" s="41" t="str">
        <f>IF(LEFT(VLOOKUP($A53,Privacy!$A$13:$E$97,5,0),21)='Auto Responses'!$A$73,'Auto Responses'!$A$74,VLOOKUP($A53,Privacy!$A$13:$E$97,4,0))&amp;""</f>
        <v/>
      </c>
      <c r="E53" s="353" t="str">
        <f>VLOOKUP($A53,Privacy!$A$13:$E$97,5,0)&amp;""</f>
        <v/>
      </c>
      <c r="F53" s="195"/>
      <c r="G53" s="37" t="str">
        <f>VLOOKUP($A53,Questions!$A$2:$X$333,21,0)&amp;""</f>
        <v>No</v>
      </c>
      <c r="H53" s="192"/>
      <c r="I53" s="52" t="str">
        <f>VLOOKUP($A53,Questions!$A$2:$X$333,23,0)&amp;""</f>
        <v>Critical Importance</v>
      </c>
      <c r="J53" s="192"/>
      <c r="K53" s="55" t="b">
        <v>0</v>
      </c>
      <c r="L53" s="1"/>
    </row>
    <row r="54" spans="1:12" s="36" customFormat="1" ht="48" customHeight="1" x14ac:dyDescent="0.2">
      <c r="A54" s="25" t="s">
        <v>723</v>
      </c>
      <c r="B54" s="24" t="str">
        <f>VLOOKUP($A54,Questions!$A$2:$X$333,2,0)</f>
        <v>Use this area to share information about your privacy practices that will assist those who are assessing your company data privacy program.*</v>
      </c>
      <c r="C54" s="326" t="str">
        <f>VLOOKUP($A54,Privacy!$A$13:$E$97,3,0)&amp;""</f>
        <v/>
      </c>
      <c r="D54" s="327" t="str">
        <f>IF(LEFT(VLOOKUP($A54,Privacy!$A$13:$E$97,5,0),21)='Auto Responses'!$A$73,'Auto Responses'!$A$74,VLOOKUP($A54,Privacy!$A$13:$E$97,4,0))&amp;""</f>
        <v/>
      </c>
      <c r="E54" s="353" t="str">
        <f>VLOOKUP($A54,Privacy!$A$13:$E$97,5,0)&amp;""</f>
        <v>Share any details that would help data privacy analysts assess your solution.</v>
      </c>
      <c r="F54" s="195"/>
      <c r="G54" s="37" t="str">
        <f>VLOOKUP($A54,Questions!$A$2:$X$333,21,0)&amp;""</f>
        <v>Qualitative Answer - make a selection in column G</v>
      </c>
      <c r="H54" s="192"/>
      <c r="I54" s="52" t="str">
        <f>VLOOKUP($A54,Questions!$A$2:$X$333,23,0)&amp;""</f>
        <v>Critical Importance</v>
      </c>
      <c r="J54" s="192"/>
      <c r="K54" s="55" t="b">
        <v>0</v>
      </c>
      <c r="L54" s="1"/>
    </row>
    <row r="55" spans="1:12" s="36" customFormat="1" ht="48" customHeight="1" x14ac:dyDescent="0.2">
      <c r="A55" s="25" t="s">
        <v>725</v>
      </c>
      <c r="B55" s="24" t="str">
        <f>VLOOKUP($A55,Questions!$A$2:$X$333,2,0)</f>
        <v>Have you had any data privacy policy or law violations in the past 36 months?</v>
      </c>
      <c r="C55" s="52" t="str">
        <f>VLOOKUP($A55,Privacy!$A$13:$E$97,3,0)&amp;""</f>
        <v/>
      </c>
      <c r="D55" s="41" t="str">
        <f>IF(LEFT(VLOOKUP($A55,Privacy!$A$13:$E$97,5,0),21)='Auto Responses'!$A$73,'Auto Responses'!$A$74,VLOOKUP($A55,Privacy!$A$13:$E$97,4,0))&amp;""</f>
        <v/>
      </c>
      <c r="E55" s="353" t="str">
        <f>VLOOKUP($A55,Privacy!$A$13:$E$97,5,0)&amp;""</f>
        <v/>
      </c>
      <c r="F55" s="195"/>
      <c r="G55" s="37" t="str">
        <f>VLOOKUP($A55,Questions!$A$2:$X$333,21,0)&amp;""</f>
        <v>No</v>
      </c>
      <c r="H55" s="192"/>
      <c r="I55" s="52" t="str">
        <f>VLOOKUP($A55,Questions!$A$2:$X$333,23,0)&amp;""</f>
        <v>Minor Importance</v>
      </c>
      <c r="J55" s="192"/>
      <c r="K55" s="55" t="b">
        <v>0</v>
      </c>
      <c r="L55" s="1"/>
    </row>
    <row r="56" spans="1:12" s="36" customFormat="1" ht="48" customHeight="1" x14ac:dyDescent="0.2">
      <c r="A56" s="25" t="s">
        <v>728</v>
      </c>
      <c r="B56" s="24" t="str">
        <f>VLOOKUP($A56,Questions!$A$2:$X$333,2,0)</f>
        <v>Do you have a dedicated data privacy staff or office?</v>
      </c>
      <c r="C56" s="52" t="str">
        <f>VLOOKUP($A56,Privacy!$A$13:$E$97,3,0)&amp;""</f>
        <v/>
      </c>
      <c r="D56" s="41" t="str">
        <f>IF(LEFT(VLOOKUP($A56,Privacy!$A$13:$E$97,5,0),21)='Auto Responses'!$A$73,'Auto Responses'!$A$74,VLOOKUP($A56,Privacy!$A$13:$E$97,4,0))&amp;""</f>
        <v/>
      </c>
      <c r="E56" s="353" t="str">
        <f>VLOOKUP($A56,Privacy!$A$13:$E$97,5,0)&amp;""</f>
        <v>Describe your Data Privacy Office or plans, including size, talents, resources, etc.</v>
      </c>
      <c r="F56" s="195"/>
      <c r="G56" s="37" t="str">
        <f>VLOOKUP($A56,Questions!$A$2:$X$333,21,0)&amp;""</f>
        <v>Yes</v>
      </c>
      <c r="H56" s="192"/>
      <c r="I56" s="52" t="str">
        <f>VLOOKUP($A56,Questions!$A$2:$X$333,23,0)&amp;""</f>
        <v>Minor Importance</v>
      </c>
      <c r="J56" s="192"/>
      <c r="K56" s="55" t="b">
        <v>0</v>
      </c>
      <c r="L56" s="1"/>
    </row>
    <row r="57" spans="1:12" s="1" customFormat="1" ht="37.35" customHeight="1" x14ac:dyDescent="0.2">
      <c r="A57" s="70" t="str">
        <f>VLOOKUP(LEFT($A58,4),'Auto Responses'!$N$4:$O$38,2,0)&amp;""</f>
        <v xml:space="preserve"> Privacy-Specific Documentation</v>
      </c>
      <c r="B57" s="29"/>
      <c r="C57" s="38"/>
      <c r="D57" s="38"/>
      <c r="E57" s="354"/>
      <c r="F57" s="139" t="s">
        <v>1099</v>
      </c>
      <c r="G57" s="38"/>
      <c r="H57" s="38"/>
      <c r="I57" s="38"/>
      <c r="J57" s="38"/>
      <c r="K57" s="38"/>
    </row>
    <row r="58" spans="1:12" s="36" customFormat="1" ht="48" customHeight="1" x14ac:dyDescent="0.2">
      <c r="A58" s="25" t="s">
        <v>729</v>
      </c>
      <c r="B58" s="24" t="str">
        <f>VLOOKUP($A58,Questions!$A$2:$X$333,2,0)</f>
        <v>If you have completed a SOC 2 audit, does it include the Privacy Trust Service Principle?</v>
      </c>
      <c r="C58" s="52" t="str">
        <f>VLOOKUP($A58,Privacy!$A$13:$E$97,3,0)&amp;""</f>
        <v/>
      </c>
      <c r="D58" s="41" t="str">
        <f>IF(LEFT(VLOOKUP($A58,Privacy!$A$13:$E$97,5,0),21)='Auto Responses'!$A$73,'Auto Responses'!$A$74,VLOOKUP($A58,Privacy!$A$13:$E$97,4,0))&amp;""</f>
        <v/>
      </c>
      <c r="E58" s="353" t="str">
        <f>VLOOKUP($A58,Privacy!$A$13:$E$97,5,0)&amp;""</f>
        <v xml:space="preserve">SOC 2 Type 2 audits can be conducted for any or all of five trust principles (confidentiality, integrity, availability, security, and privacy). Answer "yes" if your audit included the privacy principle. </v>
      </c>
      <c r="F58" s="195"/>
      <c r="G58" s="37" t="str">
        <f>VLOOKUP($A58,Questions!$A$2:$X$333,21,0)&amp;""</f>
        <v>Yes</v>
      </c>
      <c r="H58" s="192"/>
      <c r="I58" s="52" t="str">
        <f>VLOOKUP($A58,Questions!$A$2:$X$333,23,0)&amp;""</f>
        <v/>
      </c>
      <c r="J58" s="192"/>
      <c r="K58" s="55" t="b">
        <v>0</v>
      </c>
      <c r="L58" s="1"/>
    </row>
    <row r="59" spans="1:12" s="36" customFormat="1" ht="48" customHeight="1" x14ac:dyDescent="0.2">
      <c r="A59" s="25" t="s">
        <v>730</v>
      </c>
      <c r="B59" s="24" t="str">
        <f>VLOOKUP($A59,Questions!$A$2:$X$333,2,0)</f>
        <v>Do you conform with a specific industry-standard privacy framework (e.g., NIST Privacy Framework, GDPR, ISO 27701)?</v>
      </c>
      <c r="C59" s="52" t="str">
        <f>VLOOKUP($A59,Privacy!$A$13:$E$97,3,0)&amp;""</f>
        <v/>
      </c>
      <c r="D59" s="41" t="str">
        <f>IF(LEFT(VLOOKUP($A59,Privacy!$A$13:$E$97,5,0),21)='Auto Responses'!$A$73,'Auto Responses'!$A$74,VLOOKUP($A59,Privacy!$A$13:$E$97,4,0))&amp;""</f>
        <v/>
      </c>
      <c r="E59" s="353" t="str">
        <f>VLOOKUP($A59,Privacy!$A$13:$E$97,5,0)&amp;""</f>
        <v/>
      </c>
      <c r="F59" s="195"/>
      <c r="G59" s="37" t="str">
        <f>VLOOKUP($A59,Questions!$A$2:$X$333,21,0)&amp;""</f>
        <v>Yes</v>
      </c>
      <c r="H59" s="192"/>
      <c r="I59" s="52" t="str">
        <f>VLOOKUP($A59,Questions!$A$2:$X$333,23,0)&amp;""</f>
        <v/>
      </c>
      <c r="J59" s="192"/>
      <c r="K59" s="55" t="b">
        <v>0</v>
      </c>
      <c r="L59" s="1"/>
    </row>
    <row r="60" spans="1:12" s="36" customFormat="1" ht="48" customHeight="1" x14ac:dyDescent="0.2">
      <c r="A60" s="25" t="s">
        <v>732</v>
      </c>
      <c r="B60" s="24" t="str">
        <f>VLOOKUP($A60,Questions!$A$2:$X$333,2,0)</f>
        <v>Does your employee onboarding and offboarding policy include training of employees on information security and data privacy?</v>
      </c>
      <c r="C60" s="52" t="str">
        <f>VLOOKUP($A60,Privacy!$A$13:$E$97,3,0)&amp;""</f>
        <v/>
      </c>
      <c r="D60" s="41" t="str">
        <f>IF(LEFT(VLOOKUP($A60,Privacy!$A$13:$E$97,5,0),21)='Auto Responses'!$A$73,'Auto Responses'!$A$74,VLOOKUP($A60,Privacy!$A$13:$E$97,4,0))&amp;""</f>
        <v/>
      </c>
      <c r="E60" s="353" t="str">
        <f>VLOOKUP($A60,Privacy!$A$13:$E$97,5,0)&amp;""</f>
        <v/>
      </c>
      <c r="F60" s="195"/>
      <c r="G60" s="37" t="str">
        <f>VLOOKUP($A60,Questions!$A$2:$X$333,21,0)&amp;""</f>
        <v>Yes</v>
      </c>
      <c r="H60" s="192"/>
      <c r="I60" s="52" t="str">
        <f>VLOOKUP($A60,Questions!$A$2:$X$333,23,0)&amp;""</f>
        <v>Standard Importance</v>
      </c>
      <c r="J60" s="192"/>
      <c r="K60" s="55" t="b">
        <v>0</v>
      </c>
      <c r="L60" s="1"/>
    </row>
    <row r="61" spans="1:12" s="1" customFormat="1" ht="37.35" customHeight="1" x14ac:dyDescent="0.2">
      <c r="A61" s="70" t="str">
        <f>VLOOKUP(LEFT($A62,4),'Auto Responses'!$N$4:$O$38,2,0)&amp;""</f>
        <v xml:space="preserve"> Privacy of Third Parties</v>
      </c>
      <c r="B61" s="29"/>
      <c r="C61" s="38"/>
      <c r="D61" s="38"/>
      <c r="E61" s="354"/>
      <c r="F61" s="139" t="s">
        <v>1099</v>
      </c>
      <c r="G61" s="38"/>
      <c r="H61" s="38"/>
      <c r="I61" s="38"/>
      <c r="J61" s="38"/>
      <c r="K61" s="38"/>
    </row>
    <row r="62" spans="1:12" s="36" customFormat="1" ht="48" customHeight="1" x14ac:dyDescent="0.2">
      <c r="A62" s="25" t="s">
        <v>734</v>
      </c>
      <c r="B62" s="24" t="str">
        <f>VLOOKUP($A62,Questions!$A$2:$X$333,2,0)</f>
        <v>Do you have contractual agreements with third parties that require them to maintain standards and to comply with all regulatory requirements?*</v>
      </c>
      <c r="C62" s="52" t="str">
        <f>VLOOKUP($A62,Privacy!$A$13:$E$97,3,0)&amp;""</f>
        <v/>
      </c>
      <c r="D62" s="41" t="str">
        <f>IF(LEFT(VLOOKUP($A62,Privacy!$A$13:$E$97,5,0),21)='Auto Responses'!$A$73,'Auto Responses'!$A$74,VLOOKUP($A62,Privacy!$A$13:$E$97,4,0))&amp;""</f>
        <v/>
      </c>
      <c r="E62" s="353" t="str">
        <f>VLOOKUP($A62,Privacy!$A$13:$E$97,5,0)&amp;""</f>
        <v/>
      </c>
      <c r="F62" s="195"/>
      <c r="G62" s="37" t="str">
        <f>VLOOKUP($A62,Questions!$A$2:$X$333,21,0)&amp;""</f>
        <v>Yes</v>
      </c>
      <c r="H62" s="192"/>
      <c r="I62" s="52" t="str">
        <f>VLOOKUP($A62,Questions!$A$2:$X$333,23,0)&amp;""</f>
        <v>Critical Importance</v>
      </c>
      <c r="J62" s="192"/>
      <c r="K62" s="55" t="b">
        <v>0</v>
      </c>
      <c r="L62" s="1"/>
    </row>
    <row r="63" spans="1:12" s="36" customFormat="1" ht="95.25" customHeight="1" x14ac:dyDescent="0.2">
      <c r="A63" s="25" t="s">
        <v>738</v>
      </c>
      <c r="B63" s="24" t="str">
        <f>VLOOKUP($A63,Questions!$A$2:$X$333,2,0)</f>
        <v xml:space="preserve">Do you perform privacy impact assesments of third parties that collect, process, or have access to personal data to ensure they meet industry and regulatory standards and to mitigate harmful, unethical, or discriminatory impacts on data subjects? </v>
      </c>
      <c r="C63" s="52" t="str">
        <f>VLOOKUP($A63,Privacy!$A$13:$E$97,3,0)&amp;""</f>
        <v/>
      </c>
      <c r="D63" s="41" t="str">
        <f>IF(LEFT(VLOOKUP($A63,Privacy!$A$13:$E$97,5,0),21)='Auto Responses'!$A$73,'Auto Responses'!$A$74,VLOOKUP($A63,Privacy!$A$13:$E$97,4,0))&amp;""</f>
        <v/>
      </c>
      <c r="E63" s="353" t="str">
        <f>VLOOKUP($A63,Privacy!$A$13:$E$97,5,0)&amp;""</f>
        <v/>
      </c>
      <c r="F63" s="195"/>
      <c r="G63" s="37" t="str">
        <f>VLOOKUP($A63,Questions!$A$2:$X$333,21,0)&amp;""</f>
        <v>Yes</v>
      </c>
      <c r="H63" s="192"/>
      <c r="I63" s="52" t="str">
        <f>VLOOKUP($A63,Questions!$A$2:$X$333,23,0)&amp;""</f>
        <v>Minor Importance</v>
      </c>
      <c r="J63" s="192"/>
      <c r="K63" s="55" t="b">
        <v>0</v>
      </c>
      <c r="L63" s="1"/>
    </row>
    <row r="64" spans="1:12" s="1" customFormat="1" ht="37.35" customHeight="1" x14ac:dyDescent="0.2">
      <c r="A64" s="70" t="str">
        <f>VLOOKUP(LEFT($A65,4),'Auto Responses'!$N$4:$O$38,2,0)&amp;""</f>
        <v xml:space="preserve"> Privacy Change Management</v>
      </c>
      <c r="B64" s="29"/>
      <c r="C64" s="38"/>
      <c r="D64" s="38"/>
      <c r="E64" s="354"/>
      <c r="F64" s="139" t="s">
        <v>1099</v>
      </c>
      <c r="G64" s="38"/>
      <c r="H64" s="38"/>
      <c r="I64" s="38"/>
      <c r="J64" s="38"/>
      <c r="K64" s="38"/>
    </row>
    <row r="65" spans="1:12" s="36" customFormat="1" ht="48" customHeight="1" x14ac:dyDescent="0.2">
      <c r="A65" s="25" t="s">
        <v>739</v>
      </c>
      <c r="B65" s="24" t="str">
        <f>VLOOKUP($A65,Questions!$A$2:$X$333,2,0)</f>
        <v>Does your change management process include privacy review and approval?</v>
      </c>
      <c r="C65" s="52" t="str">
        <f>VLOOKUP($A65,Privacy!$A$13:$E$97,3,0)&amp;""</f>
        <v/>
      </c>
      <c r="D65" s="41" t="str">
        <f>IF(LEFT(VLOOKUP($A65,Privacy!$A$13:$E$97,5,0),21)='Auto Responses'!$A$73,'Auto Responses'!$A$74,VLOOKUP($A65,Privacy!$A$13:$E$97,4,0))&amp;""</f>
        <v/>
      </c>
      <c r="E65" s="353" t="str">
        <f>VLOOKUP($A65,Privacy!$A$13:$E$97,5,0)&amp;""</f>
        <v/>
      </c>
      <c r="F65" s="195"/>
      <c r="G65" s="37" t="str">
        <f>VLOOKUP($A65,Questions!$A$2:$X$333,21,0)&amp;""</f>
        <v>Yes</v>
      </c>
      <c r="H65" s="192"/>
      <c r="I65" s="52" t="str">
        <f>VLOOKUP($A65,Questions!$A$2:$X$333,23,0)&amp;""</f>
        <v/>
      </c>
      <c r="J65" s="192"/>
      <c r="K65" s="55" t="b">
        <v>0</v>
      </c>
      <c r="L65" s="1"/>
    </row>
    <row r="66" spans="1:12" s="36" customFormat="1" ht="48" customHeight="1" x14ac:dyDescent="0.2">
      <c r="A66" s="25" t="s">
        <v>742</v>
      </c>
      <c r="B66" s="24" t="str">
        <f>VLOOKUP($A66,Questions!$A$2:$X$333,2,0)</f>
        <v>Do you have policy and procedure, currently implemented, guiding how privacy risks are mitigated until they can be resolved?</v>
      </c>
      <c r="C66" s="52" t="str">
        <f>VLOOKUP($A66,Privacy!$A$13:$E$97,3,0)&amp;""</f>
        <v/>
      </c>
      <c r="D66" s="41" t="str">
        <f>IF(LEFT(VLOOKUP($A66,Privacy!$A$13:$E$97,5,0),21)='Auto Responses'!$A$73,'Auto Responses'!$A$74,VLOOKUP($A66,Privacy!$A$13:$E$97,4,0))&amp;""</f>
        <v/>
      </c>
      <c r="E66" s="353" t="str">
        <f>VLOOKUP($A66,Privacy!$A$13:$E$97,5,0)&amp;""</f>
        <v/>
      </c>
      <c r="F66" s="195"/>
      <c r="G66" s="37" t="str">
        <f>VLOOKUP($A66,Questions!$A$2:$X$333,21,0)&amp;""</f>
        <v>Yes</v>
      </c>
      <c r="H66" s="192"/>
      <c r="I66" s="52" t="str">
        <f>VLOOKUP($A66,Questions!$A$2:$X$333,23,0)&amp;""</f>
        <v>Minor Importance</v>
      </c>
      <c r="J66" s="192"/>
      <c r="K66" s="55" t="b">
        <v>0</v>
      </c>
      <c r="L66" s="1"/>
    </row>
    <row r="67" spans="1:12" s="1" customFormat="1" ht="37.35" customHeight="1" x14ac:dyDescent="0.2">
      <c r="A67" s="70" t="str">
        <f>VLOOKUP(LEFT($A68,4),'Auto Responses'!$N$4:$O$38,2,0)&amp;""</f>
        <v xml:space="preserve"> Privacy of Sensitive Data</v>
      </c>
      <c r="B67" s="29"/>
      <c r="C67" s="38"/>
      <c r="D67" s="38"/>
      <c r="E67" s="354"/>
      <c r="F67" s="139" t="s">
        <v>1099</v>
      </c>
      <c r="G67" s="38"/>
      <c r="H67" s="38"/>
      <c r="I67" s="38"/>
      <c r="J67" s="38"/>
      <c r="K67" s="38"/>
    </row>
    <row r="68" spans="1:12" s="36" customFormat="1" ht="48" customHeight="1" x14ac:dyDescent="0.2">
      <c r="A68" s="25" t="s">
        <v>744</v>
      </c>
      <c r="B68" s="24" t="str">
        <f>VLOOKUP($A68,Questions!$A$2:$X$333,2,0)</f>
        <v>Do you collect, process, or store demographic information?*</v>
      </c>
      <c r="C68" s="52" t="str">
        <f>VLOOKUP($A68,Privacy!$A$13:$E$97,3,0)&amp;""</f>
        <v/>
      </c>
      <c r="D68" s="41" t="str">
        <f>IF(LEFT(VLOOKUP($A68,Privacy!$A$13:$E$97,5,0),21)='Auto Responses'!$A$73,'Auto Responses'!$A$74,VLOOKUP($A68,Privacy!$A$13:$E$97,4,0))&amp;""</f>
        <v/>
      </c>
      <c r="E68" s="353" t="str">
        <f>VLOOKUP($A68,Privacy!$A$13:$E$97,5,0)&amp;""</f>
        <v/>
      </c>
      <c r="F68" s="195"/>
      <c r="G68" s="37" t="str">
        <f>VLOOKUP($A68,Questions!$A$2:$X$333,21,0)&amp;""</f>
        <v>No</v>
      </c>
      <c r="H68" s="192"/>
      <c r="I68" s="52" t="str">
        <f>VLOOKUP($A68,Questions!$A$2:$X$333,23,0)&amp;""</f>
        <v>Critical Importance</v>
      </c>
      <c r="J68" s="192"/>
      <c r="K68" s="55" t="b">
        <v>0</v>
      </c>
      <c r="L68" s="1"/>
    </row>
    <row r="69" spans="1:12" s="36" customFormat="1" ht="48" customHeight="1" x14ac:dyDescent="0.2">
      <c r="A69" s="25" t="s">
        <v>746</v>
      </c>
      <c r="B69" s="24" t="str">
        <f>VLOOKUP($A69,Questions!$A$2:$X$333,2,0)</f>
        <v>Do you capture or create genetic, biometric, or behaviometric information (e.g.,  facial recognition or fingerprints)?*</v>
      </c>
      <c r="C69" s="52" t="str">
        <f>VLOOKUP($A69,Privacy!$A$13:$E$97,3,0)&amp;""</f>
        <v/>
      </c>
      <c r="D69" s="41" t="str">
        <f>IF(LEFT(VLOOKUP($A69,Privacy!$A$13:$E$97,5,0),21)='Auto Responses'!$A$73,'Auto Responses'!$A$74,VLOOKUP($A69,Privacy!$A$13:$E$97,4,0))&amp;""</f>
        <v/>
      </c>
      <c r="E69" s="353" t="str">
        <f>VLOOKUP($A69,Privacy!$A$13:$E$97,5,0)&amp;""</f>
        <v/>
      </c>
      <c r="F69" s="195"/>
      <c r="G69" s="37" t="str">
        <f>VLOOKUP($A69,Questions!$A$2:$X$333,21,0)&amp;""</f>
        <v>No</v>
      </c>
      <c r="H69" s="192"/>
      <c r="I69" s="52" t="str">
        <f>VLOOKUP($A69,Questions!$A$2:$X$333,23,0)&amp;""</f>
        <v>Critical Importance</v>
      </c>
      <c r="J69" s="192"/>
      <c r="K69" s="55" t="b">
        <v>0</v>
      </c>
      <c r="L69" s="1"/>
    </row>
    <row r="70" spans="1:12" s="36" customFormat="1" ht="48" customHeight="1" x14ac:dyDescent="0.2">
      <c r="A70" s="25" t="s">
        <v>749</v>
      </c>
      <c r="B70" s="24" t="str">
        <f>VLOOKUP($A70,Questions!$A$2:$X$333,2,0)</f>
        <v>Do you combine institutional data (including "de-identified," "anonymized," or otherwise masked data) with personal data from any other sources?*</v>
      </c>
      <c r="C70" s="52" t="str">
        <f>VLOOKUP($A70,Privacy!$A$13:$E$97,3,0)&amp;""</f>
        <v/>
      </c>
      <c r="D70" s="41" t="str">
        <f>IF(LEFT(VLOOKUP($A70,Privacy!$A$13:$E$97,5,0),21)='Auto Responses'!$A$73,'Auto Responses'!$A$74,VLOOKUP($A70,Privacy!$A$13:$E$97,4,0))&amp;""</f>
        <v/>
      </c>
      <c r="E70" s="353" t="str">
        <f>VLOOKUP($A70,Privacy!$A$13:$E$97,5,0)&amp;""</f>
        <v/>
      </c>
      <c r="F70" s="195"/>
      <c r="G70" s="37" t="str">
        <f>VLOOKUP($A70,Questions!$A$2:$X$333,21,0)&amp;""</f>
        <v>No</v>
      </c>
      <c r="H70" s="192"/>
      <c r="I70" s="52" t="str">
        <f>VLOOKUP($A70,Questions!$A$2:$X$333,23,0)&amp;""</f>
        <v>Critical Importance</v>
      </c>
      <c r="J70" s="192"/>
      <c r="K70" s="55" t="b">
        <v>0</v>
      </c>
      <c r="L70" s="1"/>
    </row>
    <row r="71" spans="1:12" s="36" customFormat="1" ht="48" customHeight="1" x14ac:dyDescent="0.2">
      <c r="A71" s="25" t="s">
        <v>751</v>
      </c>
      <c r="B71" s="24" t="str">
        <f>VLOOKUP($A71,Questions!$A$2:$X$333,2,0)</f>
        <v>Is institutional data coming into or going out of the United States at any point during collection, processing, storage, or archiving?</v>
      </c>
      <c r="C71" s="52" t="str">
        <f>VLOOKUP($A71,Privacy!$A$13:$E$97,3,0)&amp;""</f>
        <v/>
      </c>
      <c r="D71" s="41" t="str">
        <f>IF(LEFT(VLOOKUP($A71,Privacy!$A$13:$E$97,5,0),21)='Auto Responses'!$A$73,'Auto Responses'!$A$74,VLOOKUP($A71,Privacy!$A$13:$E$97,4,0))&amp;""</f>
        <v/>
      </c>
      <c r="E71" s="353" t="str">
        <f>VLOOKUP($A71,Privacy!$A$13:$E$97,5,0)&amp;""</f>
        <v/>
      </c>
      <c r="F71" s="195"/>
      <c r="G71" s="37" t="str">
        <f>VLOOKUP($A71,Questions!$A$2:$X$333,21,0)&amp;""</f>
        <v>No</v>
      </c>
      <c r="H71" s="192"/>
      <c r="I71" s="52" t="str">
        <f>VLOOKUP($A71,Questions!$A$2:$X$333,23,0)&amp;""</f>
        <v>Minor Importance</v>
      </c>
      <c r="J71" s="192"/>
      <c r="K71" s="55" t="b">
        <v>0</v>
      </c>
      <c r="L71" s="1"/>
    </row>
    <row r="72" spans="1:12" s="36" customFormat="1" ht="48" customHeight="1" x14ac:dyDescent="0.2">
      <c r="A72" s="25" t="s">
        <v>753</v>
      </c>
      <c r="B72" s="24" t="str">
        <f>VLOOKUP($A72,Questions!$A$2:$X$333,2,0)</f>
        <v>Do you capture device information (e.g., IP address, MAC address)?</v>
      </c>
      <c r="C72" s="52" t="str">
        <f>VLOOKUP($A72,Privacy!$A$13:$E$97,3,0)&amp;""</f>
        <v/>
      </c>
      <c r="D72" s="41" t="str">
        <f>IF(LEFT(VLOOKUP($A72,Privacy!$A$13:$E$97,5,0),21)='Auto Responses'!$A$73,'Auto Responses'!$A$74,VLOOKUP($A72,Privacy!$A$13:$E$97,4,0))&amp;""</f>
        <v/>
      </c>
      <c r="E72" s="353" t="str">
        <f>VLOOKUP($A72,Privacy!$A$13:$E$97,5,0)&amp;""</f>
        <v/>
      </c>
      <c r="F72" s="195"/>
      <c r="G72" s="37" t="str">
        <f>VLOOKUP($A72,Questions!$A$2:$X$333,21,0)&amp;""</f>
        <v>No</v>
      </c>
      <c r="H72" s="192"/>
      <c r="I72" s="52" t="str">
        <f>VLOOKUP($A72,Questions!$A$2:$X$333,23,0)&amp;""</f>
        <v>Minor Importance</v>
      </c>
      <c r="J72" s="192"/>
      <c r="K72" s="55" t="b">
        <v>0</v>
      </c>
      <c r="L72" s="1"/>
    </row>
    <row r="73" spans="1:12" s="36" customFormat="1" ht="48" customHeight="1" x14ac:dyDescent="0.2">
      <c r="A73" s="25" t="s">
        <v>754</v>
      </c>
      <c r="B73" s="24" t="str">
        <f>VLOOKUP($A73,Questions!$A$2:$X$333,2,0)</f>
        <v>Does any part of this service/project involve a web/app tracking component (e.g., use of web-tracking pixels, cookies)?</v>
      </c>
      <c r="C73" s="52" t="str">
        <f>VLOOKUP($A73,Privacy!$A$13:$E$97,3,0)&amp;""</f>
        <v/>
      </c>
      <c r="D73" s="41" t="str">
        <f>IF(LEFT(VLOOKUP($A73,Privacy!$A$13:$E$97,5,0),21)='Auto Responses'!$A$73,'Auto Responses'!$A$74,VLOOKUP($A73,Privacy!$A$13:$E$97,4,0))&amp;""</f>
        <v/>
      </c>
      <c r="E73" s="353" t="str">
        <f>VLOOKUP($A73,Privacy!$A$13:$E$97,5,0)&amp;""</f>
        <v/>
      </c>
      <c r="F73" s="195"/>
      <c r="G73" s="37" t="str">
        <f>VLOOKUP($A73,Questions!$A$2:$X$333,21,0)&amp;""</f>
        <v>No</v>
      </c>
      <c r="H73" s="192"/>
      <c r="I73" s="52" t="str">
        <f>VLOOKUP($A73,Questions!$A$2:$X$333,23,0)&amp;""</f>
        <v>Minor Importance</v>
      </c>
      <c r="J73" s="192"/>
      <c r="K73" s="55" t="b">
        <v>0</v>
      </c>
      <c r="L73" s="1"/>
    </row>
    <row r="74" spans="1:12" s="36" customFormat="1" ht="48" customHeight="1" x14ac:dyDescent="0.2">
      <c r="A74" s="25" t="s">
        <v>755</v>
      </c>
      <c r="B74" s="24" t="str">
        <f>VLOOKUP($A74,Questions!$A$2:$X$333,2,0)</f>
        <v>Does your staff (or a third party) have access to institutional data (e.g., financial, PHI, or other sensitive information) through any means?</v>
      </c>
      <c r="C74" s="52" t="str">
        <f>VLOOKUP($A74,Privacy!$A$13:$E$97,3,0)&amp;""</f>
        <v/>
      </c>
      <c r="D74" s="41" t="str">
        <f>IF(LEFT(VLOOKUP($A74,Privacy!$A$13:$E$97,5,0),21)='Auto Responses'!$A$73,'Auto Responses'!$A$74,VLOOKUP($A74,Privacy!$A$13:$E$97,4,0))&amp;""</f>
        <v/>
      </c>
      <c r="E74" s="353" t="str">
        <f>VLOOKUP($A74,Privacy!$A$13:$E$97,5,0)&amp;""</f>
        <v/>
      </c>
      <c r="F74" s="195"/>
      <c r="G74" s="37" t="str">
        <f>VLOOKUP($A74,Questions!$A$2:$X$333,21,0)&amp;""</f>
        <v>No</v>
      </c>
      <c r="H74" s="192"/>
      <c r="I74" s="52" t="str">
        <f>VLOOKUP($A74,Questions!$A$2:$X$333,23,0)&amp;""</f>
        <v>Minor Importance</v>
      </c>
      <c r="J74" s="192"/>
      <c r="K74" s="55" t="b">
        <v>0</v>
      </c>
      <c r="L74" s="1"/>
    </row>
    <row r="75" spans="1:12" s="36" customFormat="1" ht="48" customHeight="1" x14ac:dyDescent="0.2">
      <c r="A75" s="25" t="s">
        <v>757</v>
      </c>
      <c r="B75" s="24" t="str">
        <f>VLOOKUP($A75,Questions!$A$2:$X$333,2,0)</f>
        <v>Will you handle personal data in a manner compliant with all relevant laws, regulations, and applicable institution policies?</v>
      </c>
      <c r="C75" s="52" t="str">
        <f>VLOOKUP($A75,Privacy!$A$13:$E$97,3,0)&amp;""</f>
        <v/>
      </c>
      <c r="D75" s="41" t="str">
        <f>IF(LEFT(VLOOKUP($A75,Privacy!$A$13:$E$97,5,0),21)='Auto Responses'!$A$73,'Auto Responses'!$A$74,VLOOKUP($A75,Privacy!$A$13:$E$97,4,0))&amp;""</f>
        <v/>
      </c>
      <c r="E75" s="353" t="str">
        <f>VLOOKUP($A75,Privacy!$A$13:$E$97,5,0)&amp;""</f>
        <v>Please indicate which regulatory requirements apply and how you comply.</v>
      </c>
      <c r="F75" s="195"/>
      <c r="G75" s="37" t="str">
        <f>VLOOKUP($A75,Questions!$A$2:$X$333,21,0)&amp;""</f>
        <v>Yes</v>
      </c>
      <c r="H75" s="192"/>
      <c r="I75" s="52" t="str">
        <f>VLOOKUP($A75,Questions!$A$2:$X$333,23,0)&amp;""</f>
        <v>Minor Importance</v>
      </c>
      <c r="J75" s="192"/>
      <c r="K75" s="55" t="b">
        <v>0</v>
      </c>
      <c r="L75" s="1"/>
    </row>
    <row r="76" spans="1:12" s="1" customFormat="1" ht="37.35" customHeight="1" x14ac:dyDescent="0.2">
      <c r="A76" s="70" t="str">
        <f>VLOOKUP(LEFT($A77,4),'Auto Responses'!$N$4:$O$38,2,0)&amp;""</f>
        <v xml:space="preserve"> Privacy Policies and Procedures</v>
      </c>
      <c r="B76" s="29"/>
      <c r="C76" s="38"/>
      <c r="D76" s="38"/>
      <c r="E76" s="354"/>
      <c r="F76" s="139" t="s">
        <v>1099</v>
      </c>
      <c r="G76" s="38"/>
      <c r="H76" s="38"/>
      <c r="I76" s="38"/>
      <c r="J76" s="38"/>
      <c r="K76" s="38"/>
    </row>
    <row r="77" spans="1:12" s="36" customFormat="1" ht="48" customHeight="1" x14ac:dyDescent="0.2">
      <c r="A77" s="25" t="s">
        <v>758</v>
      </c>
      <c r="B77" s="24" t="str">
        <f>VLOOKUP($A77,Questions!$A$2:$X$333,2,0)</f>
        <v>Do you have a documented privacy management process?</v>
      </c>
      <c r="C77" s="52" t="str">
        <f>VLOOKUP($A77,Privacy!$A$13:$E$97,3,0)&amp;""</f>
        <v/>
      </c>
      <c r="D77" s="41" t="str">
        <f>IF(LEFT(VLOOKUP($A77,Privacy!$A$13:$E$97,5,0),21)='Auto Responses'!$A$73,'Auto Responses'!$A$74,VLOOKUP($A77,Privacy!$A$13:$E$97,4,0))&amp;""</f>
        <v/>
      </c>
      <c r="E77" s="353" t="str">
        <f>VLOOKUP($A77,Privacy!$A$13:$E$97,5,0)&amp;""</f>
        <v/>
      </c>
      <c r="F77" s="195"/>
      <c r="G77" s="37" t="str">
        <f>VLOOKUP($A77,Questions!$A$2:$X$333,21,0)&amp;""</f>
        <v>Yes</v>
      </c>
      <c r="H77" s="192"/>
      <c r="I77" s="52" t="str">
        <f>VLOOKUP($A77,Questions!$A$2:$X$333,23,0)&amp;""</f>
        <v>Minor Importance</v>
      </c>
      <c r="J77" s="192"/>
      <c r="K77" s="55" t="b">
        <v>0</v>
      </c>
      <c r="L77" s="1"/>
    </row>
    <row r="78" spans="1:12" s="36" customFormat="1" ht="48" customHeight="1" x14ac:dyDescent="0.2">
      <c r="A78" s="25" t="s">
        <v>762</v>
      </c>
      <c r="B78" s="24" t="str">
        <f>VLOOKUP($A78,Questions!$A$2:$X$333,2,0)</f>
        <v>Are privacy principles designed into the product lifecycle (i.e., privacy-by-design)?</v>
      </c>
      <c r="C78" s="52" t="str">
        <f>VLOOKUP($A78,Privacy!$A$13:$E$97,3,0)&amp;""</f>
        <v/>
      </c>
      <c r="D78" s="41" t="str">
        <f>IF(LEFT(VLOOKUP($A78,Privacy!$A$13:$E$97,5,0),21)='Auto Responses'!$A$73,'Auto Responses'!$A$74,VLOOKUP($A78,Privacy!$A$13:$E$97,4,0))&amp;""</f>
        <v/>
      </c>
      <c r="E78" s="353" t="str">
        <f>VLOOKUP($A78,Privacy!$A$13:$E$97,5,0)&amp;""</f>
        <v/>
      </c>
      <c r="F78" s="195"/>
      <c r="G78" s="37" t="str">
        <f>VLOOKUP($A78,Questions!$A$2:$X$333,21,0)&amp;""</f>
        <v>Yes</v>
      </c>
      <c r="H78" s="192"/>
      <c r="I78" s="52" t="str">
        <f>VLOOKUP($A78,Questions!$A$2:$X$333,23,0)&amp;""</f>
        <v>Minor Importance</v>
      </c>
      <c r="J78" s="192"/>
      <c r="K78" s="55" t="b">
        <v>0</v>
      </c>
      <c r="L78" s="1"/>
    </row>
    <row r="79" spans="1:12" s="36" customFormat="1" ht="48" customHeight="1" x14ac:dyDescent="0.2">
      <c r="A79" s="25" t="s">
        <v>765</v>
      </c>
      <c r="B79" s="24" t="str">
        <f>VLOOKUP($A79,Questions!$A$2:$X$333,2,0)</f>
        <v>Will you comply with applicable breach notification laws?</v>
      </c>
      <c r="C79" s="52" t="str">
        <f>VLOOKUP($A79,Privacy!$A$13:$E$97,3,0)&amp;""</f>
        <v/>
      </c>
      <c r="D79" s="41" t="str">
        <f>IF(LEFT(VLOOKUP($A79,Privacy!$A$13:$E$97,5,0),21)='Auto Responses'!$A$73,'Auto Responses'!$A$74,VLOOKUP($A79,Privacy!$A$13:$E$97,4,0))&amp;""</f>
        <v/>
      </c>
      <c r="E79" s="353" t="str">
        <f>VLOOKUP($A79,Privacy!$A$13:$E$97,5,0)&amp;""</f>
        <v/>
      </c>
      <c r="F79" s="195"/>
      <c r="G79" s="37" t="str">
        <f>VLOOKUP($A79,Questions!$A$2:$X$333,21,0)&amp;""</f>
        <v>Yes</v>
      </c>
      <c r="H79" s="192"/>
      <c r="I79" s="52" t="str">
        <f>VLOOKUP($A79,Questions!$A$2:$X$333,23,0)&amp;""</f>
        <v>Standard Importance</v>
      </c>
      <c r="J79" s="192"/>
      <c r="K79" s="55" t="b">
        <v>0</v>
      </c>
      <c r="L79" s="1"/>
    </row>
    <row r="80" spans="1:12" s="36" customFormat="1" ht="48" customHeight="1" x14ac:dyDescent="0.2">
      <c r="A80" s="25" t="s">
        <v>768</v>
      </c>
      <c r="B80" s="24" t="str">
        <f>VLOOKUP($A80,Questions!$A$2:$X$333,2,0)</f>
        <v>Will you comply with the institution's policies regarding user privacy and data protection?</v>
      </c>
      <c r="C80" s="52" t="str">
        <f>VLOOKUP($A80,Privacy!$A$13:$E$97,3,0)&amp;""</f>
        <v/>
      </c>
      <c r="D80" s="41" t="str">
        <f>IF(LEFT(VLOOKUP($A80,Privacy!$A$13:$E$97,5,0),21)='Auto Responses'!$A$73,'Auto Responses'!$A$74,VLOOKUP($A80,Privacy!$A$13:$E$97,4,0))&amp;""</f>
        <v/>
      </c>
      <c r="E80" s="353" t="str">
        <f>VLOOKUP($A80,Privacy!$A$13:$E$97,5,0)&amp;""</f>
        <v/>
      </c>
      <c r="F80" s="195"/>
      <c r="G80" s="37" t="str">
        <f>VLOOKUP($A80,Questions!$A$2:$X$333,21,0)&amp;""</f>
        <v>Yes</v>
      </c>
      <c r="H80" s="192"/>
      <c r="I80" s="52" t="str">
        <f>VLOOKUP($A80,Questions!$A$2:$X$333,23,0)&amp;""</f>
        <v>Minor Importance</v>
      </c>
      <c r="J80" s="192"/>
      <c r="K80" s="55" t="b">
        <v>0</v>
      </c>
      <c r="L80" s="1"/>
    </row>
    <row r="81" spans="1:12" s="36" customFormat="1" ht="48" customHeight="1" x14ac:dyDescent="0.2">
      <c r="A81" s="25" t="s">
        <v>770</v>
      </c>
      <c r="B81" s="24" t="str">
        <f>VLOOKUP($A81,Questions!$A$2:$X$333,2,0)</f>
        <v>Is your company subject to the laws and regulations of the institution's geographic region?</v>
      </c>
      <c r="C81" s="52" t="str">
        <f>VLOOKUP($A81,Privacy!$A$13:$E$97,3,0)&amp;""</f>
        <v/>
      </c>
      <c r="D81" s="41" t="str">
        <f>IF(LEFT(VLOOKUP($A81,Privacy!$A$13:$E$97,5,0),21)='Auto Responses'!$A$73,'Auto Responses'!$A$74,VLOOKUP($A81,Privacy!$A$13:$E$97,4,0))&amp;""</f>
        <v/>
      </c>
      <c r="E81" s="353" t="str">
        <f>VLOOKUP($A81,Privacy!$A$13:$E$97,5,0)&amp;""</f>
        <v>State the country that governs and regulates your company.</v>
      </c>
      <c r="F81" s="195"/>
      <c r="G81" s="37" t="str">
        <f>VLOOKUP($A81,Questions!$A$2:$X$333,21,0)&amp;""</f>
        <v>Yes</v>
      </c>
      <c r="H81" s="192"/>
      <c r="I81" s="52" t="str">
        <f>VLOOKUP($A81,Questions!$A$2:$X$333,23,0)&amp;""</f>
        <v>Minor Importance</v>
      </c>
      <c r="J81" s="192"/>
      <c r="K81" s="55" t="b">
        <v>0</v>
      </c>
      <c r="L81" s="1"/>
    </row>
    <row r="82" spans="1:12" s="36" customFormat="1" ht="48" customHeight="1" x14ac:dyDescent="0.2">
      <c r="A82" s="25" t="s">
        <v>772</v>
      </c>
      <c r="B82" s="24" t="str">
        <f>VLOOKUP($A82,Questions!$A$2:$X$333,2,0)</f>
        <v>Do you have a privacy awareness/training program?*</v>
      </c>
      <c r="C82" s="52" t="str">
        <f>VLOOKUP($A82,Privacy!$A$13:$E$97,3,0)&amp;""</f>
        <v/>
      </c>
      <c r="D82" s="41" t="str">
        <f>IF(LEFT(VLOOKUP($A82,Privacy!$A$13:$E$97,5,0),21)='Auto Responses'!$A$73,'Auto Responses'!$A$74,VLOOKUP($A82,Privacy!$A$13:$E$97,4,0))&amp;""</f>
        <v/>
      </c>
      <c r="E82" s="353" t="str">
        <f>VLOOKUP($A82,Privacy!$A$13:$E$97,5,0)&amp;""</f>
        <v/>
      </c>
      <c r="F82" s="195"/>
      <c r="G82" s="37" t="str">
        <f>VLOOKUP($A82,Questions!$A$2:$X$333,21,0)&amp;""</f>
        <v>Yes</v>
      </c>
      <c r="H82" s="192"/>
      <c r="I82" s="52" t="str">
        <f>VLOOKUP($A82,Questions!$A$2:$X$333,23,0)&amp;""</f>
        <v>Critical Importance</v>
      </c>
      <c r="J82" s="192"/>
      <c r="K82" s="55" t="b">
        <v>0</v>
      </c>
      <c r="L82" s="1"/>
    </row>
    <row r="83" spans="1:12" s="36" customFormat="1" ht="48" customHeight="1" x14ac:dyDescent="0.2">
      <c r="A83" s="25" t="s">
        <v>774</v>
      </c>
      <c r="B83" s="24" t="str">
        <f>VLOOKUP($A83,Questions!$A$2:$X$333,2,0)</f>
        <v>Is privacy awareness training mandatory for all employees?</v>
      </c>
      <c r="C83" s="52" t="str">
        <f>VLOOKUP($A83,Privacy!$A$13:$E$97,3,0)&amp;""</f>
        <v/>
      </c>
      <c r="D83" s="41" t="str">
        <f>IF(LEFT(VLOOKUP($A83,Privacy!$A$13:$E$97,5,0),21)='Auto Responses'!$A$73,'Auto Responses'!$A$74,VLOOKUP($A83,Privacy!$A$13:$E$97,4,0))&amp;""</f>
        <v/>
      </c>
      <c r="E83" s="353" t="str">
        <f>VLOOKUP($A83,Privacy!$A$13:$E$97,5,0)&amp;""</f>
        <v/>
      </c>
      <c r="F83" s="195"/>
      <c r="G83" s="37" t="str">
        <f>VLOOKUP($A83,Questions!$A$2:$X$333,21,0)&amp;""</f>
        <v>Yes</v>
      </c>
      <c r="H83" s="192"/>
      <c r="I83" s="52" t="str">
        <f>VLOOKUP($A83,Questions!$A$2:$X$333,23,0)&amp;""</f>
        <v>Minor Importance</v>
      </c>
      <c r="J83" s="192"/>
      <c r="K83" s="55" t="b">
        <v>0</v>
      </c>
      <c r="L83" s="1"/>
    </row>
    <row r="84" spans="1:12" s="36" customFormat="1" ht="48" customHeight="1" x14ac:dyDescent="0.2">
      <c r="A84" s="25" t="s">
        <v>778</v>
      </c>
      <c r="B84" s="24" t="str">
        <f>VLOOKUP($A84,Questions!$A$2:$X$333,2,0)</f>
        <v>Is AI privacy and ethics awareness/training required for all employees who work with AI?</v>
      </c>
      <c r="C84" s="52" t="str">
        <f>VLOOKUP($A84,Privacy!$A$13:$E$97,3,0)&amp;""</f>
        <v/>
      </c>
      <c r="D84" s="41" t="str">
        <f>IF(LEFT(VLOOKUP($A84,Privacy!$A$13:$E$97,5,0),21)='Auto Responses'!$A$73,'Auto Responses'!$A$74,VLOOKUP($A84,Privacy!$A$13:$E$97,4,0))&amp;""</f>
        <v/>
      </c>
      <c r="E84" s="353" t="str">
        <f>VLOOKUP($A84,Privacy!$A$13:$E$97,5,0)&amp;""</f>
        <v/>
      </c>
      <c r="F84" s="195"/>
      <c r="G84" s="37" t="str">
        <f>VLOOKUP($A84,Questions!$A$2:$X$333,21,0)&amp;""</f>
        <v>Yes</v>
      </c>
      <c r="H84" s="192"/>
      <c r="I84" s="52" t="str">
        <f>VLOOKUP($A84,Questions!$A$2:$X$333,23,0)&amp;""</f>
        <v>Minor Importance</v>
      </c>
      <c r="J84" s="192"/>
      <c r="K84" s="55" t="b">
        <v>0</v>
      </c>
      <c r="L84" s="1"/>
    </row>
    <row r="85" spans="1:12" s="36" customFormat="1" ht="48" customHeight="1" x14ac:dyDescent="0.2">
      <c r="A85" s="25" t="s">
        <v>781</v>
      </c>
      <c r="B85" s="24" t="str">
        <f>VLOOKUP($A85,Questions!$A$2:$X$333,2,0)</f>
        <v>Do you have any decision-making processes that are completely automated (i.e., there is no human involvement)?</v>
      </c>
      <c r="C85" s="52" t="str">
        <f>VLOOKUP($A85,Privacy!$A$13:$E$97,3,0)&amp;""</f>
        <v/>
      </c>
      <c r="D85" s="41" t="str">
        <f>IF(LEFT(VLOOKUP($A85,Privacy!$A$13:$E$97,5,0),21)='Auto Responses'!$A$73,'Auto Responses'!$A$74,VLOOKUP($A85,Privacy!$A$13:$E$97,4,0))&amp;""</f>
        <v/>
      </c>
      <c r="E85" s="353" t="str">
        <f>VLOOKUP($A85,Privacy!$A$13:$E$97,5,0)&amp;""</f>
        <v/>
      </c>
      <c r="F85" s="195"/>
      <c r="G85" s="37" t="str">
        <f>VLOOKUP($A85,Questions!$A$2:$X$333,21,0)&amp;""</f>
        <v>No</v>
      </c>
      <c r="H85" s="192"/>
      <c r="I85" s="52" t="str">
        <f>VLOOKUP($A85,Questions!$A$2:$X$333,23,0)&amp;""</f>
        <v>Minor Importance</v>
      </c>
      <c r="J85" s="192"/>
      <c r="K85" s="55" t="b">
        <v>0</v>
      </c>
      <c r="L85" s="1"/>
    </row>
    <row r="86" spans="1:12" s="36" customFormat="1" ht="48" customHeight="1" x14ac:dyDescent="0.2">
      <c r="A86" s="25" t="s">
        <v>783</v>
      </c>
      <c r="B86" s="24" t="str">
        <f>VLOOKUP($A86,Questions!$A$2:$X$333,2,0)</f>
        <v>Do you have a documented process for managing automated processing, including validations, monitoring, and data subject requests?</v>
      </c>
      <c r="C86" s="52" t="str">
        <f>VLOOKUP($A86,Privacy!$A$13:$E$97,3,0)&amp;""</f>
        <v/>
      </c>
      <c r="D86" s="41" t="str">
        <f>IF(LEFT(VLOOKUP($A86,Privacy!$A$13:$E$97,5,0),21)='Auto Responses'!$A$73,'Auto Responses'!$A$74,VLOOKUP($A86,Privacy!$A$13:$E$97,4,0))&amp;""</f>
        <v/>
      </c>
      <c r="E86" s="353" t="str">
        <f>VLOOKUP($A86,Privacy!$A$13:$E$97,5,0)&amp;""</f>
        <v/>
      </c>
      <c r="F86" s="195"/>
      <c r="G86" s="37" t="str">
        <f>VLOOKUP($A86,Questions!$A$2:$X$333,21,0)&amp;""</f>
        <v>Yes</v>
      </c>
      <c r="H86" s="192"/>
      <c r="I86" s="52" t="str">
        <f>VLOOKUP($A86,Questions!$A$2:$X$333,23,0)&amp;""</f>
        <v>Minor Importance</v>
      </c>
      <c r="J86" s="192"/>
      <c r="K86" s="55" t="b">
        <v>0</v>
      </c>
      <c r="L86" s="1"/>
    </row>
    <row r="87" spans="1:12" s="36" customFormat="1" ht="48" customHeight="1" x14ac:dyDescent="0.2">
      <c r="A87" s="25" t="s">
        <v>786</v>
      </c>
      <c r="B87" s="24" t="str">
        <f>VLOOKUP($A87,Questions!$A$2:$X$333,2,0)</f>
        <v>Do you have a documented policy for sharing information with law enforcement?</v>
      </c>
      <c r="C87" s="52" t="str">
        <f>VLOOKUP($A87,Privacy!$A$13:$E$97,3,0)&amp;""</f>
        <v/>
      </c>
      <c r="D87" s="41" t="str">
        <f>IF(LEFT(VLOOKUP($A87,Privacy!$A$13:$E$97,5,0),21)='Auto Responses'!$A$73,'Auto Responses'!$A$74,VLOOKUP($A87,Privacy!$A$13:$E$97,4,0))&amp;""</f>
        <v/>
      </c>
      <c r="E87" s="353" t="str">
        <f>VLOOKUP($A87,Privacy!$A$13:$E$97,5,0)&amp;""</f>
        <v>Provide a high-level overview of the policy or plans to implement a policy.</v>
      </c>
      <c r="F87" s="195"/>
      <c r="G87" s="37" t="str">
        <f>VLOOKUP($A87,Questions!$A$2:$X$333,21,0)&amp;""</f>
        <v>Yes</v>
      </c>
      <c r="H87" s="192"/>
      <c r="I87" s="52" t="str">
        <f>VLOOKUP($A87,Questions!$A$2:$X$333,23,0)&amp;""</f>
        <v>Minor Importance</v>
      </c>
      <c r="J87" s="192"/>
      <c r="K87" s="55" t="b">
        <v>0</v>
      </c>
      <c r="L87" s="1"/>
    </row>
    <row r="88" spans="1:12" s="36" customFormat="1" ht="48" customHeight="1" x14ac:dyDescent="0.2">
      <c r="A88" s="25" t="s">
        <v>789</v>
      </c>
      <c r="B88" s="24" t="str">
        <f>VLOOKUP($A88,Questions!$A$2:$X$333,2,0)</f>
        <v>Do you share any institutional data with law enforcement without a valid warrant?*</v>
      </c>
      <c r="C88" s="52" t="str">
        <f>VLOOKUP($A88,Privacy!$A$13:$E$97,3,0)&amp;""</f>
        <v/>
      </c>
      <c r="D88" s="41" t="str">
        <f>IF(LEFT(VLOOKUP($A88,Privacy!$A$13:$E$97,5,0),21)='Auto Responses'!$A$73,'Auto Responses'!$A$74,VLOOKUP($A88,Privacy!$A$13:$E$97,4,0))&amp;""</f>
        <v/>
      </c>
      <c r="E88" s="353" t="str">
        <f>VLOOKUP($A88,Privacy!$A$13:$E$97,5,0)&amp;""</f>
        <v/>
      </c>
      <c r="F88" s="195"/>
      <c r="G88" s="37" t="str">
        <f>VLOOKUP($A88,Questions!$A$2:$X$333,21,0)&amp;""</f>
        <v>No</v>
      </c>
      <c r="H88" s="192"/>
      <c r="I88" s="52" t="str">
        <f>VLOOKUP($A88,Questions!$A$2:$X$333,23,0)&amp;""</f>
        <v>Critical Importance</v>
      </c>
      <c r="J88" s="192"/>
      <c r="K88" s="55" t="b">
        <v>0</v>
      </c>
      <c r="L88" s="1"/>
    </row>
    <row r="89" spans="1:12" s="36" customFormat="1" ht="48" customHeight="1" x14ac:dyDescent="0.2">
      <c r="A89" s="25" t="s">
        <v>791</v>
      </c>
      <c r="B89" s="24" t="str">
        <f>VLOOKUP($A89,Questions!$A$2:$X$333,2,0)</f>
        <v>Does your incident response team include a privacy analyst/officer?</v>
      </c>
      <c r="C89" s="52" t="str">
        <f>VLOOKUP($A89,Privacy!$A$13:$E$97,3,0)&amp;""</f>
        <v/>
      </c>
      <c r="D89" s="41" t="str">
        <f>IF(LEFT(VLOOKUP($A89,Privacy!$A$13:$E$97,5,0),21)='Auto Responses'!$A$73,'Auto Responses'!$A$74,VLOOKUP($A89,Privacy!$A$13:$E$97,4,0))&amp;""</f>
        <v/>
      </c>
      <c r="E89" s="353" t="str">
        <f>VLOOKUP($A89,Privacy!$A$13:$E$97,5,0)&amp;""</f>
        <v/>
      </c>
      <c r="F89" s="195"/>
      <c r="G89" s="37" t="str">
        <f>VLOOKUP($A89,Questions!$A$2:$X$333,21,0)&amp;""</f>
        <v>Yes</v>
      </c>
      <c r="H89" s="192"/>
      <c r="I89" s="52" t="str">
        <f>VLOOKUP($A89,Questions!$A$2:$X$333,23,0)&amp;""</f>
        <v>Minor Importance</v>
      </c>
      <c r="J89" s="192"/>
      <c r="K89" s="55" t="b">
        <v>0</v>
      </c>
      <c r="L89" s="1"/>
    </row>
    <row r="90" spans="1:12" s="1" customFormat="1" ht="37.35" customHeight="1" x14ac:dyDescent="0.2">
      <c r="A90" s="70" t="str">
        <f>VLOOKUP(LEFT($A91,4),'Auto Responses'!$N$4:$O$38,2,0)&amp;""</f>
        <v xml:space="preserve"> International Privacy</v>
      </c>
      <c r="B90" s="29"/>
      <c r="C90" s="38"/>
      <c r="D90" s="38"/>
      <c r="E90" s="354"/>
      <c r="F90" s="139" t="s">
        <v>1099</v>
      </c>
      <c r="G90" s="38"/>
      <c r="H90" s="38"/>
      <c r="I90" s="38"/>
      <c r="J90" s="38"/>
      <c r="K90" s="38"/>
    </row>
    <row r="91" spans="1:12" s="36" customFormat="1" ht="48" customHeight="1" x14ac:dyDescent="0.2">
      <c r="A91" s="25" t="s">
        <v>793</v>
      </c>
      <c r="B91" s="24" t="str">
        <f>VLOOKUP($A91,Questions!$A$2:$X$333,2,0)</f>
        <v>Will data be collected from or processed in or stored in the European Economic Area (EEA)?</v>
      </c>
      <c r="C91" s="52" t="str">
        <f>VLOOKUP($A91,Privacy!$A$13:$E$97,3,0)&amp;""</f>
        <v/>
      </c>
      <c r="D91" s="41" t="str">
        <f>IF(LEFT(VLOOKUP($A91,Privacy!$A$13:$E$97,5,0),21)='Auto Responses'!$A$73,'Auto Responses'!$A$74,VLOOKUP($A91,Privacy!$A$13:$E$97,4,0))&amp;""</f>
        <v/>
      </c>
      <c r="E91" s="353" t="str">
        <f>VLOOKUP($A91,Privacy!$A$13:$E$97,5,0)&amp;""</f>
        <v/>
      </c>
      <c r="F91" s="195"/>
      <c r="G91" s="37" t="str">
        <f>VLOOKUP($A91,Questions!$A$2:$X$333,21,0)&amp;""</f>
        <v>No</v>
      </c>
      <c r="H91" s="192"/>
      <c r="I91" s="52" t="str">
        <f>VLOOKUP($A91,Questions!$A$2:$X$333,23,0)&amp;""</f>
        <v>Standard Importance</v>
      </c>
      <c r="J91" s="192"/>
      <c r="K91" s="55" t="b">
        <v>0</v>
      </c>
      <c r="L91" s="1"/>
    </row>
    <row r="92" spans="1:12" s="36" customFormat="1" ht="48" customHeight="1" x14ac:dyDescent="0.2">
      <c r="A92" s="25" t="s">
        <v>796</v>
      </c>
      <c r="B92" s="24" t="str">
        <f>VLOOKUP($A92,Questions!$A$2:$X$333,2,0)</f>
        <v>Do you have a data protection officer (DPO)?</v>
      </c>
      <c r="C92" s="52" t="str">
        <f>VLOOKUP($A92,Privacy!$A$13:$E$97,3,0)&amp;""</f>
        <v/>
      </c>
      <c r="D92" s="41" t="str">
        <f>IF(LEFT(VLOOKUP($A92,Privacy!$A$13:$E$97,5,0),21)='Auto Responses'!$A$73,'Auto Responses'!$A$74,VLOOKUP($A92,Privacy!$A$13:$E$97,4,0))&amp;""</f>
        <v/>
      </c>
      <c r="E92" s="353" t="str">
        <f>VLOOKUP($A92,Privacy!$A$13:$E$97,5,0)&amp;""</f>
        <v/>
      </c>
      <c r="F92" s="195"/>
      <c r="G92" s="37" t="str">
        <f>VLOOKUP($A92,Questions!$A$2:$X$333,21,0)&amp;""</f>
        <v>Yes</v>
      </c>
      <c r="H92" s="192"/>
      <c r="I92" s="52" t="str">
        <f>VLOOKUP($A92,Questions!$A$2:$X$333,23,0)&amp;""</f>
        <v>Standard Importance</v>
      </c>
      <c r="J92" s="192"/>
      <c r="K92" s="55" t="b">
        <v>0</v>
      </c>
      <c r="L92" s="1"/>
    </row>
    <row r="93" spans="1:12" s="36" customFormat="1" ht="48" customHeight="1" x14ac:dyDescent="0.2">
      <c r="A93" s="25" t="s">
        <v>798</v>
      </c>
      <c r="B93" s="24" t="str">
        <f>VLOOKUP($A93,Questions!$A$2:$X$333,2,0)</f>
        <v>Will you sign appropriate GDPR Standard Contractual Clauses (SCCs) with the institution?</v>
      </c>
      <c r="C93" s="52" t="str">
        <f>VLOOKUP($A93,Privacy!$A$13:$E$97,3,0)&amp;""</f>
        <v/>
      </c>
      <c r="D93" s="41" t="str">
        <f>IF(LEFT(VLOOKUP($A93,Privacy!$A$13:$E$97,5,0),21)='Auto Responses'!$A$73,'Auto Responses'!$A$74,VLOOKUP($A93,Privacy!$A$13:$E$97,4,0))&amp;""</f>
        <v/>
      </c>
      <c r="E93" s="353" t="str">
        <f>VLOOKUP($A93,Privacy!$A$13:$E$97,5,0)&amp;""</f>
        <v/>
      </c>
      <c r="F93" s="195"/>
      <c r="G93" s="37" t="str">
        <f>VLOOKUP($A93,Questions!$A$2:$X$333,21,0)&amp;""</f>
        <v>Yes</v>
      </c>
      <c r="H93" s="192"/>
      <c r="I93" s="52" t="str">
        <f>VLOOKUP($A93,Questions!$A$2:$X$333,23,0)&amp;""</f>
        <v>Standard Importance</v>
      </c>
      <c r="J93" s="192"/>
      <c r="K93" s="55" t="b">
        <v>0</v>
      </c>
      <c r="L93" s="1"/>
    </row>
    <row r="94" spans="1:12" s="36" customFormat="1" ht="48" customHeight="1" x14ac:dyDescent="0.2">
      <c r="A94" s="25" t="s">
        <v>800</v>
      </c>
      <c r="B94" s="24" t="str">
        <f>VLOOKUP($A94,Questions!$A$2:$X$333,2,0)</f>
        <v>Will data be collected from or processed in or stored in China?</v>
      </c>
      <c r="C94" s="52" t="str">
        <f>VLOOKUP($A94,Privacy!$A$13:$E$97,3,0)&amp;""</f>
        <v/>
      </c>
      <c r="D94" s="41" t="str">
        <f>IF(LEFT(VLOOKUP($A94,Privacy!$A$13:$E$97,5,0),21)='Auto Responses'!$A$73,'Auto Responses'!$A$74,VLOOKUP($A94,Privacy!$A$13:$E$97,4,0))&amp;""</f>
        <v/>
      </c>
      <c r="E94" s="353" t="str">
        <f>VLOOKUP($A94,Privacy!$A$13:$E$97,5,0)&amp;""</f>
        <v/>
      </c>
      <c r="F94" s="195"/>
      <c r="G94" s="37" t="str">
        <f>VLOOKUP($A94,Questions!$A$2:$X$333,21,0)&amp;""</f>
        <v>No</v>
      </c>
      <c r="H94" s="192"/>
      <c r="I94" s="52" t="str">
        <f>VLOOKUP($A94,Questions!$A$2:$X$333,23,0)&amp;""</f>
        <v>Standard Importance</v>
      </c>
      <c r="J94" s="192"/>
      <c r="K94" s="55" t="b">
        <v>0</v>
      </c>
      <c r="L94" s="1"/>
    </row>
    <row r="95" spans="1:12" s="36" customFormat="1" ht="48" customHeight="1" x14ac:dyDescent="0.2">
      <c r="A95" s="25" t="s">
        <v>803</v>
      </c>
      <c r="B95" s="24" t="str">
        <f>VLOOKUP($A95,Questions!$A$2:$X$333,2,0)</f>
        <v>Do you comply with PIPL security, privacy, and data localization requirements?</v>
      </c>
      <c r="C95" s="52" t="str">
        <f>VLOOKUP($A95,Privacy!$A$13:$E$97,3,0)&amp;""</f>
        <v/>
      </c>
      <c r="D95" s="41" t="str">
        <f>IF(LEFT(VLOOKUP($A95,Privacy!$A$13:$E$97,5,0),21)='Auto Responses'!$A$73,'Auto Responses'!$A$74,VLOOKUP($A95,Privacy!$A$13:$E$97,4,0))&amp;""</f>
        <v/>
      </c>
      <c r="E95" s="353" t="str">
        <f>VLOOKUP($A95,Privacy!$A$13:$E$97,5,0)&amp;""</f>
        <v/>
      </c>
      <c r="F95" s="195"/>
      <c r="G95" s="37" t="str">
        <f>VLOOKUP($A95,Questions!$A$2:$X$333,21,0)&amp;""</f>
        <v>Yes</v>
      </c>
      <c r="H95" s="192"/>
      <c r="I95" s="52" t="str">
        <f>VLOOKUP($A95,Questions!$A$2:$X$333,23,0)&amp;""</f>
        <v>Standard Importance</v>
      </c>
      <c r="J95" s="192"/>
      <c r="K95" s="55" t="b">
        <v>0</v>
      </c>
      <c r="L95" s="1"/>
    </row>
    <row r="96" spans="1:12" s="1" customFormat="1" ht="37.35" customHeight="1" x14ac:dyDescent="0.2">
      <c r="A96" s="70" t="str">
        <f>VLOOKUP(LEFT($A97,4),'Auto Responses'!$N$4:$O$38,2,0)&amp;""</f>
        <v xml:space="preserve"> Data Privacy</v>
      </c>
      <c r="B96" s="29"/>
      <c r="C96" s="38"/>
      <c r="D96" s="38"/>
      <c r="E96" s="354"/>
      <c r="F96" s="139" t="s">
        <v>1099</v>
      </c>
      <c r="G96" s="38"/>
      <c r="H96" s="38"/>
      <c r="I96" s="38"/>
      <c r="J96" s="38"/>
      <c r="K96" s="38"/>
    </row>
    <row r="97" spans="1:12" s="36" customFormat="1" ht="48" customHeight="1" x14ac:dyDescent="0.2">
      <c r="A97" s="25" t="s">
        <v>1104</v>
      </c>
      <c r="B97" s="24" t="str">
        <f>VLOOKUP($A97,Questions!$A$2:$X$333,2,0)</f>
        <v>Have you performed a Data Privacy Impact Assesssment for the solution/project?</v>
      </c>
      <c r="C97" s="52" t="str">
        <f>VLOOKUP($A97,Privacy!$A$13:$E$97,3,0)&amp;""</f>
        <v/>
      </c>
      <c r="D97" s="41" t="str">
        <f>IF(LEFT(VLOOKUP($A97,Privacy!$A$13:$E$97,5,0),21)='Auto Responses'!$A$73,'Auto Responses'!$A$74,VLOOKUP($A97,Privacy!$A$13:$E$97,4,0))&amp;""</f>
        <v/>
      </c>
      <c r="E97" s="353" t="str">
        <f>VLOOKUP($A97,Privacy!$A$13:$E$97,5,0)&amp;""</f>
        <v/>
      </c>
      <c r="F97" s="195"/>
      <c r="G97" s="37" t="str">
        <f>VLOOKUP($A97,Questions!$A$2:$X$333,21,0)&amp;""</f>
        <v>Yes</v>
      </c>
      <c r="H97" s="192"/>
      <c r="I97" s="52" t="str">
        <f>VLOOKUP($A97,Questions!$A$2:$X$333,23,0)&amp;""</f>
        <v>Standard Importance</v>
      </c>
      <c r="J97" s="192"/>
      <c r="K97" s="55" t="b">
        <v>0</v>
      </c>
      <c r="L97" s="1"/>
    </row>
    <row r="98" spans="1:12" s="36" customFormat="1" ht="70.5" customHeight="1" x14ac:dyDescent="0.2">
      <c r="A98" s="25" t="s">
        <v>1105</v>
      </c>
      <c r="B98" s="24" t="str">
        <f>VLOOKUP($A98,Questions!$A$2:$X$333,2,0)</f>
        <v>Do you provide an end-user privacy notice about privacy policies and procedures that identify the purpose(s) for which personal information is collected, used, retained, and disclosed?</v>
      </c>
      <c r="C98" s="52" t="str">
        <f>VLOOKUP($A98,Privacy!$A$13:$E$97,3,0)&amp;""</f>
        <v/>
      </c>
      <c r="D98" s="41" t="str">
        <f>IF(LEFT(VLOOKUP($A98,Privacy!$A$13:$E$97,5,0),21)='Auto Responses'!$A$73,'Auto Responses'!$A$74,VLOOKUP($A98,Privacy!$A$13:$E$97,4,0))&amp;""</f>
        <v/>
      </c>
      <c r="E98" s="353" t="str">
        <f>VLOOKUP($A98,Privacy!$A$13:$E$97,5,0)&amp;""</f>
        <v/>
      </c>
      <c r="F98" s="195"/>
      <c r="G98" s="37" t="str">
        <f>VLOOKUP($A98,Questions!$A$2:$X$333,21,0)&amp;""</f>
        <v>Yes</v>
      </c>
      <c r="H98" s="192"/>
      <c r="I98" s="52" t="str">
        <f>VLOOKUP($A98,Questions!$A$2:$X$333,23,0)&amp;""</f>
        <v>Standard Importance</v>
      </c>
      <c r="J98" s="192"/>
      <c r="K98" s="55" t="b">
        <v>0</v>
      </c>
      <c r="L98" s="1"/>
    </row>
    <row r="99" spans="1:12" s="36" customFormat="1" ht="65.25" customHeight="1" x14ac:dyDescent="0.2">
      <c r="A99" s="25" t="s">
        <v>1106</v>
      </c>
      <c r="B99" s="24" t="str">
        <f>VLOOKUP($A99,Questions!$A$2:$X$333,2,0)</f>
        <v>Do you describe the choices available to the individual and obtain implicit or explicit consent with respect to the collection, use, and disclosure of personal information?</v>
      </c>
      <c r="C99" s="52" t="str">
        <f>VLOOKUP($A99,Privacy!$A$13:$E$97,3,0)&amp;""</f>
        <v/>
      </c>
      <c r="D99" s="41" t="str">
        <f>IF(LEFT(VLOOKUP($A99,Privacy!$A$13:$E$97,5,0),21)='Auto Responses'!$A$73,'Auto Responses'!$A$74,VLOOKUP($A99,Privacy!$A$13:$E$97,4,0))&amp;""</f>
        <v/>
      </c>
      <c r="E99" s="353" t="str">
        <f>VLOOKUP($A99,Privacy!$A$13:$E$97,5,0)&amp;""</f>
        <v/>
      </c>
      <c r="F99" s="195"/>
      <c r="G99" s="37" t="str">
        <f>VLOOKUP($A99,Questions!$A$2:$X$333,21,0)&amp;""</f>
        <v>Yes</v>
      </c>
      <c r="H99" s="192"/>
      <c r="I99" s="52" t="str">
        <f>VLOOKUP($A99,Questions!$A$2:$X$333,23,0)&amp;""</f>
        <v>Standard Importance</v>
      </c>
      <c r="J99" s="192"/>
      <c r="K99" s="55" t="b">
        <v>0</v>
      </c>
      <c r="L99" s="1"/>
    </row>
    <row r="100" spans="1:12" s="36" customFormat="1" ht="69.75" customHeight="1" x14ac:dyDescent="0.2">
      <c r="A100" s="25" t="s">
        <v>1107</v>
      </c>
      <c r="B100" s="24" t="str">
        <f>VLOOKUP($A100,Questions!$A$2:$X$333,2,0)</f>
        <v>Do you collect personal information only for the purpose(s) identified in the agreement with an institution or, if there is none, the purpose(s) identified in the privacy notice?</v>
      </c>
      <c r="C100" s="52" t="str">
        <f>VLOOKUP($A100,Privacy!$A$13:$E$97,3,0)&amp;""</f>
        <v/>
      </c>
      <c r="D100" s="41" t="str">
        <f>IF(LEFT(VLOOKUP($A100,Privacy!$A$13:$E$97,5,0),21)='Auto Responses'!$A$73,'Auto Responses'!$A$74,VLOOKUP($A100,Privacy!$A$13:$E$97,4,0))&amp;""</f>
        <v/>
      </c>
      <c r="E100" s="353" t="str">
        <f>VLOOKUP($A100,Privacy!$A$13:$E$97,5,0)&amp;""</f>
        <v/>
      </c>
      <c r="F100" s="195"/>
      <c r="G100" s="37" t="str">
        <f>VLOOKUP($A100,Questions!$A$2:$X$333,21,0)&amp;""</f>
        <v>Yes</v>
      </c>
      <c r="H100" s="192"/>
      <c r="I100" s="52" t="str">
        <f>VLOOKUP($A100,Questions!$A$2:$X$333,23,0)&amp;""</f>
        <v>Standard Importance</v>
      </c>
      <c r="J100" s="192"/>
      <c r="K100" s="55" t="b">
        <v>0</v>
      </c>
      <c r="L100" s="1"/>
    </row>
    <row r="101" spans="1:12" s="36" customFormat="1" ht="48" customHeight="1" x14ac:dyDescent="0.2">
      <c r="A101" s="25" t="s">
        <v>1108</v>
      </c>
      <c r="B101" s="24" t="str">
        <f>VLOOKUP($A101,Questions!$A$2:$X$333,2,0)</f>
        <v>Do you have a documented list of personal data your service maintains?</v>
      </c>
      <c r="C101" s="52" t="str">
        <f>VLOOKUP($A101,Privacy!$A$13:$E$97,3,0)&amp;""</f>
        <v/>
      </c>
      <c r="D101" s="41" t="str">
        <f>IF(LEFT(VLOOKUP($A101,Privacy!$A$13:$E$97,5,0),21)='Auto Responses'!$A$73,'Auto Responses'!$A$74,VLOOKUP($A101,Privacy!$A$13:$E$97,4,0))&amp;""</f>
        <v/>
      </c>
      <c r="E101" s="353" t="str">
        <f>VLOOKUP($A101,Privacy!$A$13:$E$97,5,0)&amp;""</f>
        <v/>
      </c>
      <c r="F101" s="195"/>
      <c r="G101" s="37" t="str">
        <f>VLOOKUP($A101,Questions!$A$2:$X$333,21,0)&amp;""</f>
        <v>Yes</v>
      </c>
      <c r="H101" s="192"/>
      <c r="I101" s="52" t="str">
        <f>VLOOKUP($A101,Questions!$A$2:$X$333,23,0)&amp;""</f>
        <v>Standard Importance</v>
      </c>
      <c r="J101" s="192"/>
      <c r="K101" s="55" t="b">
        <v>0</v>
      </c>
      <c r="L101" s="1"/>
    </row>
    <row r="102" spans="1:12" s="36" customFormat="1" ht="66.75" customHeight="1" x14ac:dyDescent="0.2">
      <c r="A102" s="25" t="s">
        <v>1109</v>
      </c>
      <c r="B102" s="24" t="str">
        <f>VLOOKUP($A102,Questions!$A$2:$X$333,2,0)</f>
        <v>Do you retain personal information for only as long as necessary to fulfill the stated purpose(s) or as required by law or regulation and thereafter appropriately dispose of such information?</v>
      </c>
      <c r="C102" s="52" t="str">
        <f>VLOOKUP($A102,Privacy!$A$13:$E$97,3,0)&amp;""</f>
        <v/>
      </c>
      <c r="D102" s="41" t="str">
        <f>IF(LEFT(VLOOKUP($A102,Privacy!$A$13:$E$97,5,0),21)='Auto Responses'!$A$73,'Auto Responses'!$A$74,VLOOKUP($A102,Privacy!$A$13:$E$97,4,0))&amp;""</f>
        <v/>
      </c>
      <c r="E102" s="353" t="str">
        <f>VLOOKUP($A102,Privacy!$A$13:$E$97,5,0)&amp;""</f>
        <v/>
      </c>
      <c r="F102" s="195"/>
      <c r="G102" s="37" t="str">
        <f>VLOOKUP($A102,Questions!$A$2:$X$333,21,0)&amp;""</f>
        <v>Yes</v>
      </c>
      <c r="H102" s="192"/>
      <c r="I102" s="52" t="str">
        <f>VLOOKUP($A102,Questions!$A$2:$X$333,23,0)&amp;""</f>
        <v>Standard Importance</v>
      </c>
      <c r="J102" s="192"/>
      <c r="K102" s="55" t="b">
        <v>0</v>
      </c>
      <c r="L102" s="1"/>
    </row>
    <row r="103" spans="1:12" s="36" customFormat="1" ht="51" customHeight="1" x14ac:dyDescent="0.2">
      <c r="A103" s="25" t="s">
        <v>1110</v>
      </c>
      <c r="B103" s="24" t="str">
        <f>VLOOKUP($A103,Questions!$A$2:$X$333,2,0)</f>
        <v>Do you provide individuals with access to their personal information for review and update (i.e., data subject rights)?</v>
      </c>
      <c r="C103" s="52" t="str">
        <f>VLOOKUP($A103,Privacy!$A$13:$E$97,3,0)&amp;""</f>
        <v/>
      </c>
      <c r="D103" s="41" t="str">
        <f>IF(LEFT(VLOOKUP($A103,Privacy!$A$13:$E$97,5,0),21)='Auto Responses'!$A$73,'Auto Responses'!$A$74,VLOOKUP($A103,Privacy!$A$13:$E$97,4,0))&amp;""</f>
        <v/>
      </c>
      <c r="E103" s="353" t="str">
        <f>VLOOKUP($A103,Privacy!$A$13:$E$97,5,0)&amp;""</f>
        <v/>
      </c>
      <c r="F103" s="195"/>
      <c r="G103" s="37" t="str">
        <f>VLOOKUP($A103,Questions!$A$2:$X$333,21,0)&amp;""</f>
        <v>Yes</v>
      </c>
      <c r="H103" s="192"/>
      <c r="I103" s="52" t="str">
        <f>VLOOKUP($A103,Questions!$A$2:$X$333,23,0)&amp;""</f>
        <v>Standard Importance</v>
      </c>
      <c r="J103" s="192"/>
      <c r="K103" s="55" t="b">
        <v>0</v>
      </c>
      <c r="L103" s="1"/>
    </row>
    <row r="104" spans="1:12" s="36" customFormat="1" ht="101.25" customHeight="1" x14ac:dyDescent="0.2">
      <c r="A104" s="25" t="s">
        <v>1111</v>
      </c>
      <c r="B104" s="24" t="str">
        <f>VLOOKUP($A104,Questions!$A$2:$X$333,2,0)</f>
        <v>Do you disclose personal information to third parties only for the purpose(s) identified in the privacy notice or with the implicit or explicit consent of the individual?</v>
      </c>
      <c r="C104" s="52" t="str">
        <f>VLOOKUP($A104,Privacy!$A$13:$E$97,3,0)&amp;""</f>
        <v/>
      </c>
      <c r="D104" s="41" t="str">
        <f>IF(LEFT(VLOOKUP($A104,Privacy!$A$13:$E$97,5,0),21)='Auto Responses'!$A$73,'Auto Responses'!$A$74,VLOOKUP($A104,Privacy!$A$13:$E$97,4,0))&amp;""</f>
        <v/>
      </c>
      <c r="E104" s="353" t="str">
        <f>VLOOKUP($A104,Privacy!$A$13:$E$97,5,0)&amp;""</f>
        <v/>
      </c>
      <c r="F104" s="195"/>
      <c r="G104" s="37" t="str">
        <f>VLOOKUP($A104,Questions!$A$2:$X$333,21,0)&amp;""</f>
        <v>Yes</v>
      </c>
      <c r="H104" s="192"/>
      <c r="I104" s="52" t="str">
        <f>VLOOKUP($A104,Questions!$A$2:$X$333,23,0)&amp;""</f>
        <v>Standard Importance</v>
      </c>
      <c r="J104" s="192"/>
      <c r="K104" s="55" t="b">
        <v>0</v>
      </c>
      <c r="L104" s="1"/>
    </row>
    <row r="105" spans="1:12" s="36" customFormat="1" ht="48" customHeight="1" x14ac:dyDescent="0.2">
      <c r="A105" s="25" t="s">
        <v>1112</v>
      </c>
      <c r="B105" s="24" t="str">
        <f>VLOOKUP($A105,Questions!$A$2:$X$333,2,0)</f>
        <v>Do you protect personal information against unauthorized access (both physical and logical)?</v>
      </c>
      <c r="C105" s="52" t="str">
        <f>VLOOKUP($A105,Privacy!$A$13:$E$97,3,0)&amp;""</f>
        <v/>
      </c>
      <c r="D105" s="41" t="str">
        <f>IF(LEFT(VLOOKUP($A105,Privacy!$A$13:$E$97,5,0),21)='Auto Responses'!$A$73,'Auto Responses'!$A$74,VLOOKUP($A105,Privacy!$A$13:$E$97,4,0))&amp;""</f>
        <v/>
      </c>
      <c r="E105" s="353" t="str">
        <f>VLOOKUP($A105,Privacy!$A$13:$E$97,5,0)&amp;""</f>
        <v/>
      </c>
      <c r="F105" s="195"/>
      <c r="G105" s="37" t="str">
        <f>VLOOKUP($A105,Questions!$A$2:$X$333,21,0)&amp;""</f>
        <v>Yes</v>
      </c>
      <c r="H105" s="192"/>
      <c r="I105" s="52" t="str">
        <f>VLOOKUP($A105,Questions!$A$2:$X$333,23,0)&amp;""</f>
        <v>Standard Importance</v>
      </c>
      <c r="J105" s="192"/>
      <c r="K105" s="55" t="b">
        <v>0</v>
      </c>
      <c r="L105" s="1"/>
    </row>
    <row r="106" spans="1:12" s="36" customFormat="1" ht="48" customHeight="1" x14ac:dyDescent="0.2">
      <c r="A106" s="25" t="s">
        <v>1113</v>
      </c>
      <c r="B106" s="24" t="str">
        <f>VLOOKUP($A106,Questions!$A$2:$X$333,2,0)</f>
        <v>Do you maintain accurate, complete, and relevant personal information for the purposes identified in the privacy notice?</v>
      </c>
      <c r="C106" s="52" t="str">
        <f>VLOOKUP($A106,Privacy!$A$13:$E$97,3,0)&amp;""</f>
        <v/>
      </c>
      <c r="D106" s="41" t="str">
        <f>IF(LEFT(VLOOKUP($A106,Privacy!$A$13:$E$97,5,0),21)='Auto Responses'!$A$73,'Auto Responses'!$A$74,VLOOKUP($A106,Privacy!$A$13:$E$97,4,0))&amp;""</f>
        <v/>
      </c>
      <c r="E106" s="353" t="str">
        <f>VLOOKUP($A106,Privacy!$A$13:$E$97,5,0)&amp;""</f>
        <v/>
      </c>
      <c r="F106" s="195"/>
      <c r="G106" s="37" t="str">
        <f>VLOOKUP($A106,Questions!$A$2:$X$333,21,0)&amp;""</f>
        <v>Yes</v>
      </c>
      <c r="H106" s="192"/>
      <c r="I106" s="52" t="str">
        <f>VLOOKUP($A106,Questions!$A$2:$X$333,23,0)&amp;""</f>
        <v>Standard Importance</v>
      </c>
      <c r="J106" s="192"/>
      <c r="K106" s="55" t="b">
        <v>0</v>
      </c>
      <c r="L106" s="1"/>
    </row>
    <row r="107" spans="1:12" s="36" customFormat="1" ht="48" customHeight="1" x14ac:dyDescent="0.2">
      <c r="A107" s="25" t="s">
        <v>1114</v>
      </c>
      <c r="B107" s="24" t="str">
        <f>VLOOKUP($A107,Questions!$A$2:$X$333,2,0)</f>
        <v>Do you have procedures to address privacy-related noncompliance complaints and disputes?</v>
      </c>
      <c r="C107" s="52" t="str">
        <f>VLOOKUP($A107,Privacy!$A$13:$E$97,3,0)&amp;""</f>
        <v/>
      </c>
      <c r="D107" s="41" t="str">
        <f>IF(LEFT(VLOOKUP($A107,Privacy!$A$13:$E$97,5,0),21)='Auto Responses'!$A$73,'Auto Responses'!$A$74,VLOOKUP($A107,Privacy!$A$13:$E$97,4,0))&amp;""</f>
        <v/>
      </c>
      <c r="E107" s="353" t="str">
        <f>VLOOKUP($A107,Privacy!$A$13:$E$97,5,0)&amp;""</f>
        <v/>
      </c>
      <c r="F107" s="195"/>
      <c r="G107" s="37" t="str">
        <f>VLOOKUP($A107,Questions!$A$2:$X$333,21,0)&amp;""</f>
        <v>Yes</v>
      </c>
      <c r="H107" s="192"/>
      <c r="I107" s="52" t="str">
        <f>VLOOKUP($A107,Questions!$A$2:$X$333,23,0)&amp;""</f>
        <v>Standard Importance</v>
      </c>
      <c r="J107" s="192"/>
      <c r="K107" s="55" t="b">
        <v>0</v>
      </c>
      <c r="L107" s="1"/>
    </row>
    <row r="108" spans="1:12" s="36" customFormat="1" ht="48" customHeight="1" x14ac:dyDescent="0.2">
      <c r="A108" s="25" t="s">
        <v>1115</v>
      </c>
      <c r="B108" s="24" t="str">
        <f>VLOOKUP($A108,Questions!$A$2:$X$333,2,0)</f>
        <v>Do you "anonymize," "de-identify," or otherwise mask personal data?</v>
      </c>
      <c r="C108" s="52" t="str">
        <f>VLOOKUP($A108,Privacy!$A$13:$E$97,3,0)&amp;""</f>
        <v/>
      </c>
      <c r="D108" s="41" t="str">
        <f>IF(LEFT(VLOOKUP($A108,Privacy!$A$13:$E$97,5,0),21)='Auto Responses'!$A$73,'Auto Responses'!$A$74,VLOOKUP($A108,Privacy!$A$13:$E$97,4,0))&amp;""</f>
        <v/>
      </c>
      <c r="E108" s="353" t="str">
        <f>VLOOKUP($A108,Privacy!$A$13:$E$97,5,0)&amp;""</f>
        <v/>
      </c>
      <c r="F108" s="195"/>
      <c r="G108" s="37" t="str">
        <f>VLOOKUP($A108,Questions!$A$2:$X$333,21,0)&amp;""</f>
        <v>Yes</v>
      </c>
      <c r="H108" s="192"/>
      <c r="I108" s="52" t="str">
        <f>VLOOKUP($A108,Questions!$A$2:$X$333,23,0)&amp;""</f>
        <v>Standard Importance</v>
      </c>
      <c r="J108" s="192"/>
      <c r="K108" s="55" t="b">
        <v>0</v>
      </c>
      <c r="L108" s="1"/>
    </row>
    <row r="109" spans="1:12" s="36" customFormat="1" ht="104.25" customHeight="1" x14ac:dyDescent="0.2">
      <c r="A109" s="25" t="s">
        <v>1116</v>
      </c>
      <c r="B109" s="24" t="str">
        <f>VLOOKUP($A109,Questions!$A$2:$X$333,2,0)</f>
        <v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v>
      </c>
      <c r="C109" s="52" t="str">
        <f>VLOOKUP($A109,Privacy!$A$13:$E$97,3,0)&amp;""</f>
        <v/>
      </c>
      <c r="D109" s="41" t="str">
        <f>IF(LEFT(VLOOKUP($A109,Privacy!$A$13:$E$97,5,0),21)='Auto Responses'!$A$73,'Auto Responses'!$A$74,VLOOKUP($A109,Privacy!$A$13:$E$97,4,0))&amp;""</f>
        <v/>
      </c>
      <c r="E109" s="353" t="str">
        <f>VLOOKUP($A109,Privacy!$A$13:$E$97,5,0)&amp;""</f>
        <v/>
      </c>
      <c r="F109" s="195"/>
      <c r="G109" s="37" t="str">
        <f>VLOOKUP($A109,Questions!$A$2:$X$333,21,0)&amp;""</f>
        <v>No</v>
      </c>
      <c r="H109" s="192"/>
      <c r="I109" s="52" t="str">
        <f>VLOOKUP($A109,Questions!$A$2:$X$333,23,0)&amp;""</f>
        <v>Standard Importance</v>
      </c>
      <c r="J109" s="192"/>
      <c r="K109" s="55" t="b">
        <v>0</v>
      </c>
      <c r="L109" s="1"/>
    </row>
    <row r="110" spans="1:12" s="36" customFormat="1" ht="48" customHeight="1" x14ac:dyDescent="0.2">
      <c r="A110" s="25" t="s">
        <v>1117</v>
      </c>
      <c r="B110" s="24" t="str">
        <f>VLOOKUP($A110,Questions!$A$2:$X$333,2,0)</f>
        <v>Do you certify stop-processing requests, including any data that is processed by a third party on your behalf?</v>
      </c>
      <c r="C110" s="52" t="str">
        <f>VLOOKUP($A110,Privacy!$A$13:$E$97,3,0)&amp;""</f>
        <v/>
      </c>
      <c r="D110" s="41" t="str">
        <f>IF(LEFT(VLOOKUP($A110,Privacy!$A$13:$E$97,5,0),21)='Auto Responses'!$A$73,'Auto Responses'!$A$74,VLOOKUP($A110,Privacy!$A$13:$E$97,4,0))&amp;""</f>
        <v/>
      </c>
      <c r="E110" s="353" t="str">
        <f>VLOOKUP($A110,Privacy!$A$13:$E$97,5,0)&amp;""</f>
        <v/>
      </c>
      <c r="F110" s="195"/>
      <c r="G110" s="37" t="str">
        <f>VLOOKUP($A110,Questions!$A$2:$X$333,21,0)&amp;""</f>
        <v>Yes</v>
      </c>
      <c r="H110" s="192"/>
      <c r="I110" s="52" t="str">
        <f>VLOOKUP($A110,Questions!$A$2:$X$333,23,0)&amp;""</f>
        <v>Standard Importance</v>
      </c>
      <c r="J110" s="192"/>
      <c r="K110" s="55" t="b">
        <v>0</v>
      </c>
      <c r="L110" s="1"/>
    </row>
    <row r="111" spans="1:12" s="36" customFormat="1" ht="48" customHeight="1" x14ac:dyDescent="0.2">
      <c r="A111" s="25" t="s">
        <v>1118</v>
      </c>
      <c r="B111" s="24" t="str">
        <f>VLOOKUP($A111,Questions!$A$2:$X$333,2,0)</f>
        <v>Do you have a process to review code for ethical considerations?</v>
      </c>
      <c r="C111" s="52" t="str">
        <f>VLOOKUP($A111,Privacy!$A$13:$E$97,3,0)&amp;""</f>
        <v/>
      </c>
      <c r="D111" s="41" t="str">
        <f>IF(LEFT(VLOOKUP($A111,Privacy!$A$13:$E$97,5,0),21)='Auto Responses'!$A$73,'Auto Responses'!$A$74,VLOOKUP($A111,Privacy!$A$13:$E$97,4,0))&amp;""</f>
        <v/>
      </c>
      <c r="E111" s="353" t="str">
        <f>VLOOKUP($A111,Privacy!$A$13:$E$97,5,0)&amp;""</f>
        <v/>
      </c>
      <c r="F111" s="195"/>
      <c r="G111" s="37" t="str">
        <f>VLOOKUP($A111,Questions!$A$2:$X$333,21,0)&amp;""</f>
        <v>Yes</v>
      </c>
      <c r="H111" s="192"/>
      <c r="I111" s="52" t="str">
        <f>VLOOKUP($A111,Questions!$A$2:$X$333,23,0)&amp;""</f>
        <v>Standard Importance</v>
      </c>
      <c r="J111" s="192"/>
      <c r="K111" s="55" t="b">
        <v>0</v>
      </c>
      <c r="L111" s="1"/>
    </row>
    <row r="112" spans="1:12" s="1" customFormat="1" ht="37.35" customHeight="1" x14ac:dyDescent="0.2">
      <c r="A112" s="70" t="str">
        <f>VLOOKUP(LEFT($A113,4),'Auto Responses'!$N$4:$O$38,2,0)&amp;""</f>
        <v xml:space="preserve"> Privacy and AI</v>
      </c>
      <c r="B112" s="29"/>
      <c r="C112" s="38"/>
      <c r="D112" s="38"/>
      <c r="E112" s="354"/>
      <c r="F112" s="139" t="s">
        <v>1099</v>
      </c>
      <c r="G112" s="38"/>
      <c r="H112" s="38"/>
      <c r="I112" s="38"/>
      <c r="J112" s="38"/>
      <c r="K112" s="38"/>
    </row>
    <row r="113" spans="1:12" s="36" customFormat="1" ht="48" customHeight="1" x14ac:dyDescent="0.2">
      <c r="A113" s="25" t="s">
        <v>1119</v>
      </c>
      <c r="B113" s="24" t="str">
        <f>VLOOKUP($A113,Questions!$A$2:$X$333,2,0)</f>
        <v>Does your service use AI for the processing of institutional data?</v>
      </c>
      <c r="C113" s="52" t="str">
        <f>VLOOKUP($A113,Privacy!$A$13:$E$97,3,0)&amp;""</f>
        <v/>
      </c>
      <c r="D113" s="41" t="str">
        <f>IF(LEFT(VLOOKUP($A113,Privacy!$A$13:$E$97,5,0),21)='Auto Responses'!$A$73,'Auto Responses'!$A$74,VLOOKUP($A113,Privacy!$A$13:$E$97,4,0))&amp;""</f>
        <v/>
      </c>
      <c r="E113" s="353" t="str">
        <f>VLOOKUP($A113,Privacy!$A$13:$E$97,5,0)&amp;""</f>
        <v/>
      </c>
      <c r="F113" s="195"/>
      <c r="G113" s="37" t="str">
        <f>VLOOKUP($A113,Questions!$A$2:$X$333,21,0)&amp;""</f>
        <v>No</v>
      </c>
      <c r="H113" s="192"/>
      <c r="I113" s="52" t="str">
        <f>VLOOKUP($A113,Questions!$A$2:$X$333,23,0)&amp;""</f>
        <v>Standard Importance</v>
      </c>
      <c r="J113" s="192"/>
      <c r="K113" s="55" t="b">
        <v>0</v>
      </c>
      <c r="L113" s="1"/>
    </row>
    <row r="114" spans="1:12" s="36" customFormat="1" ht="48" customHeight="1" x14ac:dyDescent="0.2">
      <c r="A114" s="25" t="s">
        <v>1120</v>
      </c>
      <c r="B114" s="24" t="str">
        <f>VLOOKUP($A114,Questions!$A$2:$X$333,2,0)</f>
        <v>Is any institutional data retained in AI processing?*</v>
      </c>
      <c r="C114" s="52" t="str">
        <f>VLOOKUP($A114,Privacy!$A$13:$E$97,3,0)&amp;""</f>
        <v/>
      </c>
      <c r="D114" s="41" t="str">
        <f>IF(LEFT(VLOOKUP($A114,Privacy!$A$13:$E$97,5,0),21)='Auto Responses'!$A$73,'Auto Responses'!$A$74,VLOOKUP($A114,Privacy!$A$13:$E$97,4,0))&amp;""</f>
        <v/>
      </c>
      <c r="E114" s="353" t="str">
        <f>VLOOKUP($A114,Privacy!$A$13:$E$97,5,0)&amp;""</f>
        <v/>
      </c>
      <c r="F114" s="195"/>
      <c r="G114" s="37" t="str">
        <f>VLOOKUP($A114,Questions!$A$2:$X$333,21,0)&amp;""</f>
        <v>No</v>
      </c>
      <c r="H114" s="192"/>
      <c r="I114" s="52" t="str">
        <f>VLOOKUP($A114,Questions!$A$2:$X$333,23,0)&amp;""</f>
        <v>Critical Importance</v>
      </c>
      <c r="J114" s="192"/>
      <c r="K114" s="55" t="b">
        <v>0</v>
      </c>
      <c r="L114" s="1"/>
    </row>
    <row r="115" spans="1:12" s="36" customFormat="1" ht="48" customHeight="1" x14ac:dyDescent="0.2">
      <c r="A115" s="25" t="s">
        <v>814</v>
      </c>
      <c r="B115" s="24" t="str">
        <f>VLOOKUP($A115,Questions!$A$2:$X$333,2,0)</f>
        <v>Do you have agreements in place with third parties or subprocessors regarding the protection of customer data and use of AI?*</v>
      </c>
      <c r="C115" s="52" t="str">
        <f>VLOOKUP($A115,Privacy!$A$13:$E$97,3,0)&amp;""</f>
        <v/>
      </c>
      <c r="D115" s="41" t="str">
        <f>IF(LEFT(VLOOKUP($A115,Privacy!$A$13:$E$97,5,0),21)='Auto Responses'!$A$73,'Auto Responses'!$A$74,VLOOKUP($A115,Privacy!$A$13:$E$97,4,0))&amp;""</f>
        <v/>
      </c>
      <c r="E115" s="353" t="str">
        <f>VLOOKUP($A115,Privacy!$A$13:$E$97,5,0)&amp;""</f>
        <v/>
      </c>
      <c r="F115" s="195"/>
      <c r="G115" s="37" t="str">
        <f>VLOOKUP($A115,Questions!$A$2:$X$333,21,0)&amp;""</f>
        <v>Yes</v>
      </c>
      <c r="H115" s="192"/>
      <c r="I115" s="52" t="str">
        <f>VLOOKUP($A115,Questions!$A$2:$X$333,23,0)&amp;""</f>
        <v>Critical Importance</v>
      </c>
      <c r="J115" s="192"/>
      <c r="K115" s="55" t="b">
        <v>0</v>
      </c>
      <c r="L115" s="1"/>
    </row>
    <row r="116" spans="1:12" s="36" customFormat="1" ht="48" customHeight="1" x14ac:dyDescent="0.2">
      <c r="A116" s="25" t="s">
        <v>816</v>
      </c>
      <c r="B116" s="24" t="str">
        <f>VLOOKUP($A116,Questions!$A$2:$X$333,2,0)</f>
        <v>Will institutional data be processed through a third party or subprocessor that also uses AI?</v>
      </c>
      <c r="C116" s="52" t="str">
        <f>VLOOKUP($A116,Privacy!$A$13:$E$97,3,0)&amp;""</f>
        <v/>
      </c>
      <c r="D116" s="41" t="str">
        <f>IF(LEFT(VLOOKUP($A116,Privacy!$A$13:$E$97,5,0),21)='Auto Responses'!$A$73,'Auto Responses'!$A$74,VLOOKUP($A116,Privacy!$A$13:$E$97,4,0))&amp;""</f>
        <v/>
      </c>
      <c r="E116" s="353" t="str">
        <f>VLOOKUP($A116,Privacy!$A$13:$E$97,5,0)&amp;""</f>
        <v/>
      </c>
      <c r="F116" s="195"/>
      <c r="G116" s="37" t="str">
        <f>VLOOKUP($A116,Questions!$A$2:$X$333,21,0)&amp;""</f>
        <v>No</v>
      </c>
      <c r="H116" s="192"/>
      <c r="I116" s="52" t="str">
        <f>VLOOKUP($A116,Questions!$A$2:$X$333,23,0)&amp;""</f>
        <v>Standard Importance</v>
      </c>
      <c r="J116" s="192"/>
      <c r="K116" s="55" t="b">
        <v>0</v>
      </c>
      <c r="L116" s="1"/>
    </row>
    <row r="117" spans="1:12" s="36" customFormat="1" ht="48" customHeight="1" x14ac:dyDescent="0.2">
      <c r="A117" s="25" t="s">
        <v>817</v>
      </c>
      <c r="B117" s="24" t="str">
        <f>VLOOKUP($A117,Questions!$A$2:$X$333,2,0)</f>
        <v>Is AI processing limited to fully licensed commercial enterprise AI services?</v>
      </c>
      <c r="C117" s="52" t="str">
        <f>VLOOKUP($A117,Privacy!$A$13:$E$97,3,0)&amp;""</f>
        <v/>
      </c>
      <c r="D117" s="41" t="str">
        <f>IF(LEFT(VLOOKUP($A117,Privacy!$A$13:$E$97,5,0),21)='Auto Responses'!$A$73,'Auto Responses'!$A$74,VLOOKUP($A117,Privacy!$A$13:$E$97,4,0))&amp;""</f>
        <v/>
      </c>
      <c r="E117" s="353" t="str">
        <f>VLOOKUP($A117,Privacy!$A$13:$E$97,5,0)&amp;""</f>
        <v/>
      </c>
      <c r="F117" s="195"/>
      <c r="G117" s="37" t="str">
        <f>VLOOKUP($A117,Questions!$A$2:$X$333,21,0)&amp;""</f>
        <v>Yes</v>
      </c>
      <c r="H117" s="192"/>
      <c r="I117" s="52" t="str">
        <f>VLOOKUP($A117,Questions!$A$2:$X$333,23,0)&amp;""</f>
        <v>Minor Importance</v>
      </c>
      <c r="J117" s="192"/>
      <c r="K117" s="55" t="b">
        <v>0</v>
      </c>
      <c r="L117" s="1"/>
    </row>
    <row r="118" spans="1:12" s="36" customFormat="1" ht="48" customHeight="1" x14ac:dyDescent="0.2">
      <c r="A118" s="25" t="s">
        <v>819</v>
      </c>
      <c r="B118" s="24" t="str">
        <f>VLOOKUP($A118,Questions!$A$2:$X$333,2,0)</f>
        <v>Will institutional data be used or processed by any shared AI services?</v>
      </c>
      <c r="C118" s="52" t="str">
        <f>VLOOKUP($A118,Privacy!$A$13:$E$97,3,0)&amp;""</f>
        <v/>
      </c>
      <c r="D118" s="41" t="str">
        <f>IF(LEFT(VLOOKUP($A118,Privacy!$A$13:$E$97,5,0),21)='Auto Responses'!$A$73,'Auto Responses'!$A$74,VLOOKUP($A118,Privacy!$A$13:$E$97,4,0))&amp;""</f>
        <v/>
      </c>
      <c r="E118" s="353" t="str">
        <f>VLOOKUP($A118,Privacy!$A$13:$E$97,5,0)&amp;""</f>
        <v/>
      </c>
      <c r="F118" s="195"/>
      <c r="G118" s="37" t="str">
        <f>VLOOKUP($A118,Questions!$A$2:$X$333,21,0)&amp;""</f>
        <v>No</v>
      </c>
      <c r="H118" s="192"/>
      <c r="I118" s="52" t="str">
        <f>VLOOKUP($A118,Questions!$A$2:$X$333,23,0)&amp;""</f>
        <v>Minor Importance</v>
      </c>
      <c r="J118" s="192"/>
      <c r="K118" s="55" t="b">
        <v>0</v>
      </c>
      <c r="L118" s="1"/>
    </row>
    <row r="119" spans="1:12" s="36" customFormat="1" ht="48" customHeight="1" x14ac:dyDescent="0.2">
      <c r="A119" s="25" t="s">
        <v>820</v>
      </c>
      <c r="B119" s="24" t="str">
        <f>VLOOKUP($A119,Questions!$A$2:$X$333,2,0)</f>
        <v>Do you have safeguards in place to protect institutional data and data privacy from unintended AI queries or processing?</v>
      </c>
      <c r="C119" s="52" t="str">
        <f>VLOOKUP($A119,Privacy!$A$13:$E$97,3,0)&amp;""</f>
        <v/>
      </c>
      <c r="D119" s="41" t="str">
        <f>IF(LEFT(VLOOKUP($A119,Privacy!$A$13:$E$97,5,0),21)='Auto Responses'!$A$73,'Auto Responses'!$A$74,VLOOKUP($A119,Privacy!$A$13:$E$97,4,0))&amp;""</f>
        <v/>
      </c>
      <c r="E119" s="353" t="str">
        <f>VLOOKUP($A119,Privacy!$A$13:$E$97,5,0)&amp;""</f>
        <v/>
      </c>
      <c r="F119" s="195"/>
      <c r="G119" s="37" t="str">
        <f>VLOOKUP($A119,Questions!$A$2:$X$333,21,0)&amp;""</f>
        <v>Yes</v>
      </c>
      <c r="H119" s="192"/>
      <c r="I119" s="52" t="str">
        <f>VLOOKUP($A119,Questions!$A$2:$X$333,23,0)&amp;""</f>
        <v>Minor Importance</v>
      </c>
      <c r="J119" s="192"/>
      <c r="K119" s="55" t="b">
        <v>0</v>
      </c>
      <c r="L119" s="1"/>
    </row>
    <row r="120" spans="1:12" s="36" customFormat="1" ht="48" customHeight="1" x14ac:dyDescent="0.2">
      <c r="A120" s="25" t="s">
        <v>821</v>
      </c>
      <c r="B120" s="24" t="str">
        <f>VLOOKUP($A120,Questions!$A$2:$X$333,2,0)</f>
        <v>Do you provide choice to the user to opt out of AI use?</v>
      </c>
      <c r="C120" s="52" t="str">
        <f>VLOOKUP($A120,Privacy!$A$13:$E$97,3,0)&amp;""</f>
        <v/>
      </c>
      <c r="D120" s="41" t="str">
        <f>IF(LEFT(VLOOKUP($A120,Privacy!$A$13:$E$97,5,0),21)='Auto Responses'!$A$73,'Auto Responses'!$A$74,VLOOKUP($A120,Privacy!$A$13:$E$97,4,0))&amp;""</f>
        <v/>
      </c>
      <c r="E120" s="353" t="str">
        <f>VLOOKUP($A120,Privacy!$A$13:$E$97,5,0)&amp;""</f>
        <v/>
      </c>
      <c r="F120" s="195"/>
      <c r="G120" s="37" t="str">
        <f>VLOOKUP($A120,Questions!$A$2:$X$333,21,0)&amp;""</f>
        <v>Yes</v>
      </c>
      <c r="H120" s="192"/>
      <c r="I120" s="52" t="str">
        <f>VLOOKUP($A120,Questions!$A$2:$X$333,23,0)&amp;""</f>
        <v>Minor Importance</v>
      </c>
      <c r="J120" s="192"/>
      <c r="K120" s="55" t="b">
        <v>0</v>
      </c>
      <c r="L120" s="1"/>
    </row>
    <row r="121" spans="1:12" ht="15" customHeight="1" x14ac:dyDescent="0.2"/>
    <row r="122" spans="1:12" ht="15" customHeight="1" x14ac:dyDescent="0.2"/>
    <row r="123" spans="1:12" s="1" customFormat="1" ht="37.35" customHeight="1" thickBot="1" x14ac:dyDescent="0.25">
      <c r="A123" s="225" t="s">
        <v>1606</v>
      </c>
      <c r="B123" s="226"/>
      <c r="C123" s="227"/>
      <c r="D123" s="227"/>
      <c r="E123" s="227"/>
      <c r="F123" s="228"/>
      <c r="G123" s="227"/>
      <c r="H123" s="227"/>
      <c r="I123" s="227"/>
      <c r="J123" s="227"/>
      <c r="K123" s="227"/>
    </row>
    <row r="124" spans="1:12" s="36" customFormat="1" ht="48" customHeight="1" thickBot="1" x14ac:dyDescent="0.25">
      <c r="A124" s="33" t="s">
        <v>913</v>
      </c>
      <c r="B124" s="34" t="s">
        <v>1</v>
      </c>
      <c r="C124" s="34" t="s">
        <v>914</v>
      </c>
      <c r="D124" s="35" t="s">
        <v>72</v>
      </c>
      <c r="E124" s="34" t="s">
        <v>910</v>
      </c>
      <c r="F124" s="194" t="s">
        <v>911</v>
      </c>
      <c r="G124" s="53" t="s">
        <v>931</v>
      </c>
      <c r="H124" s="50" t="s">
        <v>933</v>
      </c>
      <c r="I124" s="50" t="s">
        <v>19</v>
      </c>
      <c r="J124" s="51" t="s">
        <v>918</v>
      </c>
      <c r="K124" s="54" t="s">
        <v>929</v>
      </c>
      <c r="L124" s="1"/>
    </row>
    <row r="125" spans="1:12" s="1" customFormat="1" ht="18" x14ac:dyDescent="0.2">
      <c r="A125" s="70" t="str">
        <f>VLOOKUP(LEFT($A126,4),'Auto Responses'!$N$4:$O$38,2,0)&amp;""</f>
        <v xml:space="preserve"> Company Information</v>
      </c>
      <c r="B125" s="29"/>
      <c r="C125" s="38"/>
      <c r="D125" s="38"/>
      <c r="E125" s="38"/>
      <c r="F125" s="139" t="s">
        <v>1099</v>
      </c>
      <c r="G125" s="38"/>
      <c r="H125" s="38"/>
      <c r="I125" s="38"/>
      <c r="J125" s="38"/>
      <c r="K125" s="38"/>
    </row>
    <row r="126" spans="1:12" s="36" customFormat="1" ht="42.75" x14ac:dyDescent="0.2">
      <c r="A126" s="25" t="s">
        <v>35</v>
      </c>
      <c r="B126" s="24" t="str">
        <f>VLOOKUP($A126,Questions!$A$2:$X$333,2,0)</f>
        <v>Do you have a dedicated software and system development team(s) (e.g., customer support, implementation, product management, etc.)?*</v>
      </c>
      <c r="C126" s="52" t="str">
        <f>VLOOKUP($A126,'Institution Evaluation'!$A$56:$K$346,3,0)&amp;""</f>
        <v/>
      </c>
      <c r="D126" s="52" t="str">
        <f>VLOOKUP($A126,'Institution Evaluation'!$A$56:$K$346,4,0)&amp;""</f>
        <v/>
      </c>
      <c r="E126" s="353" t="str">
        <f>VLOOKUP($A126,'Institution Evaluation'!$A$56:$K$346,5,0)&amp;""</f>
        <v/>
      </c>
      <c r="F126" s="195" t="str">
        <f>VLOOKUP($A126,'Institution Evaluation'!$A$56:$K$346,6,0)&amp;""</f>
        <v/>
      </c>
      <c r="G126" s="37" t="str">
        <f>VLOOKUP($A126,'Institution Evaluation'!$A$56:$K$346,7,0)&amp;""</f>
        <v>Yes</v>
      </c>
      <c r="H126" s="192" t="str">
        <f>VLOOKUP($A126,'Institution Evaluation'!$A$56:$K$346,8,0)&amp;""</f>
        <v/>
      </c>
      <c r="I126" s="52" t="str">
        <f>VLOOKUP($A126,'Institution Evaluation'!$A$56:$K$346,9,0)&amp;""</f>
        <v>Critical Importance</v>
      </c>
      <c r="J126" s="193" t="str">
        <f>VLOOKUP($A126,'Institution Evaluation'!$A$56:$K$346,10,0)&amp;""</f>
        <v/>
      </c>
      <c r="K126" s="55" t="str">
        <f>IF(VLOOKUP($A126,'Institution Evaluation'!$A$56:$K$346,10,0)=TRUE,"Yes","")</f>
        <v/>
      </c>
      <c r="L126" s="55" t="str">
        <f>IF(VLOOKUP($A126,'Institution Evaluation'!$A$56:$K$346,10,0)=TRUE,"Yes","")</f>
        <v/>
      </c>
    </row>
    <row r="127" spans="1:12" ht="75" x14ac:dyDescent="0.2">
      <c r="A127" s="25" t="s">
        <v>42</v>
      </c>
      <c r="B127" s="24" t="str">
        <f>VLOOKUP($A127,Questions!$A$2:$X$333,2,0)</f>
        <v>Describe your organization’s business background and ownership structure, including all parent and subsidiary relationships.</v>
      </c>
      <c r="C127" s="52" t="str">
        <f>VLOOKUP($A127,'Institution Evaluation'!$A$56:$K$346,3,0)&amp;""</f>
        <v/>
      </c>
      <c r="D127" s="52" t="str">
        <f>VLOOKUP($A127,'Institution Evaluation'!$A$56:$K$346,4,0)&amp;""</f>
        <v/>
      </c>
      <c r="E127" s="353" t="str">
        <f>VLOOKUP($A127,'Institution Evaluation'!$A$56:$K$346,5,0)&amp;""</f>
        <v>Include circumstances that may involve offshoring or multinational agreements.</v>
      </c>
      <c r="F127" s="195" t="str">
        <f>VLOOKUP($A127,'Institution Evaluation'!$A$56:$K$346,6,0)&amp;""</f>
        <v/>
      </c>
      <c r="G127" s="37" t="str">
        <f>VLOOKUP($A127,'Institution Evaluation'!$A$56:$K$346,7,0)&amp;""</f>
        <v>Yes</v>
      </c>
      <c r="H127" s="192" t="str">
        <f>VLOOKUP($A127,'Institution Evaluation'!$A$56:$K$346,8,0)&amp;""</f>
        <v/>
      </c>
      <c r="I127" s="52" t="str">
        <f>VLOOKUP($A127,'Institution Evaluation'!$A$56:$K$346,9,0)&amp;""</f>
        <v>Minor Importance</v>
      </c>
      <c r="J127" s="193" t="str">
        <f>VLOOKUP($A127,'Institution Evaluation'!$A$56:$K$346,10,0)&amp;""</f>
        <v/>
      </c>
      <c r="K127" s="55" t="str">
        <f>IF(VLOOKUP($A127,'Institution Evaluation'!$A$56:$K$346,10,0)=TRUE,"Yes","")</f>
        <v/>
      </c>
    </row>
    <row r="128" spans="1:12" ht="28.5" x14ac:dyDescent="0.2">
      <c r="A128" s="25" t="s">
        <v>44</v>
      </c>
      <c r="B128" s="24" t="str">
        <f>VLOOKUP($A128,Questions!$A$2:$X$333,2,0)</f>
        <v>Have you operated without unplanned disruptions to this solution in the past 12 months?</v>
      </c>
      <c r="C128" s="52" t="str">
        <f>VLOOKUP($A128,'Institution Evaluation'!$A$56:$K$346,3,0)&amp;""</f>
        <v/>
      </c>
      <c r="D128" s="52" t="str">
        <f>VLOOKUP($A128,'Institution Evaluation'!$A$56:$K$346,4,0)&amp;""</f>
        <v/>
      </c>
      <c r="E128" s="353" t="str">
        <f>VLOOKUP($A128,'Institution Evaluation'!$A$56:$K$346,5,0)&amp;""</f>
        <v/>
      </c>
      <c r="F128" s="195" t="str">
        <f>VLOOKUP($A128,'Institution Evaluation'!$A$56:$K$346,6,0)&amp;""</f>
        <v/>
      </c>
      <c r="G128" s="37" t="str">
        <f>VLOOKUP($A128,'Institution Evaluation'!$A$56:$K$346,7,0)&amp;""</f>
        <v>Yes</v>
      </c>
      <c r="H128" s="192" t="str">
        <f>VLOOKUP($A128,'Institution Evaluation'!$A$56:$K$346,8,0)&amp;""</f>
        <v/>
      </c>
      <c r="I128" s="52" t="str">
        <f>VLOOKUP($A128,'Institution Evaluation'!$A$56:$K$346,9,0)&amp;""</f>
        <v>Minor Importance</v>
      </c>
      <c r="J128" s="193" t="str">
        <f>VLOOKUP($A128,'Institution Evaluation'!$A$56:$K$346,10,0)&amp;""</f>
        <v/>
      </c>
      <c r="K128" s="55" t="str">
        <f>IF(VLOOKUP($A128,'Institution Evaluation'!$A$56:$K$346,10,0)=TRUE,"Yes","")</f>
        <v/>
      </c>
    </row>
    <row r="129" spans="1:11" ht="28.5" x14ac:dyDescent="0.2">
      <c r="A129" s="25" t="s">
        <v>45</v>
      </c>
      <c r="B129" s="24" t="str">
        <f>VLOOKUP($A129,Questions!$A$2:$X$333,2,0)</f>
        <v>Do you have a dedicated information security staff or office?</v>
      </c>
      <c r="C129" s="52" t="str">
        <f>VLOOKUP($A129,'Institution Evaluation'!$A$56:$K$346,3,0)&amp;""</f>
        <v/>
      </c>
      <c r="D129" s="52" t="str">
        <f>VLOOKUP($A129,'Institution Evaluation'!$A$56:$K$346,4,0)&amp;""</f>
        <v/>
      </c>
      <c r="E129" s="353" t="str">
        <f>VLOOKUP($A129,'Institution Evaluation'!$A$56:$K$346,5,0)&amp;""</f>
        <v/>
      </c>
      <c r="F129" s="195" t="str">
        <f>VLOOKUP($A129,'Institution Evaluation'!$A$56:$K$346,6,0)&amp;""</f>
        <v/>
      </c>
      <c r="G129" s="37" t="str">
        <f>VLOOKUP($A129,'Institution Evaluation'!$A$56:$K$346,7,0)&amp;""</f>
        <v>Yes</v>
      </c>
      <c r="H129" s="192" t="str">
        <f>VLOOKUP($A129,'Institution Evaluation'!$A$56:$K$346,8,0)&amp;""</f>
        <v/>
      </c>
      <c r="I129" s="52" t="str">
        <f>VLOOKUP($A129,'Institution Evaluation'!$A$56:$K$346,9,0)&amp;""</f>
        <v>Minor Importance</v>
      </c>
      <c r="J129" s="193" t="str">
        <f>VLOOKUP($A129,'Institution Evaluation'!$A$56:$K$346,10,0)&amp;""</f>
        <v/>
      </c>
      <c r="K129" s="55" t="str">
        <f>IF(VLOOKUP($A129,'Institution Evaluation'!$A$56:$K$346,10,0)=TRUE,"Yes","")</f>
        <v/>
      </c>
    </row>
    <row r="130" spans="1:11" s="1" customFormat="1" ht="18" x14ac:dyDescent="0.2">
      <c r="A130" s="70" t="str">
        <f>VLOOKUP(LEFT($A131,4),'Auto Responses'!$N$4:$O$38,2,0)&amp;""</f>
        <v xml:space="preserve"> Required Questions</v>
      </c>
      <c r="B130" s="29"/>
      <c r="C130" s="38"/>
      <c r="D130" s="38"/>
      <c r="E130" s="354"/>
      <c r="F130" s="139" t="s">
        <v>1099</v>
      </c>
      <c r="G130" s="38"/>
      <c r="H130" s="38"/>
      <c r="I130" s="38"/>
      <c r="J130" s="38"/>
      <c r="K130" s="38"/>
    </row>
    <row r="131" spans="1:11" ht="42.75" x14ac:dyDescent="0.2">
      <c r="A131" s="25" t="s">
        <v>58</v>
      </c>
      <c r="B131" s="24" t="str">
        <f>VLOOKUP($A131,Questions!$A$2:$X$333,2,0)</f>
        <v>Does your solution have AI features, or are there plans to implement AI features in the next 12 months?</v>
      </c>
      <c r="C131" s="52" t="str">
        <f>VLOOKUP($A131,'Institution Evaluation'!$A$56:$K$346,3,0)&amp;""</f>
        <v/>
      </c>
      <c r="D131" s="52" t="str">
        <f>VLOOKUP($A131,'Institution Evaluation'!$A$56:$K$346,4,0)&amp;""</f>
        <v/>
      </c>
      <c r="E131" s="353" t="str">
        <f>VLOOKUP($A131,'Institution Evaluation'!$A$56:$K$346,5,0)&amp;""</f>
        <v/>
      </c>
      <c r="F131" s="195" t="str">
        <f>VLOOKUP($A131,'Institution Evaluation'!$A$56:$K$346,6,0)&amp;""</f>
        <v/>
      </c>
      <c r="G131" s="37" t="str">
        <f>VLOOKUP($A131,'Institution Evaluation'!$A$56:$K$346,7,0)&amp;""</f>
        <v/>
      </c>
      <c r="H131" s="192" t="str">
        <f>VLOOKUP($A131,'Institution Evaluation'!$A$56:$K$346,8,0)&amp;""</f>
        <v/>
      </c>
      <c r="I131" s="52" t="str">
        <f>VLOOKUP($A131,'Institution Evaluation'!$A$56:$K$346,9,0)&amp;""</f>
        <v/>
      </c>
      <c r="J131" s="193" t="str">
        <f>VLOOKUP($A131,'Institution Evaluation'!$A$56:$K$346,10,0)&amp;""</f>
        <v/>
      </c>
      <c r="K131" s="55" t="str">
        <f>IF(VLOOKUP($A131,'Institution Evaluation'!$A$56:$K$346,10,0)=TRUE,"Yes","")</f>
        <v/>
      </c>
    </row>
    <row r="132" spans="1:11" ht="90" x14ac:dyDescent="0.2">
      <c r="A132" s="25" t="s">
        <v>61</v>
      </c>
      <c r="B132" s="24" t="str">
        <f>VLOOKUP($A132,Questions!$A$2:$X$333,2,0)</f>
        <v>Does your solution process protected health information (PHI) or any data covered by the Health Insurance Portability and Accountability Act (HIPAA)?</v>
      </c>
      <c r="C132" s="52" t="str">
        <f>VLOOKUP($A132,'Institution Evaluation'!$A$56:$K$346,3,0)&amp;""</f>
        <v/>
      </c>
      <c r="D132" s="52" t="str">
        <f>VLOOKUP($A132,'Institution Evaluation'!$A$56:$K$346,4,0)&amp;""</f>
        <v/>
      </c>
      <c r="E132" s="353" t="str">
        <f>VLOOKUP($A132,'Institution Evaluation'!$A$56:$K$346,5,0)&amp;""</f>
        <v>Answer "yes" if your solution handles personal health information (PHI), either directly or via a third party.</v>
      </c>
      <c r="F132" s="195" t="str">
        <f>VLOOKUP($A132,'Institution Evaluation'!$A$56:$K$346,6,0)&amp;""</f>
        <v/>
      </c>
      <c r="G132" s="37" t="str">
        <f>VLOOKUP($A132,'Institution Evaluation'!$A$56:$K$346,7,0)&amp;""</f>
        <v/>
      </c>
      <c r="H132" s="192" t="str">
        <f>VLOOKUP($A132,'Institution Evaluation'!$A$56:$K$346,8,0)&amp;""</f>
        <v/>
      </c>
      <c r="I132" s="52" t="str">
        <f>VLOOKUP($A132,'Institution Evaluation'!$A$56:$K$346,9,0)&amp;""</f>
        <v/>
      </c>
      <c r="J132" s="193" t="str">
        <f>VLOOKUP($A132,'Institution Evaluation'!$A$56:$K$346,10,0)&amp;""</f>
        <v/>
      </c>
      <c r="K132" s="55" t="str">
        <f>IF(VLOOKUP($A132,'Institution Evaluation'!$A$56:$K$346,10,0)=TRUE,"Yes","")</f>
        <v/>
      </c>
    </row>
    <row r="133" spans="1:11" ht="90" x14ac:dyDescent="0.2">
      <c r="A133" s="25" t="s">
        <v>64</v>
      </c>
      <c r="B133" s="24" t="str">
        <f>VLOOKUP($A133,Questions!$A$2:$X$333,2,0)</f>
        <v>Is the solution designed to process, store, or transmit credit card information?</v>
      </c>
      <c r="C133" s="52" t="str">
        <f>VLOOKUP($A133,'Institution Evaluation'!$A$56:$K$346,3,0)&amp;""</f>
        <v/>
      </c>
      <c r="D133" s="52" t="str">
        <f>VLOOKUP($A133,'Institution Evaluation'!$A$56:$K$346,4,0)&amp;""</f>
        <v/>
      </c>
      <c r="E133" s="353" t="str">
        <f>VLOOKUP($A133,'Institution Evaluation'!$A$56:$K$346,5,0)&amp;""</f>
        <v>Answer yes if your solution handles PCI (credit card) information, either directly or via a third party.</v>
      </c>
      <c r="F133" s="195" t="str">
        <f>VLOOKUP($A133,'Institution Evaluation'!$A$56:$K$346,6,0)&amp;""</f>
        <v/>
      </c>
      <c r="G133" s="37" t="str">
        <f>VLOOKUP($A133,'Institution Evaluation'!$A$56:$K$346,7,0)&amp;""</f>
        <v/>
      </c>
      <c r="H133" s="192" t="str">
        <f>VLOOKUP($A133,'Institution Evaluation'!$A$56:$K$346,8,0)&amp;""</f>
        <v/>
      </c>
      <c r="I133" s="52" t="str">
        <f>VLOOKUP($A133,'Institution Evaluation'!$A$56:$K$346,9,0)&amp;""</f>
        <v/>
      </c>
      <c r="J133" s="193" t="str">
        <f>VLOOKUP($A133,'Institution Evaluation'!$A$56:$K$346,10,0)&amp;""</f>
        <v/>
      </c>
      <c r="K133" s="55" t="str">
        <f>IF(VLOOKUP($A133,'Institution Evaluation'!$A$56:$K$346,10,0)=TRUE,"Yes","")</f>
        <v/>
      </c>
    </row>
    <row r="134" spans="1:11" ht="75" x14ac:dyDescent="0.2">
      <c r="A134" s="25" t="s">
        <v>1031</v>
      </c>
      <c r="B134" s="24" t="str">
        <f>VLOOKUP($A134,Questions!$A$2:$X$333,2,0)</f>
        <v>Does your solution have access to personal or institutional data?</v>
      </c>
      <c r="C134" s="52" t="str">
        <f>VLOOKUP($A134,'Institution Evaluation'!$A$56:$K$346,3,0)&amp;""</f>
        <v/>
      </c>
      <c r="D134" s="52" t="str">
        <f>VLOOKUP($A134,'Institution Evaluation'!$A$56:$K$346,4,0)&amp;""</f>
        <v/>
      </c>
      <c r="E134" s="353" t="str">
        <f>VLOOKUP($A134,'Institution Evaluation'!$A$56:$K$346,5,0)&amp;""</f>
        <v>This includes patient data, student data, employment data, human research data, financial data, etc.</v>
      </c>
      <c r="F134" s="195" t="str">
        <f>VLOOKUP($A134,'Institution Evaluation'!$A$56:$K$346,6,0)&amp;""</f>
        <v/>
      </c>
      <c r="G134" s="37" t="str">
        <f>VLOOKUP($A134,'Institution Evaluation'!$A$56:$K$346,7,0)&amp;""</f>
        <v/>
      </c>
      <c r="H134" s="192" t="str">
        <f>VLOOKUP($A134,'Institution Evaluation'!$A$56:$K$346,8,0)&amp;""</f>
        <v/>
      </c>
      <c r="I134" s="52" t="str">
        <f>VLOOKUP($A134,'Institution Evaluation'!$A$56:$K$346,9,0)&amp;""</f>
        <v/>
      </c>
      <c r="J134" s="193" t="str">
        <f>VLOOKUP($A134,'Institution Evaluation'!$A$56:$K$346,10,0)&amp;""</f>
        <v/>
      </c>
      <c r="K134" s="55" t="str">
        <f>IF(VLOOKUP($A134,'Institution Evaluation'!$A$56:$K$346,10,0)=TRUE,"Yes","")</f>
        <v/>
      </c>
    </row>
    <row r="135" spans="1:11" s="1" customFormat="1" ht="18" x14ac:dyDescent="0.2">
      <c r="A135" s="70" t="str">
        <f>VLOOKUP(LEFT($A136,4),'Auto Responses'!$N$4:$O$38,2,0)&amp;""</f>
        <v xml:space="preserve"> Documentation</v>
      </c>
      <c r="B135" s="29"/>
      <c r="C135" s="38"/>
      <c r="D135" s="38"/>
      <c r="E135" s="354"/>
      <c r="F135" s="139" t="s">
        <v>1099</v>
      </c>
      <c r="G135" s="38"/>
      <c r="H135" s="38"/>
      <c r="I135" s="38"/>
      <c r="J135" s="38"/>
      <c r="K135" s="38"/>
    </row>
    <row r="136" spans="1:11" ht="42.75" x14ac:dyDescent="0.2">
      <c r="A136" s="25" t="s">
        <v>70</v>
      </c>
      <c r="B136" s="24" t="str">
        <f>VLOOKUP($A136,Questions!$A$2:$X$333,2,0)</f>
        <v>Do you have a well-documented business continuity plan (BCP), with a clear owner, that is tested annually?*</v>
      </c>
      <c r="C136" s="52" t="str">
        <f>VLOOKUP($A136,'Institution Evaluation'!$A$56:$K$346,3,0)&amp;""</f>
        <v/>
      </c>
      <c r="D136" s="52" t="str">
        <f>VLOOKUP($A136,'Institution Evaluation'!$A$56:$K$346,4,0)&amp;""</f>
        <v/>
      </c>
      <c r="E136" s="353" t="str">
        <f>VLOOKUP($A136,'Institution Evaluation'!$A$56:$K$346,5,0)&amp;""</f>
        <v/>
      </c>
      <c r="F136" s="195" t="str">
        <f>VLOOKUP($A136,'Institution Evaluation'!$A$56:$K$346,6,0)&amp;""</f>
        <v/>
      </c>
      <c r="G136" s="37" t="str">
        <f>VLOOKUP($A136,'Institution Evaluation'!$A$56:$K$346,7,0)&amp;""</f>
        <v>Yes</v>
      </c>
      <c r="H136" s="192" t="str">
        <f>VLOOKUP($A136,'Institution Evaluation'!$A$56:$K$346,8,0)&amp;""</f>
        <v/>
      </c>
      <c r="I136" s="52" t="str">
        <f>VLOOKUP($A136,'Institution Evaluation'!$A$56:$K$346,9,0)&amp;""</f>
        <v>Critical Importance</v>
      </c>
      <c r="J136" s="193" t="str">
        <f>VLOOKUP($A136,'Institution Evaluation'!$A$56:$K$346,10,0)&amp;""</f>
        <v/>
      </c>
      <c r="K136" s="55" t="str">
        <f>IF(VLOOKUP($A136,'Institution Evaluation'!$A$56:$K$346,10,0)=TRUE,"Yes","")</f>
        <v/>
      </c>
    </row>
    <row r="137" spans="1:11" ht="15" x14ac:dyDescent="0.2">
      <c r="A137" s="25" t="s">
        <v>77</v>
      </c>
      <c r="B137" s="24" t="str">
        <f>VLOOKUP($A137,Questions!$A$2:$X$333,2,0)</f>
        <v>Have you undergone a SSAE 18/SOC 2 audit?</v>
      </c>
      <c r="C137" s="52" t="str">
        <f>VLOOKUP($A137,'Institution Evaluation'!$A$56:$K$346,3,0)&amp;""</f>
        <v/>
      </c>
      <c r="D137" s="52" t="str">
        <f>VLOOKUP($A137,'Institution Evaluation'!$A$56:$K$346,4,0)&amp;""</f>
        <v/>
      </c>
      <c r="E137" s="353" t="str">
        <f>VLOOKUP($A137,'Institution Evaluation'!$A$56:$K$346,5,0)&amp;""</f>
        <v/>
      </c>
      <c r="F137" s="195" t="str">
        <f>VLOOKUP($A137,'Institution Evaluation'!$A$56:$K$346,6,0)&amp;""</f>
        <v/>
      </c>
      <c r="G137" s="37" t="str">
        <f>VLOOKUP($A137,'Institution Evaluation'!$A$56:$K$346,7,0)&amp;""</f>
        <v>Yes</v>
      </c>
      <c r="H137" s="192" t="str">
        <f>VLOOKUP($A137,'Institution Evaluation'!$A$56:$K$346,8,0)&amp;""</f>
        <v/>
      </c>
      <c r="I137" s="52" t="str">
        <f>VLOOKUP($A137,'Institution Evaluation'!$A$56:$K$346,9,0)&amp;""</f>
        <v>Standard Importance</v>
      </c>
      <c r="J137" s="193" t="str">
        <f>VLOOKUP($A137,'Institution Evaluation'!$A$56:$K$346,10,0)&amp;""</f>
        <v/>
      </c>
      <c r="K137" s="55" t="str">
        <f>IF(VLOOKUP($A137,'Institution Evaluation'!$A$56:$K$346,10,0)=TRUE,"Yes","")</f>
        <v/>
      </c>
    </row>
    <row r="138" spans="1:11" ht="42.75" x14ac:dyDescent="0.2">
      <c r="A138" s="25" t="s">
        <v>80</v>
      </c>
      <c r="B138" s="24" t="str">
        <f>VLOOKUP($A138,Questions!$A$2:$X$333,2,0)</f>
        <v>Do you conform with a specific industry standard security framework (e.g., NIST Cybersecurity Framework, CIS Controls, ISO 27001, etc.)?</v>
      </c>
      <c r="C138" s="52" t="str">
        <f>VLOOKUP($A138,'Institution Evaluation'!$A$56:$K$346,3,0)&amp;""</f>
        <v/>
      </c>
      <c r="D138" s="52" t="str">
        <f>VLOOKUP($A138,'Institution Evaluation'!$A$56:$K$346,4,0)&amp;""</f>
        <v/>
      </c>
      <c r="E138" s="353" t="str">
        <f>VLOOKUP($A138,'Institution Evaluation'!$A$56:$K$346,5,0)&amp;""</f>
        <v/>
      </c>
      <c r="F138" s="195" t="str">
        <f>VLOOKUP($A138,'Institution Evaluation'!$A$56:$K$346,6,0)&amp;""</f>
        <v/>
      </c>
      <c r="G138" s="37" t="str">
        <f>VLOOKUP($A138,'Institution Evaluation'!$A$56:$K$346,7,0)&amp;""</f>
        <v>Yes</v>
      </c>
      <c r="H138" s="192" t="str">
        <f>VLOOKUP($A138,'Institution Evaluation'!$A$56:$K$346,8,0)&amp;""</f>
        <v/>
      </c>
      <c r="I138" s="52" t="str">
        <f>VLOOKUP($A138,'Institution Evaluation'!$A$56:$K$346,9,0)&amp;""</f>
        <v>Standard Importance</v>
      </c>
      <c r="J138" s="193" t="str">
        <f>VLOOKUP($A138,'Institution Evaluation'!$A$56:$K$346,10,0)&amp;""</f>
        <v/>
      </c>
      <c r="K138" s="55" t="str">
        <f>IF(VLOOKUP($A138,'Institution Evaluation'!$A$56:$K$346,10,0)=TRUE,"Yes","")</f>
        <v/>
      </c>
    </row>
    <row r="139" spans="1:11" ht="42.75" x14ac:dyDescent="0.2">
      <c r="A139" s="25" t="s">
        <v>84</v>
      </c>
      <c r="B139" s="24" t="str">
        <f>VLOOKUP($A139,Questions!$A$2:$X$333,2,0)</f>
        <v>Can you provide overall system and/or application architecture diagrams, including a full description of the data flow for all components of the system?</v>
      </c>
      <c r="C139" s="52" t="str">
        <f>VLOOKUP($A139,'Institution Evaluation'!$A$56:$K$346,3,0)&amp;""</f>
        <v/>
      </c>
      <c r="D139" s="52" t="str">
        <f>VLOOKUP($A139,'Institution Evaluation'!$A$56:$K$346,4,0)&amp;""</f>
        <v/>
      </c>
      <c r="E139" s="353" t="str">
        <f>VLOOKUP($A139,'Institution Evaluation'!$A$56:$K$346,5,0)&amp;""</f>
        <v/>
      </c>
      <c r="F139" s="195" t="str">
        <f>VLOOKUP($A139,'Institution Evaluation'!$A$56:$K$346,6,0)&amp;""</f>
        <v/>
      </c>
      <c r="G139" s="37" t="str">
        <f>VLOOKUP($A139,'Institution Evaluation'!$A$56:$K$346,7,0)&amp;""</f>
        <v>Yes</v>
      </c>
      <c r="H139" s="192" t="str">
        <f>VLOOKUP($A139,'Institution Evaluation'!$A$56:$K$346,8,0)&amp;""</f>
        <v/>
      </c>
      <c r="I139" s="52" t="str">
        <f>VLOOKUP($A139,'Institution Evaluation'!$A$56:$K$346,9,0)&amp;""</f>
        <v>Standard Importance</v>
      </c>
      <c r="J139" s="193" t="str">
        <f>VLOOKUP($A139,'Institution Evaluation'!$A$56:$K$346,10,0)&amp;""</f>
        <v/>
      </c>
      <c r="K139" s="55" t="str">
        <f>IF(VLOOKUP($A139,'Institution Evaluation'!$A$56:$K$346,10,0)=TRUE,"Yes","")</f>
        <v/>
      </c>
    </row>
    <row r="140" spans="1:11" ht="15" x14ac:dyDescent="0.2">
      <c r="A140" s="25" t="s">
        <v>88</v>
      </c>
      <c r="B140" s="24" t="str">
        <f>VLOOKUP($A140,Questions!$A$2:$X$333,2,0)</f>
        <v>Does your organization have a data privacy policy?</v>
      </c>
      <c r="C140" s="52" t="str">
        <f>VLOOKUP($A140,'Institution Evaluation'!$A$56:$K$346,3,0)&amp;""</f>
        <v/>
      </c>
      <c r="D140" s="52" t="str">
        <f>VLOOKUP($A140,'Institution Evaluation'!$A$56:$K$346,4,0)&amp;""</f>
        <v/>
      </c>
      <c r="E140" s="353" t="str">
        <f>VLOOKUP($A140,'Institution Evaluation'!$A$56:$K$346,5,0)&amp;""</f>
        <v/>
      </c>
      <c r="F140" s="195" t="str">
        <f>VLOOKUP($A140,'Institution Evaluation'!$A$56:$K$346,6,0)&amp;""</f>
        <v/>
      </c>
      <c r="G140" s="37" t="str">
        <f>VLOOKUP($A140,'Institution Evaluation'!$A$56:$K$346,7,0)&amp;""</f>
        <v>Yes</v>
      </c>
      <c r="H140" s="192" t="str">
        <f>VLOOKUP($A140,'Institution Evaluation'!$A$56:$K$346,8,0)&amp;""</f>
        <v/>
      </c>
      <c r="I140" s="52" t="str">
        <f>VLOOKUP($A140,'Institution Evaluation'!$A$56:$K$346,9,0)&amp;""</f>
        <v>Standard Importance</v>
      </c>
      <c r="J140" s="193" t="str">
        <f>VLOOKUP($A140,'Institution Evaluation'!$A$56:$K$346,10,0)&amp;""</f>
        <v/>
      </c>
      <c r="K140" s="55" t="str">
        <f>IF(VLOOKUP($A140,'Institution Evaluation'!$A$56:$K$346,10,0)=TRUE,"Yes","")</f>
        <v/>
      </c>
    </row>
    <row r="141" spans="1:11" ht="42.75" x14ac:dyDescent="0.2">
      <c r="A141" s="25" t="s">
        <v>92</v>
      </c>
      <c r="B141" s="24" t="str">
        <f>VLOOKUP($A141,Questions!$A$2:$X$333,2,0)</f>
        <v>Do you have a documented, and currently implemented, employee onboarding and offboarding policy?</v>
      </c>
      <c r="C141" s="52" t="str">
        <f>VLOOKUP($A141,'Institution Evaluation'!$A$56:$K$346,3,0)&amp;""</f>
        <v/>
      </c>
      <c r="D141" s="52" t="str">
        <f>VLOOKUP($A141,'Institution Evaluation'!$A$56:$K$346,4,0)&amp;""</f>
        <v/>
      </c>
      <c r="E141" s="353" t="str">
        <f>VLOOKUP($A141,'Institution Evaluation'!$A$56:$K$346,5,0)&amp;""</f>
        <v/>
      </c>
      <c r="F141" s="195" t="str">
        <f>VLOOKUP($A141,'Institution Evaluation'!$A$56:$K$346,6,0)&amp;""</f>
        <v/>
      </c>
      <c r="G141" s="37" t="str">
        <f>VLOOKUP($A141,'Institution Evaluation'!$A$56:$K$346,7,0)&amp;""</f>
        <v>Yes</v>
      </c>
      <c r="H141" s="192" t="str">
        <f>VLOOKUP($A141,'Institution Evaluation'!$A$56:$K$346,8,0)&amp;""</f>
        <v/>
      </c>
      <c r="I141" s="52" t="str">
        <f>VLOOKUP($A141,'Institution Evaluation'!$A$56:$K$346,9,0)&amp;""</f>
        <v>Standard Importance</v>
      </c>
      <c r="J141" s="193" t="str">
        <f>VLOOKUP($A141,'Institution Evaluation'!$A$56:$K$346,10,0)&amp;""</f>
        <v/>
      </c>
      <c r="K141" s="55" t="str">
        <f>IF(VLOOKUP($A141,'Institution Evaluation'!$A$56:$K$346,10,0)=TRUE,"Yes","")</f>
        <v/>
      </c>
    </row>
    <row r="142" spans="1:11" s="1" customFormat="1" ht="18" x14ac:dyDescent="0.2">
      <c r="A142" s="70" t="str">
        <f>VLOOKUP(LEFT($A143,4),'Auto Responses'!$N$4:$O$38,2,0)&amp;""</f>
        <v xml:space="preserve"> IT Accessibility</v>
      </c>
      <c r="B142" s="29"/>
      <c r="C142" s="38"/>
      <c r="D142" s="38"/>
      <c r="E142" s="354"/>
      <c r="F142" s="139" t="s">
        <v>1099</v>
      </c>
      <c r="G142" s="38"/>
      <c r="H142" s="38"/>
      <c r="I142" s="38"/>
      <c r="J142" s="38"/>
      <c r="K142" s="38"/>
    </row>
    <row r="143" spans="1:11" ht="45" x14ac:dyDescent="0.2">
      <c r="A143" s="25" t="s">
        <v>97</v>
      </c>
      <c r="B143" s="24" t="str">
        <f>VLOOKUP($A143,Questions!$A$2:$X$333,2,0)</f>
        <v>Web Link to Accessibility Statement or VPAT</v>
      </c>
      <c r="C143" s="52" t="str">
        <f>VLOOKUP($A143,'Institution Evaluation'!$A$56:$K$346,3,0)&amp;""</f>
        <v/>
      </c>
      <c r="D143" s="52" t="str">
        <f>VLOOKUP($A143,'Institution Evaluation'!$A$56:$K$346,4,0)&amp;""</f>
        <v/>
      </c>
      <c r="E143" s="353" t="str">
        <f>VLOOKUP($A143,'Institution Evaluation'!$A$56:$K$346,5,0)&amp;""</f>
        <v>VPAT can also be added as an attachment</v>
      </c>
      <c r="F143" s="195" t="str">
        <f>VLOOKUP($A143,'Institution Evaluation'!$A$56:$K$346,6,0)&amp;""</f>
        <v/>
      </c>
      <c r="G143" s="37" t="str">
        <f>VLOOKUP($A143,'Institution Evaluation'!$A$56:$K$346,7,0)&amp;""</f>
        <v>Qualitative Answer - make a selection in column G</v>
      </c>
      <c r="H143" s="192" t="str">
        <f>VLOOKUP($A143,'Institution Evaluation'!$A$56:$K$346,8,0)&amp;""</f>
        <v/>
      </c>
      <c r="I143" s="52" t="str">
        <f>VLOOKUP($A143,'Institution Evaluation'!$A$56:$K$346,9,0)&amp;""</f>
        <v>Standard Importance</v>
      </c>
      <c r="J143" s="193" t="str">
        <f>VLOOKUP($A143,'Institution Evaluation'!$A$56:$K$346,10,0)&amp;""</f>
        <v/>
      </c>
      <c r="K143" s="55" t="str">
        <f>IF(VLOOKUP($A143,'Institution Evaluation'!$A$56:$K$346,10,0)=TRUE,"Yes","")</f>
        <v/>
      </c>
    </row>
    <row r="144" spans="1:11" ht="42.75" x14ac:dyDescent="0.2">
      <c r="A144" s="25" t="s">
        <v>103</v>
      </c>
      <c r="B144" s="24" t="str">
        <f>VLOOKUP($A144,Questions!$A$2:$X$333,2,0)</f>
        <v>Will your company agree to meet your stated accessibility standard or WCAG 2.1 AA as part of your contractual agreement for the solution?*</v>
      </c>
      <c r="C144" s="52" t="str">
        <f>VLOOKUP($A144,'Institution Evaluation'!$A$56:$K$346,3,0)&amp;""</f>
        <v/>
      </c>
      <c r="D144" s="52" t="str">
        <f>VLOOKUP($A144,'Institution Evaluation'!$A$56:$K$346,4,0)&amp;""</f>
        <v/>
      </c>
      <c r="E144" s="353" t="str">
        <f>VLOOKUP($A144,'Institution Evaluation'!$A$56:$K$346,5,0)&amp;""</f>
        <v/>
      </c>
      <c r="F144" s="195" t="str">
        <f>VLOOKUP($A144,'Institution Evaluation'!$A$56:$K$346,6,0)&amp;""</f>
        <v/>
      </c>
      <c r="G144" s="37" t="str">
        <f>VLOOKUP($A144,'Institution Evaluation'!$A$56:$K$346,7,0)&amp;""</f>
        <v>Yes</v>
      </c>
      <c r="H144" s="192" t="str">
        <f>VLOOKUP($A144,'Institution Evaluation'!$A$56:$K$346,8,0)&amp;""</f>
        <v/>
      </c>
      <c r="I144" s="52" t="str">
        <f>VLOOKUP($A144,'Institution Evaluation'!$A$56:$K$346,9,0)&amp;""</f>
        <v>Critical Importance</v>
      </c>
      <c r="J144" s="193" t="str">
        <f>VLOOKUP($A144,'Institution Evaluation'!$A$56:$K$346,10,0)&amp;""</f>
        <v/>
      </c>
      <c r="K144" s="55" t="str">
        <f>IF(VLOOKUP($A144,'Institution Evaluation'!$A$56:$K$346,10,0)=TRUE,"Yes","")</f>
        <v/>
      </c>
    </row>
    <row r="145" spans="1:11" s="1" customFormat="1" ht="18" x14ac:dyDescent="0.2">
      <c r="A145" s="70" t="str">
        <f>VLOOKUP(LEFT($A146,4),'Auto Responses'!$N$4:$O$38,2,0)&amp;""</f>
        <v xml:space="preserve"> Assessment of Third Parties</v>
      </c>
      <c r="B145" s="29"/>
      <c r="C145" s="38"/>
      <c r="D145" s="38"/>
      <c r="E145" s="354"/>
      <c r="F145" s="139" t="s">
        <v>1099</v>
      </c>
      <c r="G145" s="38"/>
      <c r="H145" s="38"/>
      <c r="I145" s="38"/>
      <c r="J145" s="38"/>
      <c r="K145" s="38"/>
    </row>
    <row r="146" spans="1:11" ht="42.75" x14ac:dyDescent="0.2">
      <c r="A146" s="25" t="s">
        <v>130</v>
      </c>
      <c r="B146" s="24" t="str">
        <f>VLOOKUP($A146,Questions!$A$2:$X$333,2,0)</f>
        <v>Do you perform security assessments of third-party companies with which you share data (e.g., hosting providers, cloud services, PaaS, IaaS, SaaS)?*</v>
      </c>
      <c r="C146" s="52" t="str">
        <f>VLOOKUP($A146,'Institution Evaluation'!$A$56:$K$346,3,0)&amp;""</f>
        <v/>
      </c>
      <c r="D146" s="52" t="str">
        <f>VLOOKUP($A146,'Institution Evaluation'!$A$56:$K$346,4,0)&amp;""</f>
        <v/>
      </c>
      <c r="E146" s="353" t="str">
        <f>VLOOKUP($A146,'Institution Evaluation'!$A$56:$K$346,5,0)&amp;""</f>
        <v/>
      </c>
      <c r="F146" s="195" t="str">
        <f>VLOOKUP($A146,'Institution Evaluation'!$A$56:$K$346,6,0)&amp;""</f>
        <v/>
      </c>
      <c r="G146" s="37" t="str">
        <f>VLOOKUP($A146,'Institution Evaluation'!$A$56:$K$346,7,0)&amp;""</f>
        <v>Yes</v>
      </c>
      <c r="H146" s="192" t="str">
        <f>VLOOKUP($A146,'Institution Evaluation'!$A$56:$K$346,8,0)&amp;""</f>
        <v/>
      </c>
      <c r="I146" s="52" t="str">
        <f>VLOOKUP($A146,'Institution Evaluation'!$A$56:$K$346,9,0)&amp;""</f>
        <v>Critical Importance</v>
      </c>
      <c r="J146" s="193" t="str">
        <f>VLOOKUP($A146,'Institution Evaluation'!$A$56:$K$346,10,0)&amp;""</f>
        <v/>
      </c>
      <c r="K146" s="55" t="str">
        <f>IF(VLOOKUP($A146,'Institution Evaluation'!$A$56:$K$346,10,0)=TRUE,"Yes","")</f>
        <v/>
      </c>
    </row>
    <row r="147" spans="1:11" ht="90" x14ac:dyDescent="0.2">
      <c r="A147" s="25" t="s">
        <v>134</v>
      </c>
      <c r="B147" s="24" t="str">
        <f>VLOOKUP($A147,Questions!$A$2:$X$333,2,0)</f>
        <v>Do you have contractual language in place with third parties governing access to institutional data?*</v>
      </c>
      <c r="C147" s="52" t="str">
        <f>VLOOKUP($A147,'Institution Evaluation'!$A$56:$K$346,3,0)&amp;""</f>
        <v/>
      </c>
      <c r="D147" s="52" t="str">
        <f>VLOOKUP($A147,'Institution Evaluation'!$A$56:$K$346,4,0)&amp;""</f>
        <v/>
      </c>
      <c r="E147" s="353" t="str">
        <f>VLOOKUP($A147,'Institution Evaluation'!$A$56:$K$346,5,0)&amp;""</f>
        <v>List each third party and why institutional data is shared with them. Format example: [Third Party Name] - Reason</v>
      </c>
      <c r="F147" s="195" t="str">
        <f>VLOOKUP($A147,'Institution Evaluation'!$A$56:$K$346,6,0)&amp;""</f>
        <v/>
      </c>
      <c r="G147" s="37" t="str">
        <f>VLOOKUP($A147,'Institution Evaluation'!$A$56:$K$346,7,0)&amp;""</f>
        <v>Yes</v>
      </c>
      <c r="H147" s="192" t="str">
        <f>VLOOKUP($A147,'Institution Evaluation'!$A$56:$K$346,8,0)&amp;""</f>
        <v/>
      </c>
      <c r="I147" s="52" t="str">
        <f>VLOOKUP($A147,'Institution Evaluation'!$A$56:$K$346,9,0)&amp;""</f>
        <v>Critical Importance</v>
      </c>
      <c r="J147" s="193" t="str">
        <f>VLOOKUP($A147,'Institution Evaluation'!$A$56:$K$346,10,0)&amp;""</f>
        <v/>
      </c>
      <c r="K147" s="55" t="str">
        <f>IF(VLOOKUP($A147,'Institution Evaluation'!$A$56:$K$346,10,0)=TRUE,"Yes","")</f>
        <v/>
      </c>
    </row>
    <row r="148" spans="1:11" ht="28.5" x14ac:dyDescent="0.2">
      <c r="A148" s="25" t="s">
        <v>137</v>
      </c>
      <c r="B148" s="24" t="str">
        <f>VLOOKUP($A148,Questions!$A$2:$X$333,2,0)</f>
        <v>Do the contracts in place with these third parties address liability in the event of a data breach?*</v>
      </c>
      <c r="C148" s="52" t="str">
        <f>VLOOKUP($A148,'Institution Evaluation'!$A$56:$K$346,3,0)&amp;""</f>
        <v/>
      </c>
      <c r="D148" s="52" t="str">
        <f>VLOOKUP($A148,'Institution Evaluation'!$A$56:$K$346,4,0)&amp;""</f>
        <v/>
      </c>
      <c r="E148" s="353" t="str">
        <f>VLOOKUP($A148,'Institution Evaluation'!$A$56:$K$346,5,0)&amp;""</f>
        <v/>
      </c>
      <c r="F148" s="195" t="str">
        <f>VLOOKUP($A148,'Institution Evaluation'!$A$56:$K$346,6,0)&amp;""</f>
        <v/>
      </c>
      <c r="G148" s="37" t="str">
        <f>VLOOKUP($A148,'Institution Evaluation'!$A$56:$K$346,7,0)&amp;""</f>
        <v>Yes</v>
      </c>
      <c r="H148" s="192" t="str">
        <f>VLOOKUP($A148,'Institution Evaluation'!$A$56:$K$346,8,0)&amp;""</f>
        <v/>
      </c>
      <c r="I148" s="52" t="str">
        <f>VLOOKUP($A148,'Institution Evaluation'!$A$56:$K$346,9,0)&amp;""</f>
        <v>Critical Importance</v>
      </c>
      <c r="J148" s="193" t="str">
        <f>VLOOKUP($A148,'Institution Evaluation'!$A$56:$K$346,10,0)&amp;""</f>
        <v/>
      </c>
      <c r="K148" s="55" t="str">
        <f>IF(VLOOKUP($A148,'Institution Evaluation'!$A$56:$K$346,10,0)=TRUE,"Yes","")</f>
        <v/>
      </c>
    </row>
    <row r="149" spans="1:11" ht="90" x14ac:dyDescent="0.2">
      <c r="A149" s="25" t="s">
        <v>138</v>
      </c>
      <c r="B149" s="24" t="str">
        <f>VLOOKUP($A149,Questions!$A$2:$X$333,2,0)</f>
        <v>Do you have an implemented third-party management strategy?*</v>
      </c>
      <c r="C149" s="52" t="str">
        <f>VLOOKUP($A149,'Institution Evaluation'!$A$56:$K$346,3,0)&amp;""</f>
        <v/>
      </c>
      <c r="D149" s="52" t="str">
        <f>VLOOKUP($A149,'Institution Evaluation'!$A$56:$K$346,4,0)&amp;""</f>
        <v/>
      </c>
      <c r="E149" s="353" t="str">
        <f>VLOOKUP($A149,'Institution Evaluation'!$A$56:$K$346,5,0)&amp;""</f>
        <v>Robust answers from the solution provider improve the quality and efficiency of the security assessment process.</v>
      </c>
      <c r="F149" s="195" t="str">
        <f>VLOOKUP($A149,'Institution Evaluation'!$A$56:$K$346,6,0)&amp;""</f>
        <v/>
      </c>
      <c r="G149" s="37" t="str">
        <f>VLOOKUP($A149,'Institution Evaluation'!$A$56:$K$346,7,0)&amp;""</f>
        <v>Yes</v>
      </c>
      <c r="H149" s="192" t="str">
        <f>VLOOKUP($A149,'Institution Evaluation'!$A$56:$K$346,8,0)&amp;""</f>
        <v/>
      </c>
      <c r="I149" s="52" t="str">
        <f>VLOOKUP($A149,'Institution Evaluation'!$A$56:$K$346,9,0)&amp;""</f>
        <v>Critical Importance</v>
      </c>
      <c r="J149" s="193" t="str">
        <f>VLOOKUP($A149,'Institution Evaluation'!$A$56:$K$346,10,0)&amp;""</f>
        <v/>
      </c>
      <c r="K149" s="55" t="str">
        <f>IF(VLOOKUP($A149,'Institution Evaluation'!$A$56:$K$346,10,0)=TRUE,"Yes","")</f>
        <v/>
      </c>
    </row>
    <row r="150" spans="1:11" s="1" customFormat="1" ht="18" x14ac:dyDescent="0.2">
      <c r="A150" s="70" t="str">
        <f>VLOOKUP(LEFT($A151,4),'Auto Responses'!$N$4:$O$38,2,0)&amp;""</f>
        <v xml:space="preserve"> Consulting Services</v>
      </c>
      <c r="B150" s="29"/>
      <c r="C150" s="38"/>
      <c r="D150" s="38"/>
      <c r="E150" s="354"/>
      <c r="F150" s="139" t="s">
        <v>1099</v>
      </c>
      <c r="G150" s="38"/>
      <c r="H150" s="38"/>
      <c r="I150" s="38"/>
      <c r="J150" s="38"/>
      <c r="K150" s="38"/>
    </row>
    <row r="151" spans="1:11" ht="28.5" x14ac:dyDescent="0.2">
      <c r="A151" s="25" t="s">
        <v>146</v>
      </c>
      <c r="B151" s="24" t="str">
        <f>VLOOKUP($A151,Questions!$A$2:$X$333,2,0)</f>
        <v>Will the consultant require access to the institution's network resources?*</v>
      </c>
      <c r="C151" s="52" t="str">
        <f>VLOOKUP($A151,'Institution Evaluation'!$A$56:$K$346,3,0)&amp;""</f>
        <v/>
      </c>
      <c r="D151" s="52" t="str">
        <f>VLOOKUP($A151,'Institution Evaluation'!$A$56:$K$346,4,0)&amp;""</f>
        <v/>
      </c>
      <c r="E151" s="353" t="str">
        <f>VLOOKUP($A151,'Institution Evaluation'!$A$56:$K$346,5,0)&amp;""</f>
        <v/>
      </c>
      <c r="F151" s="195" t="str">
        <f>VLOOKUP($A151,'Institution Evaluation'!$A$56:$K$346,6,0)&amp;""</f>
        <v/>
      </c>
      <c r="G151" s="37" t="str">
        <f>VLOOKUP($A151,'Institution Evaluation'!$A$56:$K$346,7,0)&amp;""</f>
        <v>No</v>
      </c>
      <c r="H151" s="192" t="str">
        <f>VLOOKUP($A151,'Institution Evaluation'!$A$56:$K$346,8,0)&amp;""</f>
        <v/>
      </c>
      <c r="I151" s="52" t="str">
        <f>VLOOKUP($A151,'Institution Evaluation'!$A$56:$K$346,9,0)&amp;""</f>
        <v>Critical Importance</v>
      </c>
      <c r="J151" s="193" t="str">
        <f>VLOOKUP($A151,'Institution Evaluation'!$A$56:$K$346,10,0)&amp;""</f>
        <v/>
      </c>
      <c r="K151" s="55" t="str">
        <f>IF(VLOOKUP($A151,'Institution Evaluation'!$A$56:$K$346,10,0)=TRUE,"Yes","")</f>
        <v/>
      </c>
    </row>
    <row r="152" spans="1:11" ht="28.5" x14ac:dyDescent="0.2">
      <c r="A152" s="25" t="s">
        <v>150</v>
      </c>
      <c r="B152" s="24" t="str">
        <f>VLOOKUP($A152,Questions!$A$2:$X$333,2,0)</f>
        <v>Has the consultant received training on (sensitive, HIPAA, PCI, etc.) data handling?*</v>
      </c>
      <c r="C152" s="52" t="str">
        <f>VLOOKUP($A152,'Institution Evaluation'!$A$56:$K$346,3,0)&amp;""</f>
        <v/>
      </c>
      <c r="D152" s="52" t="str">
        <f>VLOOKUP($A152,'Institution Evaluation'!$A$56:$K$346,4,0)&amp;""</f>
        <v/>
      </c>
      <c r="E152" s="353" t="str">
        <f>VLOOKUP($A152,'Institution Evaluation'!$A$56:$K$346,5,0)&amp;""</f>
        <v/>
      </c>
      <c r="F152" s="195" t="str">
        <f>VLOOKUP($A152,'Institution Evaluation'!$A$56:$K$346,6,0)&amp;""</f>
        <v/>
      </c>
      <c r="G152" s="37" t="str">
        <f>VLOOKUP($A152,'Institution Evaluation'!$A$56:$K$346,7,0)&amp;""</f>
        <v>Yes</v>
      </c>
      <c r="H152" s="192" t="str">
        <f>VLOOKUP($A152,'Institution Evaluation'!$A$56:$K$346,8,0)&amp;""</f>
        <v/>
      </c>
      <c r="I152" s="52" t="str">
        <f>VLOOKUP($A152,'Institution Evaluation'!$A$56:$K$346,9,0)&amp;""</f>
        <v>Critical Importance</v>
      </c>
      <c r="J152" s="193" t="str">
        <f>VLOOKUP($A152,'Institution Evaluation'!$A$56:$K$346,10,0)&amp;""</f>
        <v/>
      </c>
      <c r="K152" s="55" t="str">
        <f>IF(VLOOKUP($A152,'Institution Evaluation'!$A$56:$K$346,10,0)=TRUE,"Yes","")</f>
        <v/>
      </c>
    </row>
    <row r="153" spans="1:11" ht="28.5" x14ac:dyDescent="0.2">
      <c r="A153" s="25" t="s">
        <v>151</v>
      </c>
      <c r="B153" s="24" t="str">
        <f>VLOOKUP($A153,Questions!$A$2:$X$333,2,0)</f>
        <v>Is the data encrypted (at rest) while in the consultant's possession?*</v>
      </c>
      <c r="C153" s="52" t="str">
        <f>VLOOKUP($A153,'Institution Evaluation'!$A$56:$K$346,3,0)&amp;""</f>
        <v/>
      </c>
      <c r="D153" s="52" t="str">
        <f>VLOOKUP($A153,'Institution Evaluation'!$A$56:$K$346,4,0)&amp;""</f>
        <v/>
      </c>
      <c r="E153" s="353" t="str">
        <f>VLOOKUP($A153,'Institution Evaluation'!$A$56:$K$346,5,0)&amp;""</f>
        <v/>
      </c>
      <c r="F153" s="195" t="str">
        <f>VLOOKUP($A153,'Institution Evaluation'!$A$56:$K$346,6,0)&amp;""</f>
        <v/>
      </c>
      <c r="G153" s="37" t="str">
        <f>VLOOKUP($A153,'Institution Evaluation'!$A$56:$K$346,7,0)&amp;""</f>
        <v>Yes</v>
      </c>
      <c r="H153" s="192" t="str">
        <f>VLOOKUP($A153,'Institution Evaluation'!$A$56:$K$346,8,0)&amp;""</f>
        <v/>
      </c>
      <c r="I153" s="52" t="str">
        <f>VLOOKUP($A153,'Institution Evaluation'!$A$56:$K$346,9,0)&amp;""</f>
        <v>Critical Importance</v>
      </c>
      <c r="J153" s="193" t="str">
        <f>VLOOKUP($A153,'Institution Evaluation'!$A$56:$K$346,10,0)&amp;""</f>
        <v/>
      </c>
      <c r="K153" s="55" t="str">
        <f>IF(VLOOKUP($A153,'Institution Evaluation'!$A$56:$K$346,10,0)=TRUE,"Yes","")</f>
        <v/>
      </c>
    </row>
    <row r="154" spans="1:11" ht="28.5" x14ac:dyDescent="0.2">
      <c r="A154" s="25" t="s">
        <v>153</v>
      </c>
      <c r="B154" s="24" t="str">
        <f>VLOOKUP($A154,Questions!$A$2:$X$333,2,0)</f>
        <v>Can access be restricted based on source IP address?*</v>
      </c>
      <c r="C154" s="52" t="str">
        <f>VLOOKUP($A154,'Institution Evaluation'!$A$56:$K$346,3,0)&amp;""</f>
        <v/>
      </c>
      <c r="D154" s="52" t="str">
        <f>VLOOKUP($A154,'Institution Evaluation'!$A$56:$K$346,4,0)&amp;""</f>
        <v/>
      </c>
      <c r="E154" s="353" t="str">
        <f>VLOOKUP($A154,'Institution Evaluation'!$A$56:$K$346,5,0)&amp;""</f>
        <v/>
      </c>
      <c r="F154" s="195" t="str">
        <f>VLOOKUP($A154,'Institution Evaluation'!$A$56:$K$346,6,0)&amp;""</f>
        <v/>
      </c>
      <c r="G154" s="37" t="str">
        <f>VLOOKUP($A154,'Institution Evaluation'!$A$56:$K$346,7,0)&amp;""</f>
        <v>Yes</v>
      </c>
      <c r="H154" s="192" t="str">
        <f>VLOOKUP($A154,'Institution Evaluation'!$A$56:$K$346,8,0)&amp;""</f>
        <v/>
      </c>
      <c r="I154" s="52" t="str">
        <f>VLOOKUP($A154,'Institution Evaluation'!$A$56:$K$346,9,0)&amp;""</f>
        <v>Critical Importance</v>
      </c>
      <c r="J154" s="193" t="str">
        <f>VLOOKUP($A154,'Institution Evaluation'!$A$56:$K$346,10,0)&amp;""</f>
        <v/>
      </c>
      <c r="K154" s="55" t="str">
        <f>IF(VLOOKUP($A154,'Institution Evaluation'!$A$56:$K$346,10,0)=TRUE,"Yes","")</f>
        <v/>
      </c>
    </row>
    <row r="155" spans="1:11" ht="15" x14ac:dyDescent="0.2">
      <c r="A155" s="25" t="s">
        <v>155</v>
      </c>
      <c r="B155" s="24" t="str">
        <f>VLOOKUP($A155,Questions!$A$2:$X$333,2,0)</f>
        <v>Will the consulting take place on-premises?</v>
      </c>
      <c r="C155" s="52" t="str">
        <f>VLOOKUP($A155,'Institution Evaluation'!$A$56:$K$346,3,0)&amp;""</f>
        <v/>
      </c>
      <c r="D155" s="52" t="str">
        <f>VLOOKUP($A155,'Institution Evaluation'!$A$56:$K$346,4,0)&amp;""</f>
        <v/>
      </c>
      <c r="E155" s="353" t="str">
        <f>VLOOKUP($A155,'Institution Evaluation'!$A$56:$K$346,5,0)&amp;""</f>
        <v/>
      </c>
      <c r="F155" s="195" t="str">
        <f>VLOOKUP($A155,'Institution Evaluation'!$A$56:$K$346,6,0)&amp;""</f>
        <v/>
      </c>
      <c r="G155" s="37" t="str">
        <f>VLOOKUP($A155,'Institution Evaluation'!$A$56:$K$346,7,0)&amp;""</f>
        <v>No</v>
      </c>
      <c r="H155" s="192" t="str">
        <f>VLOOKUP($A155,'Institution Evaluation'!$A$56:$K$346,8,0)&amp;""</f>
        <v/>
      </c>
      <c r="I155" s="52" t="str">
        <f>VLOOKUP($A155,'Institution Evaluation'!$A$56:$K$346,9,0)&amp;""</f>
        <v>Standard Importance</v>
      </c>
      <c r="J155" s="193" t="str">
        <f>VLOOKUP($A155,'Institution Evaluation'!$A$56:$K$346,10,0)&amp;""</f>
        <v/>
      </c>
      <c r="K155" s="55" t="str">
        <f>IF(VLOOKUP($A155,'Institution Evaluation'!$A$56:$K$346,10,0)=TRUE,"Yes","")</f>
        <v/>
      </c>
    </row>
    <row r="156" spans="1:11" ht="28.5" x14ac:dyDescent="0.2">
      <c r="A156" s="25" t="s">
        <v>156</v>
      </c>
      <c r="B156" s="24" t="str">
        <f>VLOOKUP($A156,Questions!$A$2:$X$333,2,0)</f>
        <v>Will the consultant require access to hardware in the institution's data centers?</v>
      </c>
      <c r="C156" s="52" t="str">
        <f>VLOOKUP($A156,'Institution Evaluation'!$A$56:$K$346,3,0)&amp;""</f>
        <v/>
      </c>
      <c r="D156" s="52" t="str">
        <f>VLOOKUP($A156,'Institution Evaluation'!$A$56:$K$346,4,0)&amp;""</f>
        <v/>
      </c>
      <c r="E156" s="353" t="str">
        <f>VLOOKUP($A156,'Institution Evaluation'!$A$56:$K$346,5,0)&amp;""</f>
        <v/>
      </c>
      <c r="F156" s="195" t="str">
        <f>VLOOKUP($A156,'Institution Evaluation'!$A$56:$K$346,6,0)&amp;""</f>
        <v/>
      </c>
      <c r="G156" s="37" t="str">
        <f>VLOOKUP($A156,'Institution Evaluation'!$A$56:$K$346,7,0)&amp;""</f>
        <v>No</v>
      </c>
      <c r="H156" s="192" t="str">
        <f>VLOOKUP($A156,'Institution Evaluation'!$A$56:$K$346,8,0)&amp;""</f>
        <v/>
      </c>
      <c r="I156" s="52" t="str">
        <f>VLOOKUP($A156,'Institution Evaluation'!$A$56:$K$346,9,0)&amp;""</f>
        <v>Standard Importance</v>
      </c>
      <c r="J156" s="193" t="str">
        <f>VLOOKUP($A156,'Institution Evaluation'!$A$56:$K$346,10,0)&amp;""</f>
        <v/>
      </c>
      <c r="K156" s="55" t="str">
        <f>IF(VLOOKUP($A156,'Institution Evaluation'!$A$56:$K$346,10,0)=TRUE,"Yes","")</f>
        <v/>
      </c>
    </row>
    <row r="157" spans="1:11" ht="28.5" x14ac:dyDescent="0.2">
      <c r="A157" s="25" t="s">
        <v>159</v>
      </c>
      <c r="B157" s="24" t="str">
        <f>VLOOKUP($A157,Questions!$A$2:$X$333,2,0)</f>
        <v>Will the consultant require an account within the institution's domain (@*.edu)?</v>
      </c>
      <c r="C157" s="52" t="str">
        <f>VLOOKUP($A157,'Institution Evaluation'!$A$56:$K$346,3,0)&amp;""</f>
        <v/>
      </c>
      <c r="D157" s="52" t="str">
        <f>VLOOKUP($A157,'Institution Evaluation'!$A$56:$K$346,4,0)&amp;""</f>
        <v/>
      </c>
      <c r="E157" s="353" t="str">
        <f>VLOOKUP($A157,'Institution Evaluation'!$A$56:$K$346,5,0)&amp;""</f>
        <v/>
      </c>
      <c r="F157" s="195" t="str">
        <f>VLOOKUP($A157,'Institution Evaluation'!$A$56:$K$346,6,0)&amp;""</f>
        <v/>
      </c>
      <c r="G157" s="37" t="str">
        <f>VLOOKUP($A157,'Institution Evaluation'!$A$56:$K$346,7,0)&amp;""</f>
        <v>No</v>
      </c>
      <c r="H157" s="192" t="str">
        <f>VLOOKUP($A157,'Institution Evaluation'!$A$56:$K$346,8,0)&amp;""</f>
        <v/>
      </c>
      <c r="I157" s="52" t="str">
        <f>VLOOKUP($A157,'Institution Evaluation'!$A$56:$K$346,9,0)&amp;""</f>
        <v>Standard Importance</v>
      </c>
      <c r="J157" s="193" t="str">
        <f>VLOOKUP($A157,'Institution Evaluation'!$A$56:$K$346,10,0)&amp;""</f>
        <v/>
      </c>
      <c r="K157" s="55" t="str">
        <f>IF(VLOOKUP($A157,'Institution Evaluation'!$A$56:$K$346,10,0)=TRUE,"Yes","")</f>
        <v/>
      </c>
    </row>
    <row r="158" spans="1:11" ht="28.5" x14ac:dyDescent="0.2">
      <c r="A158" s="25" t="s">
        <v>160</v>
      </c>
      <c r="B158" s="24" t="str">
        <f>VLOOKUP($A158,Questions!$A$2:$X$333,2,0)</f>
        <v>Will any data be transferred to the consultant's possession?</v>
      </c>
      <c r="C158" s="52" t="str">
        <f>VLOOKUP($A158,'Institution Evaluation'!$A$56:$K$346,3,0)&amp;""</f>
        <v/>
      </c>
      <c r="D158" s="52" t="str">
        <f>VLOOKUP($A158,'Institution Evaluation'!$A$56:$K$346,4,0)&amp;""</f>
        <v/>
      </c>
      <c r="E158" s="353" t="str">
        <f>VLOOKUP($A158,'Institution Evaluation'!$A$56:$K$346,5,0)&amp;""</f>
        <v/>
      </c>
      <c r="F158" s="195" t="str">
        <f>VLOOKUP($A158,'Institution Evaluation'!$A$56:$K$346,6,0)&amp;""</f>
        <v/>
      </c>
      <c r="G158" s="37" t="str">
        <f>VLOOKUP($A158,'Institution Evaluation'!$A$56:$K$346,7,0)&amp;""</f>
        <v>No</v>
      </c>
      <c r="H158" s="192" t="str">
        <f>VLOOKUP($A158,'Institution Evaluation'!$A$56:$K$346,8,0)&amp;""</f>
        <v/>
      </c>
      <c r="I158" s="52" t="str">
        <f>VLOOKUP($A158,'Institution Evaluation'!$A$56:$K$346,9,0)&amp;""</f>
        <v>Standard Importance</v>
      </c>
      <c r="J158" s="193" t="str">
        <f>VLOOKUP($A158,'Institution Evaluation'!$A$56:$K$346,10,0)&amp;""</f>
        <v/>
      </c>
      <c r="K158" s="55" t="str">
        <f>IF(VLOOKUP($A158,'Institution Evaluation'!$A$56:$K$346,10,0)=TRUE,"Yes","")</f>
        <v/>
      </c>
    </row>
    <row r="159" spans="1:11" ht="28.5" x14ac:dyDescent="0.2">
      <c r="A159" s="25" t="s">
        <v>163</v>
      </c>
      <c r="B159" s="24" t="str">
        <f>VLOOKUP($A159,Questions!$A$2:$X$333,2,0)</f>
        <v>Will the consultant need remote access to the institution's network or systems?</v>
      </c>
      <c r="C159" s="52" t="str">
        <f>VLOOKUP($A159,'Institution Evaluation'!$A$56:$K$346,3,0)&amp;""</f>
        <v/>
      </c>
      <c r="D159" s="52" t="str">
        <f>VLOOKUP($A159,'Institution Evaluation'!$A$56:$K$346,4,0)&amp;""</f>
        <v/>
      </c>
      <c r="E159" s="353" t="str">
        <f>VLOOKUP($A159,'Institution Evaluation'!$A$56:$K$346,5,0)&amp;""</f>
        <v/>
      </c>
      <c r="F159" s="195" t="str">
        <f>VLOOKUP($A159,'Institution Evaluation'!$A$56:$K$346,6,0)&amp;""</f>
        <v/>
      </c>
      <c r="G159" s="37" t="str">
        <f>VLOOKUP($A159,'Institution Evaluation'!$A$56:$K$346,7,0)&amp;""</f>
        <v>No</v>
      </c>
      <c r="H159" s="192" t="str">
        <f>VLOOKUP($A159,'Institution Evaluation'!$A$56:$K$346,8,0)&amp;""</f>
        <v/>
      </c>
      <c r="I159" s="52" t="str">
        <f>VLOOKUP($A159,'Institution Evaluation'!$A$56:$K$346,9,0)&amp;""</f>
        <v>Standard Importance</v>
      </c>
      <c r="J159" s="193" t="str">
        <f>VLOOKUP($A159,'Institution Evaluation'!$A$56:$K$346,10,0)&amp;""</f>
        <v/>
      </c>
      <c r="K159" s="55" t="str">
        <f>IF(VLOOKUP($A159,'Institution Evaluation'!$A$56:$K$346,10,0)=TRUE,"Yes","")</f>
        <v/>
      </c>
    </row>
    <row r="160" spans="1:11" s="1" customFormat="1" ht="18" x14ac:dyDescent="0.2">
      <c r="A160" s="70" t="str">
        <f>VLOOKUP(LEFT($A161,4),'Auto Responses'!$N$4:$O$38,2,0)&amp;""</f>
        <v xml:space="preserve"> Application/Service Security</v>
      </c>
      <c r="B160" s="29"/>
      <c r="C160" s="38"/>
      <c r="D160" s="38"/>
      <c r="E160" s="354"/>
      <c r="F160" s="139" t="s">
        <v>1099</v>
      </c>
      <c r="G160" s="38"/>
      <c r="H160" s="38"/>
      <c r="I160" s="38"/>
      <c r="J160" s="38"/>
      <c r="K160" s="38"/>
    </row>
    <row r="161" spans="1:11" ht="165" x14ac:dyDescent="0.2">
      <c r="A161" s="25" t="s">
        <v>164</v>
      </c>
      <c r="B161" s="24" t="str">
        <f>VLOOKUP($A161,Questions!$A$2:$X$333,2,0)</f>
        <v>Are access controls for institutional accounts based on structured rules, such as role-based access control (RBAC), attribute-based access control (ABAC), or policy-based access control (PBAC)?*</v>
      </c>
      <c r="C161" s="52" t="str">
        <f>VLOOKUP($A161,'Institution Evaluation'!$A$56:$K$346,3,0)&amp;""</f>
        <v/>
      </c>
      <c r="D161" s="52" t="str">
        <f>VLOOKUP($A161,'Institution Evaluation'!$A$56:$K$346,4,0)&amp;""</f>
        <v/>
      </c>
      <c r="E161" s="353" t="str">
        <f>VLOOKUP($A161,'Institution Evaluation'!$A$56:$K$346,5,0)&amp;""</f>
        <v>This includes end users, administrators, service accounts, etc. PBAC would include various dynamic controls such as conditional access, risk-based access, location-based access, or system activity–based access.</v>
      </c>
      <c r="F161" s="195" t="str">
        <f>VLOOKUP($A161,'Institution Evaluation'!$A$56:$K$346,6,0)&amp;""</f>
        <v/>
      </c>
      <c r="G161" s="37" t="str">
        <f>VLOOKUP($A161,'Institution Evaluation'!$A$56:$K$346,7,0)&amp;""</f>
        <v>Yes</v>
      </c>
      <c r="H161" s="192" t="str">
        <f>VLOOKUP($A161,'Institution Evaluation'!$A$56:$K$346,8,0)&amp;""</f>
        <v/>
      </c>
      <c r="I161" s="52" t="str">
        <f>VLOOKUP($A161,'Institution Evaluation'!$A$56:$K$346,9,0)&amp;""</f>
        <v>Critical Importance</v>
      </c>
      <c r="J161" s="193" t="str">
        <f>VLOOKUP($A161,'Institution Evaluation'!$A$56:$K$346,10,0)&amp;""</f>
        <v/>
      </c>
      <c r="K161" s="55" t="str">
        <f>IF(VLOOKUP($A161,'Institution Evaluation'!$A$56:$K$346,10,0)=TRUE,"Yes","")</f>
        <v/>
      </c>
    </row>
    <row r="162" spans="1:11" ht="15" x14ac:dyDescent="0.2">
      <c r="A162" s="25" t="s">
        <v>169</v>
      </c>
      <c r="B162" s="24" t="str">
        <f>VLOOKUP($A162,Questions!$A$2:$X$333,2,0)</f>
        <v>Are you using a web application firewall (WAF)?*</v>
      </c>
      <c r="C162" s="52" t="str">
        <f>VLOOKUP($A162,'Institution Evaluation'!$A$56:$K$346,3,0)&amp;""</f>
        <v/>
      </c>
      <c r="D162" s="52" t="str">
        <f>VLOOKUP($A162,'Institution Evaluation'!$A$56:$K$346,4,0)&amp;""</f>
        <v/>
      </c>
      <c r="E162" s="353" t="str">
        <f>VLOOKUP($A162,'Institution Evaluation'!$A$56:$K$346,5,0)&amp;""</f>
        <v/>
      </c>
      <c r="F162" s="195" t="str">
        <f>VLOOKUP($A162,'Institution Evaluation'!$A$56:$K$346,6,0)&amp;""</f>
        <v/>
      </c>
      <c r="G162" s="37" t="str">
        <f>VLOOKUP($A162,'Institution Evaluation'!$A$56:$K$346,7,0)&amp;""</f>
        <v>Yes</v>
      </c>
      <c r="H162" s="192" t="str">
        <f>VLOOKUP($A162,'Institution Evaluation'!$A$56:$K$346,8,0)&amp;""</f>
        <v/>
      </c>
      <c r="I162" s="52" t="str">
        <f>VLOOKUP($A162,'Institution Evaluation'!$A$56:$K$346,9,0)&amp;""</f>
        <v>Critical Importance</v>
      </c>
      <c r="J162" s="193" t="str">
        <f>VLOOKUP($A162,'Institution Evaluation'!$A$56:$K$346,10,0)&amp;""</f>
        <v/>
      </c>
      <c r="K162" s="55" t="str">
        <f>IF(VLOOKUP($A162,'Institution Evaluation'!$A$56:$K$346,10,0)=TRUE,"Yes","")</f>
        <v/>
      </c>
    </row>
    <row r="163" spans="1:11" ht="180" x14ac:dyDescent="0.2">
      <c r="A163" s="25" t="s">
        <v>196</v>
      </c>
      <c r="B163" s="24" t="str">
        <f>VLOOKUP($A163,Questions!$A$2:$X$333,2,0)</f>
        <v>Are access controls for staff within your organization based on structured rules, such as RBAC, ABAC, or PBAC?</v>
      </c>
      <c r="C163" s="52" t="str">
        <f>VLOOKUP($A163,'Institution Evaluation'!$A$56:$K$346,3,0)&amp;""</f>
        <v/>
      </c>
      <c r="D163" s="52" t="str">
        <f>VLOOKUP($A163,'Institution Evaluation'!$A$56:$K$346,4,0)&amp;""</f>
        <v/>
      </c>
      <c r="E163" s="353" t="str">
        <f>VLOOKUP($A163,'Institution Evaluation'!$A$56:$K$346,5,0)&amp;""</f>
        <v>This includes system administrators and third-party personnel with access to the system. PBAC would include various dynamic controls such as conditional access, risk-based access, location-based access, or system activity–based access.</v>
      </c>
      <c r="F163" s="195" t="str">
        <f>VLOOKUP($A163,'Institution Evaluation'!$A$56:$K$346,6,0)&amp;""</f>
        <v/>
      </c>
      <c r="G163" s="37" t="str">
        <f>VLOOKUP($A163,'Institution Evaluation'!$A$56:$K$346,7,0)&amp;""</f>
        <v>Yes</v>
      </c>
      <c r="H163" s="192" t="str">
        <f>VLOOKUP($A163,'Institution Evaluation'!$A$56:$K$346,8,0)&amp;""</f>
        <v/>
      </c>
      <c r="I163" s="52" t="str">
        <f>VLOOKUP($A163,'Institution Evaluation'!$A$56:$K$346,9,0)&amp;""</f>
        <v>Standard Importance</v>
      </c>
      <c r="J163" s="193" t="str">
        <f>VLOOKUP($A163,'Institution Evaluation'!$A$56:$K$346,10,0)&amp;""</f>
        <v/>
      </c>
      <c r="K163" s="55" t="str">
        <f>IF(VLOOKUP($A163,'Institution Evaluation'!$A$56:$K$346,10,0)=TRUE,"Yes","")</f>
        <v/>
      </c>
    </row>
    <row r="164" spans="1:11" s="1" customFormat="1" ht="18" x14ac:dyDescent="0.2">
      <c r="A164" s="70" t="str">
        <f>VLOOKUP(LEFT($A165,4),'Auto Responses'!$N$4:$O$38,2,0)&amp;""</f>
        <v xml:space="preserve"> Authentication, Authorization, and Account Management</v>
      </c>
      <c r="B164" s="29"/>
      <c r="C164" s="38"/>
      <c r="D164" s="38"/>
      <c r="E164" s="354"/>
      <c r="F164" s="139" t="s">
        <v>1099</v>
      </c>
      <c r="G164" s="38"/>
      <c r="H164" s="38"/>
      <c r="I164" s="38"/>
      <c r="J164" s="38"/>
      <c r="K164" s="38"/>
    </row>
    <row r="165" spans="1:11" ht="165" x14ac:dyDescent="0.2">
      <c r="A165" s="25" t="s">
        <v>222</v>
      </c>
      <c r="B165" s="24" t="str">
        <f>VLOOKUP($A165,Questions!$A$2:$X$333,2,0)</f>
        <v>Does your solution support single sign-on (SSO) protocols for user and administrator authentication?*</v>
      </c>
      <c r="C165" s="52" t="str">
        <f>VLOOKUP($A165,'Institution Evaluation'!$A$56:$K$346,3,0)&amp;""</f>
        <v/>
      </c>
      <c r="D165" s="52" t="str">
        <f>VLOOKUP($A165,'Institution Evaluation'!$A$56:$K$346,4,0)&amp;""</f>
        <v/>
      </c>
      <c r="E165" s="353" t="str">
        <f>VLOOKUP($A165,'Institution Evaluation'!$A$56:$K$346,5,0)&amp;""</f>
        <v>Answer "yes" only if user AND administrator authentication is supported. If partially supported, answer "no." Ensure you respond to any guidance in the Additional Information column.</v>
      </c>
      <c r="F165" s="195" t="str">
        <f>VLOOKUP($A165,'Institution Evaluation'!$A$56:$K$346,6,0)&amp;""</f>
        <v/>
      </c>
      <c r="G165" s="37" t="str">
        <f>VLOOKUP($A165,'Institution Evaluation'!$A$56:$K$346,7,0)&amp;""</f>
        <v>Yes</v>
      </c>
      <c r="H165" s="192" t="str">
        <f>VLOOKUP($A165,'Institution Evaluation'!$A$56:$K$346,8,0)&amp;""</f>
        <v/>
      </c>
      <c r="I165" s="52" t="str">
        <f>VLOOKUP($A165,'Institution Evaluation'!$A$56:$K$346,9,0)&amp;""</f>
        <v>Critical Importance</v>
      </c>
      <c r="J165" s="193" t="str">
        <f>VLOOKUP($A165,'Institution Evaluation'!$A$56:$K$346,10,0)&amp;""</f>
        <v/>
      </c>
      <c r="K165" s="55" t="str">
        <f>IF(VLOOKUP($A165,'Institution Evaluation'!$A$56:$K$346,10,0)=TRUE,"Yes","")</f>
        <v/>
      </c>
    </row>
    <row r="166" spans="1:11" ht="28.5" x14ac:dyDescent="0.2">
      <c r="A166" s="25" t="s">
        <v>227</v>
      </c>
      <c r="B166" s="24" t="str">
        <f>VLOOKUP($A166,Questions!$A$2:$X$333,2,0)</f>
        <v>Does your solution support local authentication protocols for user and administrator authentication?*</v>
      </c>
      <c r="C166" s="52" t="str">
        <f>VLOOKUP($A166,'Institution Evaluation'!$A$56:$K$346,3,0)&amp;""</f>
        <v/>
      </c>
      <c r="D166" s="52" t="str">
        <f>VLOOKUP($A166,'Institution Evaluation'!$A$56:$K$346,4,0)&amp;""</f>
        <v/>
      </c>
      <c r="E166" s="353" t="str">
        <f>VLOOKUP($A166,'Institution Evaluation'!$A$56:$K$346,5,0)&amp;""</f>
        <v/>
      </c>
      <c r="F166" s="195" t="str">
        <f>VLOOKUP($A166,'Institution Evaluation'!$A$56:$K$346,6,0)&amp;""</f>
        <v/>
      </c>
      <c r="G166" s="37" t="str">
        <f>VLOOKUP($A166,'Institution Evaluation'!$A$56:$K$346,7,0)&amp;""</f>
        <v>Yes</v>
      </c>
      <c r="H166" s="192" t="str">
        <f>VLOOKUP($A166,'Institution Evaluation'!$A$56:$K$346,8,0)&amp;""</f>
        <v/>
      </c>
      <c r="I166" s="52" t="str">
        <f>VLOOKUP($A166,'Institution Evaluation'!$A$56:$K$346,9,0)&amp;""</f>
        <v>Critical Importance</v>
      </c>
      <c r="J166" s="193" t="str">
        <f>VLOOKUP($A166,'Institution Evaluation'!$A$56:$K$346,10,0)&amp;""</f>
        <v/>
      </c>
      <c r="K166" s="55" t="str">
        <f>IF(VLOOKUP($A166,'Institution Evaluation'!$A$56:$K$346,10,0)=TRUE,"Yes","")</f>
        <v/>
      </c>
    </row>
    <row r="167" spans="1:11" ht="28.5" x14ac:dyDescent="0.2">
      <c r="A167" s="25" t="s">
        <v>261</v>
      </c>
      <c r="B167" s="24" t="str">
        <f>VLOOKUP($A167,Questions!$A$2:$X$333,2,0)</f>
        <v>Does your application support integration with other authentication and authorization systems?</v>
      </c>
      <c r="C167" s="52" t="str">
        <f>VLOOKUP($A167,'Institution Evaluation'!$A$56:$K$346,3,0)&amp;""</f>
        <v/>
      </c>
      <c r="D167" s="52" t="str">
        <f>VLOOKUP($A167,'Institution Evaluation'!$A$56:$K$346,4,0)&amp;""</f>
        <v/>
      </c>
      <c r="E167" s="353" t="str">
        <f>VLOOKUP($A167,'Institution Evaluation'!$A$56:$K$346,5,0)&amp;""</f>
        <v/>
      </c>
      <c r="F167" s="195" t="str">
        <f>VLOOKUP($A167,'Institution Evaluation'!$A$56:$K$346,6,0)&amp;""</f>
        <v/>
      </c>
      <c r="G167" s="37" t="str">
        <f>VLOOKUP($A167,'Institution Evaluation'!$A$56:$K$346,7,0)&amp;""</f>
        <v>Yes</v>
      </c>
      <c r="H167" s="192" t="str">
        <f>VLOOKUP($A167,'Institution Evaluation'!$A$56:$K$346,8,0)&amp;""</f>
        <v/>
      </c>
      <c r="I167" s="52" t="str">
        <f>VLOOKUP($A167,'Institution Evaluation'!$A$56:$K$346,9,0)&amp;""</f>
        <v>Standard Importance</v>
      </c>
      <c r="J167" s="193" t="str">
        <f>VLOOKUP($A167,'Institution Evaluation'!$A$56:$K$346,10,0)&amp;""</f>
        <v/>
      </c>
      <c r="K167" s="55" t="str">
        <f>IF(VLOOKUP($A167,'Institution Evaluation'!$A$56:$K$346,10,0)=TRUE,"Yes","")</f>
        <v/>
      </c>
    </row>
    <row r="168" spans="1:11" ht="57" x14ac:dyDescent="0.2">
      <c r="A168" s="25" t="s">
        <v>263</v>
      </c>
      <c r="B168" s="24" t="str">
        <f>VLOOKUP($A168,Questions!$A$2:$X$333,2,0)</f>
        <v>Do you allow the customer to specify attribute mappings for any needed information beyond a user identifier? (e.g., Reference eduPerson, ePPA/ePPN/ePE)</v>
      </c>
      <c r="C168" s="52" t="str">
        <f>VLOOKUP($A168,'Institution Evaluation'!$A$56:$K$346,3,0)&amp;""</f>
        <v/>
      </c>
      <c r="D168" s="52" t="str">
        <f>VLOOKUP($A168,'Institution Evaluation'!$A$56:$K$346,4,0)&amp;""</f>
        <v/>
      </c>
      <c r="E168" s="353" t="str">
        <f>VLOOKUP($A168,'Institution Evaluation'!$A$56:$K$346,5,0)&amp;""</f>
        <v/>
      </c>
      <c r="F168" s="195" t="str">
        <f>VLOOKUP($A168,'Institution Evaluation'!$A$56:$K$346,6,0)&amp;""</f>
        <v/>
      </c>
      <c r="G168" s="37" t="str">
        <f>VLOOKUP($A168,'Institution Evaluation'!$A$56:$K$346,7,0)&amp;""</f>
        <v>Yes</v>
      </c>
      <c r="H168" s="192" t="str">
        <f>VLOOKUP($A168,'Institution Evaluation'!$A$56:$K$346,8,0)&amp;""</f>
        <v/>
      </c>
      <c r="I168" s="52" t="str">
        <f>VLOOKUP($A168,'Institution Evaluation'!$A$56:$K$346,9,0)&amp;""</f>
        <v>Standard Importance</v>
      </c>
      <c r="J168" s="193" t="str">
        <f>VLOOKUP($A168,'Institution Evaluation'!$A$56:$K$346,10,0)&amp;""</f>
        <v/>
      </c>
      <c r="K168" s="55" t="str">
        <f>IF(VLOOKUP($A168,'Institution Evaluation'!$A$56:$K$346,10,0)=TRUE,"Yes","")</f>
        <v/>
      </c>
    </row>
    <row r="169" spans="1:11" ht="57" x14ac:dyDescent="0.2">
      <c r="A169" s="25" t="s">
        <v>278</v>
      </c>
      <c r="B169" s="24" t="str">
        <f>VLOOKUP($A169,Questions!$A$2:$X$333,2,0)</f>
        <v>If the institution does not use SSO, does your application and/or user frontend/portal support multifactor authentication (e.g., Duo, Google Authenticator, OTP, etc.)?</v>
      </c>
      <c r="C169" s="52" t="str">
        <f>VLOOKUP($A169,'Institution Evaluation'!$A$56:$K$346,3,0)&amp;""</f>
        <v/>
      </c>
      <c r="D169" s="52" t="str">
        <f>VLOOKUP($A169,'Institution Evaluation'!$A$56:$K$346,4,0)&amp;""</f>
        <v/>
      </c>
      <c r="E169" s="353" t="str">
        <f>VLOOKUP($A169,'Institution Evaluation'!$A$56:$K$346,5,0)&amp;""</f>
        <v/>
      </c>
      <c r="F169" s="195" t="str">
        <f>VLOOKUP($A169,'Institution Evaluation'!$A$56:$K$346,6,0)&amp;""</f>
        <v/>
      </c>
      <c r="G169" s="37" t="str">
        <f>VLOOKUP($A169,'Institution Evaluation'!$A$56:$K$346,7,0)&amp;""</f>
        <v>Yes</v>
      </c>
      <c r="H169" s="192" t="str">
        <f>VLOOKUP($A169,'Institution Evaluation'!$A$56:$K$346,8,0)&amp;""</f>
        <v/>
      </c>
      <c r="I169" s="52" t="str">
        <f>VLOOKUP($A169,'Institution Evaluation'!$A$56:$K$346,9,0)&amp;""</f>
        <v>Minor Importance</v>
      </c>
      <c r="J169" s="193" t="str">
        <f>VLOOKUP($A169,'Institution Evaluation'!$A$56:$K$346,10,0)&amp;""</f>
        <v/>
      </c>
      <c r="K169" s="55" t="str">
        <f>IF(VLOOKUP($A169,'Institution Evaluation'!$A$56:$K$346,10,0)=TRUE,"Yes","")</f>
        <v/>
      </c>
    </row>
    <row r="170" spans="1:11" s="1" customFormat="1" ht="18" x14ac:dyDescent="0.2">
      <c r="A170" s="70" t="str">
        <f>VLOOKUP(LEFT($A171,4),'Auto Responses'!$N$4:$O$38,2,0)&amp;""</f>
        <v xml:space="preserve"> Change Management</v>
      </c>
      <c r="B170" s="29"/>
      <c r="C170" s="38"/>
      <c r="D170" s="38"/>
      <c r="E170" s="354"/>
      <c r="F170" s="139" t="s">
        <v>1099</v>
      </c>
      <c r="G170" s="38"/>
      <c r="H170" s="38"/>
      <c r="I170" s="38"/>
      <c r="J170" s="38"/>
      <c r="K170" s="38"/>
    </row>
    <row r="171" spans="1:11" ht="42.75" x14ac:dyDescent="0.2">
      <c r="A171" s="25" t="s">
        <v>284</v>
      </c>
      <c r="B171" s="24" t="str">
        <f>VLOOKUP($A171,Questions!$A$2:$X$333,2,0)</f>
        <v>Will the institution be notified of major changes to your environment that could impact the institution's security posture?*</v>
      </c>
      <c r="C171" s="52" t="str">
        <f>VLOOKUP($A171,'Institution Evaluation'!$A$56:$K$346,3,0)&amp;""</f>
        <v/>
      </c>
      <c r="D171" s="52" t="str">
        <f>VLOOKUP($A171,'Institution Evaluation'!$A$56:$K$346,4,0)&amp;""</f>
        <v/>
      </c>
      <c r="E171" s="353" t="str">
        <f>VLOOKUP($A171,'Institution Evaluation'!$A$56:$K$346,5,0)&amp;""</f>
        <v/>
      </c>
      <c r="F171" s="195" t="str">
        <f>VLOOKUP($A171,'Institution Evaluation'!$A$56:$K$346,6,0)&amp;""</f>
        <v/>
      </c>
      <c r="G171" s="37" t="str">
        <f>VLOOKUP($A171,'Institution Evaluation'!$A$56:$K$346,7,0)&amp;""</f>
        <v>Yes</v>
      </c>
      <c r="H171" s="192" t="str">
        <f>VLOOKUP($A171,'Institution Evaluation'!$A$56:$K$346,8,0)&amp;""</f>
        <v/>
      </c>
      <c r="I171" s="52" t="str">
        <f>VLOOKUP($A171,'Institution Evaluation'!$A$56:$K$346,9,0)&amp;""</f>
        <v>Critical Importance</v>
      </c>
      <c r="J171" s="193" t="str">
        <f>VLOOKUP($A171,'Institution Evaluation'!$A$56:$K$346,10,0)&amp;""</f>
        <v/>
      </c>
      <c r="K171" s="55" t="str">
        <f>IF(VLOOKUP($A171,'Institution Evaluation'!$A$56:$K$346,10,0)=TRUE,"Yes","")</f>
        <v/>
      </c>
    </row>
    <row r="172" spans="1:11" ht="75" x14ac:dyDescent="0.2">
      <c r="A172" s="25" t="s">
        <v>289</v>
      </c>
      <c r="B172" s="24" t="str">
        <f>VLOOKUP($A172,Questions!$A$2:$X$333,2,0)</f>
        <v>Does the system support client customizations from one release to another?*</v>
      </c>
      <c r="C172" s="52" t="str">
        <f>VLOOKUP($A172,'Institution Evaluation'!$A$56:$K$346,3,0)&amp;""</f>
        <v/>
      </c>
      <c r="D172" s="52" t="str">
        <f>VLOOKUP($A172,'Institution Evaluation'!$A$56:$K$346,4,0)&amp;""</f>
        <v/>
      </c>
      <c r="E172" s="353" t="str">
        <f>VLOOKUP($A172,'Institution Evaluation'!$A$56:$K$346,5,0)&amp;""</f>
        <v>Ensure that all relevant details pertaining to CHNG-06 are clearly stated in your response.</v>
      </c>
      <c r="F172" s="195" t="str">
        <f>VLOOKUP($A172,'Institution Evaluation'!$A$56:$K$346,6,0)&amp;""</f>
        <v/>
      </c>
      <c r="G172" s="37" t="str">
        <f>VLOOKUP($A172,'Institution Evaluation'!$A$56:$K$346,7,0)&amp;""</f>
        <v>Yes</v>
      </c>
      <c r="H172" s="192" t="str">
        <f>VLOOKUP($A172,'Institution Evaluation'!$A$56:$K$346,8,0)&amp;""</f>
        <v/>
      </c>
      <c r="I172" s="52" t="str">
        <f>VLOOKUP($A172,'Institution Evaluation'!$A$56:$K$346,9,0)&amp;""</f>
        <v>Critical Importance</v>
      </c>
      <c r="J172" s="193" t="str">
        <f>VLOOKUP($A172,'Institution Evaluation'!$A$56:$K$346,10,0)&amp;""</f>
        <v/>
      </c>
      <c r="K172" s="55" t="str">
        <f>IF(VLOOKUP($A172,'Institution Evaluation'!$A$56:$K$346,10,0)=TRUE,"Yes","")</f>
        <v/>
      </c>
    </row>
    <row r="173" spans="1:11" s="1" customFormat="1" ht="18" x14ac:dyDescent="0.2">
      <c r="A173" s="70" t="str">
        <f>VLOOKUP(LEFT($A174,4),'Auto Responses'!$N$4:$O$38,2,0)&amp;""</f>
        <v xml:space="preserve"> Data</v>
      </c>
      <c r="B173" s="29"/>
      <c r="C173" s="38"/>
      <c r="D173" s="38"/>
      <c r="E173" s="354"/>
      <c r="F173" s="139" t="s">
        <v>1099</v>
      </c>
      <c r="G173" s="38"/>
      <c r="H173" s="38"/>
      <c r="I173" s="38"/>
      <c r="J173" s="38"/>
      <c r="K173" s="38"/>
    </row>
    <row r="174" spans="1:11" ht="42.75" x14ac:dyDescent="0.2">
      <c r="A174" s="25" t="s">
        <v>347</v>
      </c>
      <c r="B174" s="24" t="str">
        <f>VLOOKUP($A174,Questions!$A$2:$X$333,2,0)</f>
        <v>Is the storage of sensitive data encrypted using security protocols/algorithms (e.g., disk encryption, at-rest, files, and within a running database)?*</v>
      </c>
      <c r="C174" s="52" t="str">
        <f>VLOOKUP($A174,'Institution Evaluation'!$A$56:$K$346,3,0)&amp;""</f>
        <v/>
      </c>
      <c r="D174" s="52" t="str">
        <f>VLOOKUP($A174,'Institution Evaluation'!$A$56:$K$346,4,0)&amp;""</f>
        <v/>
      </c>
      <c r="E174" s="353" t="str">
        <f>VLOOKUP($A174,'Institution Evaluation'!$A$56:$K$346,5,0)&amp;""</f>
        <v/>
      </c>
      <c r="F174" s="195" t="str">
        <f>VLOOKUP($A174,'Institution Evaluation'!$A$56:$K$346,6,0)&amp;""</f>
        <v/>
      </c>
      <c r="G174" s="37" t="str">
        <f>VLOOKUP($A174,'Institution Evaluation'!$A$56:$K$346,7,0)&amp;""</f>
        <v>Yes</v>
      </c>
      <c r="H174" s="192" t="str">
        <f>VLOOKUP($A174,'Institution Evaluation'!$A$56:$K$346,8,0)&amp;""</f>
        <v/>
      </c>
      <c r="I174" s="52" t="str">
        <f>VLOOKUP($A174,'Institution Evaluation'!$A$56:$K$346,9,0)&amp;""</f>
        <v>Critical Importance</v>
      </c>
      <c r="J174" s="193" t="str">
        <f>VLOOKUP($A174,'Institution Evaluation'!$A$56:$K$346,10,0)&amp;""</f>
        <v/>
      </c>
      <c r="K174" s="55" t="str">
        <f>IF(VLOOKUP($A174,'Institution Evaluation'!$A$56:$K$346,10,0)=TRUE,"Yes","")</f>
        <v/>
      </c>
    </row>
    <row r="175" spans="1:11" ht="42.75" x14ac:dyDescent="0.2">
      <c r="A175" s="25" t="s">
        <v>351</v>
      </c>
      <c r="B175" s="24" t="str">
        <f>VLOOKUP($A175,Questions!$A$2:$X$333,2,0)</f>
        <v>Do all cryptographic modules in use in your solution conform to the Federal Information Processing Standards (FIPS PUB 140-2 or 140-3)?*</v>
      </c>
      <c r="C175" s="52" t="str">
        <f>VLOOKUP($A175,'Institution Evaluation'!$A$56:$K$346,3,0)&amp;""</f>
        <v/>
      </c>
      <c r="D175" s="52" t="str">
        <f>VLOOKUP($A175,'Institution Evaluation'!$A$56:$K$346,4,0)&amp;""</f>
        <v/>
      </c>
      <c r="E175" s="353" t="str">
        <f>VLOOKUP($A175,'Institution Evaluation'!$A$56:$K$346,5,0)&amp;""</f>
        <v/>
      </c>
      <c r="F175" s="195" t="str">
        <f>VLOOKUP($A175,'Institution Evaluation'!$A$56:$K$346,6,0)&amp;""</f>
        <v/>
      </c>
      <c r="G175" s="37" t="str">
        <f>VLOOKUP($A175,'Institution Evaluation'!$A$56:$K$346,7,0)&amp;""</f>
        <v>Yes</v>
      </c>
      <c r="H175" s="192" t="str">
        <f>VLOOKUP($A175,'Institution Evaluation'!$A$56:$K$346,8,0)&amp;""</f>
        <v/>
      </c>
      <c r="I175" s="52" t="str">
        <f>VLOOKUP($A175,'Institution Evaluation'!$A$56:$K$346,9,0)&amp;""</f>
        <v>Critical Importance</v>
      </c>
      <c r="J175" s="193" t="str">
        <f>VLOOKUP($A175,'Institution Evaluation'!$A$56:$K$346,10,0)&amp;""</f>
        <v/>
      </c>
      <c r="K175" s="55" t="str">
        <f>IF(VLOOKUP($A175,'Institution Evaluation'!$A$56:$K$346,10,0)=TRUE,"Yes","")</f>
        <v/>
      </c>
    </row>
    <row r="176" spans="1:11" ht="28.5" x14ac:dyDescent="0.2">
      <c r="A176" s="25" t="s">
        <v>359</v>
      </c>
      <c r="B176" s="24" t="str">
        <f>VLOOKUP($A176,Questions!$A$2:$X$333,2,0)</f>
        <v>Are these rights retained even through a provider acquisition or bankruptcy event?*</v>
      </c>
      <c r="C176" s="52" t="str">
        <f>VLOOKUP($A176,'Institution Evaluation'!$A$56:$K$346,3,0)&amp;""</f>
        <v/>
      </c>
      <c r="D176" s="52" t="str">
        <f>VLOOKUP($A176,'Institution Evaluation'!$A$56:$K$346,4,0)&amp;""</f>
        <v/>
      </c>
      <c r="E176" s="353" t="str">
        <f>VLOOKUP($A176,'Institution Evaluation'!$A$56:$K$346,5,0)&amp;""</f>
        <v/>
      </c>
      <c r="F176" s="195" t="str">
        <f>VLOOKUP($A176,'Institution Evaluation'!$A$56:$K$346,6,0)&amp;""</f>
        <v/>
      </c>
      <c r="G176" s="37" t="str">
        <f>VLOOKUP($A176,'Institution Evaluation'!$A$56:$K$346,7,0)&amp;""</f>
        <v>Yes</v>
      </c>
      <c r="H176" s="192" t="str">
        <f>VLOOKUP($A176,'Institution Evaluation'!$A$56:$K$346,8,0)&amp;""</f>
        <v/>
      </c>
      <c r="I176" s="52" t="str">
        <f>VLOOKUP($A176,'Institution Evaluation'!$A$56:$K$346,9,0)&amp;""</f>
        <v>Critical Importance</v>
      </c>
      <c r="J176" s="193" t="str">
        <f>VLOOKUP($A176,'Institution Evaluation'!$A$56:$K$346,10,0)&amp;""</f>
        <v/>
      </c>
      <c r="K176" s="55" t="str">
        <f>IF(VLOOKUP($A176,'Institution Evaluation'!$A$56:$K$346,10,0)=TRUE,"Yes","")</f>
        <v/>
      </c>
    </row>
    <row r="177" spans="1:11" ht="42.75" x14ac:dyDescent="0.2">
      <c r="A177" s="25" t="s">
        <v>361</v>
      </c>
      <c r="B177" s="24" t="str">
        <f>VLOOKUP($A177,Questions!$A$2:$X$333,2,0)</f>
        <v>Do backups containing the institution's data ever leave the institution's data zone either physically or via network routing?*</v>
      </c>
      <c r="C177" s="52" t="str">
        <f>VLOOKUP($A177,'Institution Evaluation'!$A$56:$K$346,3,0)&amp;""</f>
        <v/>
      </c>
      <c r="D177" s="52" t="str">
        <f>VLOOKUP($A177,'Institution Evaluation'!$A$56:$K$346,4,0)&amp;""</f>
        <v/>
      </c>
      <c r="E177" s="353" t="str">
        <f>VLOOKUP($A177,'Institution Evaluation'!$A$56:$K$346,5,0)&amp;""</f>
        <v/>
      </c>
      <c r="F177" s="195" t="str">
        <f>VLOOKUP($A177,'Institution Evaluation'!$A$56:$K$346,6,0)&amp;""</f>
        <v/>
      </c>
      <c r="G177" s="37" t="str">
        <f>VLOOKUP($A177,'Institution Evaluation'!$A$56:$K$346,7,0)&amp;""</f>
        <v>No</v>
      </c>
      <c r="H177" s="192" t="str">
        <f>VLOOKUP($A177,'Institution Evaluation'!$A$56:$K$346,8,0)&amp;""</f>
        <v/>
      </c>
      <c r="I177" s="52" t="str">
        <f>VLOOKUP($A177,'Institution Evaluation'!$A$56:$K$346,9,0)&amp;""</f>
        <v>Critical Importance</v>
      </c>
      <c r="J177" s="193" t="str">
        <f>VLOOKUP($A177,'Institution Evaluation'!$A$56:$K$346,10,0)&amp;""</f>
        <v/>
      </c>
      <c r="K177" s="55" t="str">
        <f>IF(VLOOKUP($A177,'Institution Evaluation'!$A$56:$K$346,10,0)=TRUE,"Yes","")</f>
        <v/>
      </c>
    </row>
    <row r="178" spans="1:11" ht="42.75" x14ac:dyDescent="0.2">
      <c r="A178" s="25" t="s">
        <v>363</v>
      </c>
      <c r="B178" s="24" t="str">
        <f>VLOOKUP($A178,Questions!$A$2:$X$333,2,0)</f>
        <v>Is media used for long-term retention of business data and archival purposes stored in a secure, environmentally protected area?*</v>
      </c>
      <c r="C178" s="52" t="str">
        <f>VLOOKUP($A178,'Institution Evaluation'!$A$56:$K$346,3,0)&amp;""</f>
        <v/>
      </c>
      <c r="D178" s="52" t="str">
        <f>VLOOKUP($A178,'Institution Evaluation'!$A$56:$K$346,4,0)&amp;""</f>
        <v/>
      </c>
      <c r="E178" s="353" t="str">
        <f>VLOOKUP($A178,'Institution Evaluation'!$A$56:$K$346,5,0)&amp;""</f>
        <v/>
      </c>
      <c r="F178" s="195" t="str">
        <f>VLOOKUP($A178,'Institution Evaluation'!$A$56:$K$346,6,0)&amp;""</f>
        <v/>
      </c>
      <c r="G178" s="37" t="str">
        <f>VLOOKUP($A178,'Institution Evaluation'!$A$56:$K$346,7,0)&amp;""</f>
        <v>Yes</v>
      </c>
      <c r="H178" s="192" t="str">
        <f>VLOOKUP($A178,'Institution Evaluation'!$A$56:$K$346,8,0)&amp;""</f>
        <v/>
      </c>
      <c r="I178" s="52" t="str">
        <f>VLOOKUP($A178,'Institution Evaluation'!$A$56:$K$346,9,0)&amp;""</f>
        <v>Critical Importance</v>
      </c>
      <c r="J178" s="193" t="str">
        <f>VLOOKUP($A178,'Institution Evaluation'!$A$56:$K$346,10,0)&amp;""</f>
        <v/>
      </c>
      <c r="K178" s="55" t="str">
        <f>IF(VLOOKUP($A178,'Institution Evaluation'!$A$56:$K$346,10,0)=TRUE,"Yes","")</f>
        <v/>
      </c>
    </row>
    <row r="179" spans="1:11" ht="45" x14ac:dyDescent="0.2">
      <c r="A179" s="25" t="s">
        <v>367</v>
      </c>
      <c r="B179" s="24" t="str">
        <f>VLOOKUP($A179,Questions!$A$2:$X$333,2,0)</f>
        <v>At the completion of this contract, will data be returned to the institution and/or deleted from all your systems and archives?</v>
      </c>
      <c r="C179" s="52" t="str">
        <f>VLOOKUP($A179,'Institution Evaluation'!$A$56:$K$346,3,0)&amp;""</f>
        <v/>
      </c>
      <c r="D179" s="52" t="str">
        <f>VLOOKUP($A179,'Institution Evaluation'!$A$56:$K$346,4,0)&amp;""</f>
        <v/>
      </c>
      <c r="E179" s="353" t="str">
        <f>VLOOKUP($A179,'Institution Evaluation'!$A$56:$K$346,5,0)&amp;""</f>
        <v xml:space="preserve">Please specify if it will be returned, deleted, or both. </v>
      </c>
      <c r="F179" s="195" t="str">
        <f>VLOOKUP($A179,'Institution Evaluation'!$A$56:$K$346,6,0)&amp;""</f>
        <v/>
      </c>
      <c r="G179" s="37" t="str">
        <f>VLOOKUP($A179,'Institution Evaluation'!$A$56:$K$346,7,0)&amp;""</f>
        <v>Yes</v>
      </c>
      <c r="H179" s="192" t="str">
        <f>VLOOKUP($A179,'Institution Evaluation'!$A$56:$K$346,8,0)&amp;""</f>
        <v/>
      </c>
      <c r="I179" s="52" t="str">
        <f>VLOOKUP($A179,'Institution Evaluation'!$A$56:$K$346,9,0)&amp;""</f>
        <v>Standard Importance</v>
      </c>
      <c r="J179" s="193" t="str">
        <f>VLOOKUP($A179,'Institution Evaluation'!$A$56:$K$346,10,0)&amp;""</f>
        <v/>
      </c>
      <c r="K179" s="55" t="str">
        <f>IF(VLOOKUP($A179,'Institution Evaluation'!$A$56:$K$346,10,0)=TRUE,"Yes","")</f>
        <v/>
      </c>
    </row>
    <row r="180" spans="1:11" ht="28.5" x14ac:dyDescent="0.2">
      <c r="A180" s="25" t="s">
        <v>371</v>
      </c>
      <c r="B180" s="24" t="str">
        <f>VLOOKUP($A180,Questions!$A$2:$X$333,2,0)</f>
        <v>Can the institution extract a full or partial backup of data?</v>
      </c>
      <c r="C180" s="52" t="str">
        <f>VLOOKUP($A180,'Institution Evaluation'!$A$56:$K$346,3,0)&amp;""</f>
        <v/>
      </c>
      <c r="D180" s="52" t="str">
        <f>VLOOKUP($A180,'Institution Evaluation'!$A$56:$K$346,4,0)&amp;""</f>
        <v/>
      </c>
      <c r="E180" s="353" t="str">
        <f>VLOOKUP($A180,'Institution Evaluation'!$A$56:$K$346,5,0)&amp;""</f>
        <v/>
      </c>
      <c r="F180" s="195" t="str">
        <f>VLOOKUP($A180,'Institution Evaluation'!$A$56:$K$346,6,0)&amp;""</f>
        <v/>
      </c>
      <c r="G180" s="37" t="str">
        <f>VLOOKUP($A180,'Institution Evaluation'!$A$56:$K$346,7,0)&amp;""</f>
        <v>Yes</v>
      </c>
      <c r="H180" s="192" t="str">
        <f>VLOOKUP($A180,'Institution Evaluation'!$A$56:$K$346,8,0)&amp;""</f>
        <v/>
      </c>
      <c r="I180" s="52" t="str">
        <f>VLOOKUP($A180,'Institution Evaluation'!$A$56:$K$346,9,0)&amp;""</f>
        <v>Standard Importance</v>
      </c>
      <c r="J180" s="193" t="str">
        <f>VLOOKUP($A180,'Institution Evaluation'!$A$56:$K$346,10,0)&amp;""</f>
        <v/>
      </c>
      <c r="K180" s="55" t="str">
        <f>IF(VLOOKUP($A180,'Institution Evaluation'!$A$56:$K$346,10,0)=TRUE,"Yes","")</f>
        <v/>
      </c>
    </row>
    <row r="181" spans="1:11" ht="42.75" x14ac:dyDescent="0.2">
      <c r="A181" s="25" t="s">
        <v>375</v>
      </c>
      <c r="B181" s="24" t="str">
        <f>VLOOKUP($A181,Questions!$A$2:$X$333,2,0)</f>
        <v>Do current backups include all operating system software, utilities, security software, application software, and data files necessary for recovery?</v>
      </c>
      <c r="C181" s="52" t="str">
        <f>VLOOKUP($A181,'Institution Evaluation'!$A$56:$K$346,3,0)&amp;""</f>
        <v/>
      </c>
      <c r="D181" s="52" t="str">
        <f>VLOOKUP($A181,'Institution Evaluation'!$A$56:$K$346,4,0)&amp;""</f>
        <v/>
      </c>
      <c r="E181" s="353" t="str">
        <f>VLOOKUP($A181,'Institution Evaluation'!$A$56:$K$346,5,0)&amp;""</f>
        <v/>
      </c>
      <c r="F181" s="195" t="str">
        <f>VLOOKUP($A181,'Institution Evaluation'!$A$56:$K$346,6,0)&amp;""</f>
        <v/>
      </c>
      <c r="G181" s="37" t="str">
        <f>VLOOKUP($A181,'Institution Evaluation'!$A$56:$K$346,7,0)&amp;""</f>
        <v>Yes</v>
      </c>
      <c r="H181" s="192" t="str">
        <f>VLOOKUP($A181,'Institution Evaluation'!$A$56:$K$346,8,0)&amp;""</f>
        <v/>
      </c>
      <c r="I181" s="52" t="str">
        <f>VLOOKUP($A181,'Institution Evaluation'!$A$56:$K$346,9,0)&amp;""</f>
        <v>Standard Importance</v>
      </c>
      <c r="J181" s="193" t="str">
        <f>VLOOKUP($A181,'Institution Evaluation'!$A$56:$K$346,10,0)&amp;""</f>
        <v/>
      </c>
      <c r="K181" s="55" t="str">
        <f>IF(VLOOKUP($A181,'Institution Evaluation'!$A$56:$K$346,10,0)=TRUE,"Yes","")</f>
        <v/>
      </c>
    </row>
    <row r="182" spans="1:11" ht="28.5" x14ac:dyDescent="0.2">
      <c r="A182" s="25" t="s">
        <v>379</v>
      </c>
      <c r="B182" s="24" t="str">
        <f>VLOOKUP($A182,Questions!$A$2:$X$333,2,0)</f>
        <v>Are you performing off-site backups (i.e., digitally moved off site)?</v>
      </c>
      <c r="C182" s="52" t="str">
        <f>VLOOKUP($A182,'Institution Evaluation'!$A$56:$K$346,3,0)&amp;""</f>
        <v/>
      </c>
      <c r="D182" s="52" t="str">
        <f>VLOOKUP($A182,'Institution Evaluation'!$A$56:$K$346,4,0)&amp;""</f>
        <v/>
      </c>
      <c r="E182" s="353" t="str">
        <f>VLOOKUP($A182,'Institution Evaluation'!$A$56:$K$346,5,0)&amp;""</f>
        <v/>
      </c>
      <c r="F182" s="195" t="str">
        <f>VLOOKUP($A182,'Institution Evaluation'!$A$56:$K$346,6,0)&amp;""</f>
        <v/>
      </c>
      <c r="G182" s="37" t="str">
        <f>VLOOKUP($A182,'Institution Evaluation'!$A$56:$K$346,7,0)&amp;""</f>
        <v>Yes</v>
      </c>
      <c r="H182" s="192" t="str">
        <f>VLOOKUP($A182,'Institution Evaluation'!$A$56:$K$346,8,0)&amp;""</f>
        <v/>
      </c>
      <c r="I182" s="52" t="str">
        <f>VLOOKUP($A182,'Institution Evaluation'!$A$56:$K$346,9,0)&amp;""</f>
        <v>Standard Importance</v>
      </c>
      <c r="J182" s="193" t="str">
        <f>VLOOKUP($A182,'Institution Evaluation'!$A$56:$K$346,10,0)&amp;""</f>
        <v/>
      </c>
      <c r="K182" s="55" t="str">
        <f>IF(VLOOKUP($A182,'Institution Evaluation'!$A$56:$K$346,10,0)=TRUE,"Yes","")</f>
        <v/>
      </c>
    </row>
    <row r="183" spans="1:11" ht="28.5" x14ac:dyDescent="0.2">
      <c r="A183" s="25" t="s">
        <v>385</v>
      </c>
      <c r="B183" s="24" t="str">
        <f>VLOOKUP($A183,Questions!$A$2:$X$333,2,0)</f>
        <v>Are physical backups taken off-site (i.e., physically moved off site)?</v>
      </c>
      <c r="C183" s="52" t="str">
        <f>VLOOKUP($A183,'Institution Evaluation'!$A$56:$K$346,3,0)&amp;""</f>
        <v/>
      </c>
      <c r="D183" s="52" t="str">
        <f>VLOOKUP($A183,'Institution Evaluation'!$A$56:$K$346,4,0)&amp;""</f>
        <v/>
      </c>
      <c r="E183" s="353" t="str">
        <f>VLOOKUP($A183,'Institution Evaluation'!$A$56:$K$346,5,0)&amp;""</f>
        <v/>
      </c>
      <c r="F183" s="195" t="str">
        <f>VLOOKUP($A183,'Institution Evaluation'!$A$56:$K$346,6,0)&amp;""</f>
        <v/>
      </c>
      <c r="G183" s="37" t="str">
        <f>VLOOKUP($A183,'Institution Evaluation'!$A$56:$K$346,7,0)&amp;""</f>
        <v>Yes</v>
      </c>
      <c r="H183" s="192" t="str">
        <f>VLOOKUP($A183,'Institution Evaluation'!$A$56:$K$346,8,0)&amp;""</f>
        <v/>
      </c>
      <c r="I183" s="52" t="str">
        <f>VLOOKUP($A183,'Institution Evaluation'!$A$56:$K$346,9,0)&amp;""</f>
        <v>Standard Importance</v>
      </c>
      <c r="J183" s="193" t="str">
        <f>VLOOKUP($A183,'Institution Evaluation'!$A$56:$K$346,10,0)&amp;""</f>
        <v/>
      </c>
      <c r="K183" s="55" t="str">
        <f>IF(VLOOKUP($A183,'Institution Evaluation'!$A$56:$K$346,10,0)=TRUE,"Yes","")</f>
        <v/>
      </c>
    </row>
    <row r="184" spans="1:11" ht="15" x14ac:dyDescent="0.2">
      <c r="A184" s="25" t="s">
        <v>390</v>
      </c>
      <c r="B184" s="24" t="str">
        <f>VLOOKUP($A184,Questions!$A$2:$X$333,2,0)</f>
        <v>Are data backups encrypted?</v>
      </c>
      <c r="C184" s="52" t="str">
        <f>VLOOKUP($A184,'Institution Evaluation'!$A$56:$K$346,3,0)&amp;""</f>
        <v/>
      </c>
      <c r="D184" s="52" t="str">
        <f>VLOOKUP($A184,'Institution Evaluation'!$A$56:$K$346,4,0)&amp;""</f>
        <v/>
      </c>
      <c r="E184" s="353" t="str">
        <f>VLOOKUP($A184,'Institution Evaluation'!$A$56:$K$346,5,0)&amp;""</f>
        <v/>
      </c>
      <c r="F184" s="195" t="str">
        <f>VLOOKUP($A184,'Institution Evaluation'!$A$56:$K$346,6,0)&amp;""</f>
        <v/>
      </c>
      <c r="G184" s="37" t="str">
        <f>VLOOKUP($A184,'Institution Evaluation'!$A$56:$K$346,7,0)&amp;""</f>
        <v>Yes</v>
      </c>
      <c r="H184" s="192" t="str">
        <f>VLOOKUP($A184,'Institution Evaluation'!$A$56:$K$346,8,0)&amp;""</f>
        <v/>
      </c>
      <c r="I184" s="52" t="str">
        <f>VLOOKUP($A184,'Institution Evaluation'!$A$56:$K$346,9,0)&amp;""</f>
        <v>Minor Importance</v>
      </c>
      <c r="J184" s="193" t="str">
        <f>VLOOKUP($A184,'Institution Evaluation'!$A$56:$K$346,10,0)&amp;""</f>
        <v/>
      </c>
      <c r="K184" s="55" t="str">
        <f>IF(VLOOKUP($A184,'Institution Evaluation'!$A$56:$K$346,10,0)=TRUE,"Yes","")</f>
        <v/>
      </c>
    </row>
    <row r="185" spans="1:11" ht="71.25" x14ac:dyDescent="0.2">
      <c r="A185" s="25" t="s">
        <v>391</v>
      </c>
      <c r="B185" s="24" t="str">
        <f>VLOOKUP($A185,Questions!$A$2:$X$333,2,0)</f>
        <v>Do you have a media handling process that is documented and currently implemented that meets established business needs and regulatory requirements, including end-of-life, repurposing, and data-sanitization procedures?</v>
      </c>
      <c r="C185" s="52" t="str">
        <f>VLOOKUP($A185,'Institution Evaluation'!$A$56:$K$346,3,0)&amp;""</f>
        <v/>
      </c>
      <c r="D185" s="52" t="str">
        <f>VLOOKUP($A185,'Institution Evaluation'!$A$56:$K$346,4,0)&amp;""</f>
        <v/>
      </c>
      <c r="E185" s="353" t="str">
        <f>VLOOKUP($A185,'Institution Evaluation'!$A$56:$K$346,5,0)&amp;""</f>
        <v/>
      </c>
      <c r="F185" s="195" t="str">
        <f>VLOOKUP($A185,'Institution Evaluation'!$A$56:$K$346,6,0)&amp;""</f>
        <v/>
      </c>
      <c r="G185" s="37" t="str">
        <f>VLOOKUP($A185,'Institution Evaluation'!$A$56:$K$346,7,0)&amp;""</f>
        <v>Yes</v>
      </c>
      <c r="H185" s="192" t="str">
        <f>VLOOKUP($A185,'Institution Evaluation'!$A$56:$K$346,8,0)&amp;""</f>
        <v/>
      </c>
      <c r="I185" s="52" t="str">
        <f>VLOOKUP($A185,'Institution Evaluation'!$A$56:$K$346,9,0)&amp;""</f>
        <v>Standard Importance</v>
      </c>
      <c r="J185" s="193" t="str">
        <f>VLOOKUP($A185,'Institution Evaluation'!$A$56:$K$346,10,0)&amp;""</f>
        <v/>
      </c>
      <c r="K185" s="55" t="str">
        <f>IF(VLOOKUP($A185,'Institution Evaluation'!$A$56:$K$346,10,0)=TRUE,"Yes","")</f>
        <v/>
      </c>
    </row>
    <row r="186" spans="1:11" ht="42.75" x14ac:dyDescent="0.2">
      <c r="A186" s="25" t="s">
        <v>397</v>
      </c>
      <c r="B186" s="24" t="str">
        <f>VLOOKUP($A186,Questions!$A$2:$X$333,2,0)</f>
        <v>Does your staff (or third party) have access to institutional data (e.g., financial, PHI, or other sensitive information) through any means?</v>
      </c>
      <c r="C186" s="52" t="str">
        <f>VLOOKUP($A186,'Institution Evaluation'!$A$56:$K$346,3,0)&amp;""</f>
        <v/>
      </c>
      <c r="D186" s="52" t="str">
        <f>VLOOKUP($A186,'Institution Evaluation'!$A$56:$K$346,4,0)&amp;""</f>
        <v/>
      </c>
      <c r="E186" s="353" t="str">
        <f>VLOOKUP($A186,'Institution Evaluation'!$A$56:$K$346,5,0)&amp;""</f>
        <v/>
      </c>
      <c r="F186" s="195" t="str">
        <f>VLOOKUP($A186,'Institution Evaluation'!$A$56:$K$346,6,0)&amp;""</f>
        <v/>
      </c>
      <c r="G186" s="37" t="str">
        <f>VLOOKUP($A186,'Institution Evaluation'!$A$56:$K$346,7,0)&amp;""</f>
        <v>Yes</v>
      </c>
      <c r="H186" s="192" t="str">
        <f>VLOOKUP($A186,'Institution Evaluation'!$A$56:$K$346,8,0)&amp;""</f>
        <v/>
      </c>
      <c r="I186" s="52" t="str">
        <f>VLOOKUP($A186,'Institution Evaluation'!$A$56:$K$346,9,0)&amp;""</f>
        <v>Standard Importance</v>
      </c>
      <c r="J186" s="193" t="str">
        <f>VLOOKUP($A186,'Institution Evaluation'!$A$56:$K$346,10,0)&amp;""</f>
        <v/>
      </c>
      <c r="K186" s="55" t="str">
        <f>IF(VLOOKUP($A186,'Institution Evaluation'!$A$56:$K$346,10,0)=TRUE,"Yes","")</f>
        <v/>
      </c>
    </row>
    <row r="187" spans="1:11" ht="60" x14ac:dyDescent="0.2">
      <c r="A187" s="25" t="s">
        <v>416</v>
      </c>
      <c r="B187" s="24" t="str">
        <f>VLOOKUP($A187,Questions!$A$2:$X$333,2,0)</f>
        <v>Are involatile backup copies made according to predefined schedules and securely stored and protected?</v>
      </c>
      <c r="C187" s="52" t="str">
        <f>VLOOKUP($A187,'Institution Evaluation'!$A$56:$K$346,3,0)&amp;""</f>
        <v/>
      </c>
      <c r="D187" s="52" t="str">
        <f>VLOOKUP($A187,'Institution Evaluation'!$A$56:$K$346,4,0)&amp;""</f>
        <v/>
      </c>
      <c r="E187" s="353" t="str">
        <f>VLOOKUP($A187,'Institution Evaluation'!$A$56:$K$346,5,0)&amp;""</f>
        <v>Ensure that response addresses involatile storage and lists retention periods.</v>
      </c>
      <c r="F187" s="195" t="str">
        <f>VLOOKUP($A187,'Institution Evaluation'!$A$56:$K$346,6,0)&amp;""</f>
        <v/>
      </c>
      <c r="G187" s="37" t="str">
        <f>VLOOKUP($A187,'Institution Evaluation'!$A$56:$K$346,7,0)&amp;""</f>
        <v>Yes</v>
      </c>
      <c r="H187" s="192" t="str">
        <f>VLOOKUP($A187,'Institution Evaluation'!$A$56:$K$346,8,0)&amp;""</f>
        <v/>
      </c>
      <c r="I187" s="52" t="str">
        <f>VLOOKUP($A187,'Institution Evaluation'!$A$56:$K$346,9,0)&amp;""</f>
        <v>Minor Importance</v>
      </c>
      <c r="J187" s="193" t="str">
        <f>VLOOKUP($A187,'Institution Evaluation'!$A$56:$K$346,10,0)&amp;""</f>
        <v/>
      </c>
      <c r="K187" s="55" t="str">
        <f>IF(VLOOKUP($A187,'Institution Evaluation'!$A$56:$K$346,10,0)=TRUE,"Yes","")</f>
        <v/>
      </c>
    </row>
    <row r="188" spans="1:11" ht="71.25" x14ac:dyDescent="0.2">
      <c r="A188" s="25" t="s">
        <v>420</v>
      </c>
      <c r="B188" s="24" t="str">
        <f>VLOOKUP($A188,Questions!$A$2:$X$333,2,0)</f>
        <v>Do you have a cryptographic key management process (generation, exchange, storage, safeguards, use, vetting, and replacement) that is documented and currently implemented, for all system components (e.g., database, system, web, etc.)?</v>
      </c>
      <c r="C188" s="52" t="str">
        <f>VLOOKUP($A188,'Institution Evaluation'!$A$56:$K$346,3,0)&amp;""</f>
        <v/>
      </c>
      <c r="D188" s="52" t="str">
        <f>VLOOKUP($A188,'Institution Evaluation'!$A$56:$K$346,4,0)&amp;""</f>
        <v/>
      </c>
      <c r="E188" s="353" t="str">
        <f>VLOOKUP($A188,'Institution Evaluation'!$A$56:$K$346,5,0)&amp;""</f>
        <v>Summarize your cryptographic key management process.</v>
      </c>
      <c r="F188" s="195" t="str">
        <f>VLOOKUP($A188,'Institution Evaluation'!$A$56:$K$346,6,0)&amp;""</f>
        <v/>
      </c>
      <c r="G188" s="37" t="str">
        <f>VLOOKUP($A188,'Institution Evaluation'!$A$56:$K$346,7,0)&amp;""</f>
        <v>Yes</v>
      </c>
      <c r="H188" s="192" t="str">
        <f>VLOOKUP($A188,'Institution Evaluation'!$A$56:$K$346,8,0)&amp;""</f>
        <v/>
      </c>
      <c r="I188" s="52" t="str">
        <f>VLOOKUP($A188,'Institution Evaluation'!$A$56:$K$346,9,0)&amp;""</f>
        <v>Minor Importance</v>
      </c>
      <c r="J188" s="193" t="str">
        <f>VLOOKUP($A188,'Institution Evaluation'!$A$56:$K$346,10,0)&amp;""</f>
        <v/>
      </c>
      <c r="K188" s="55" t="str">
        <f>IF(VLOOKUP($A188,'Institution Evaluation'!$A$56:$K$346,10,0)=TRUE,"Yes","")</f>
        <v/>
      </c>
    </row>
    <row r="189" spans="1:11" s="1" customFormat="1" ht="18" x14ac:dyDescent="0.2">
      <c r="A189" s="70" t="str">
        <f>VLOOKUP(LEFT($A190,4),'Auto Responses'!$N$4:$O$38,2,0)&amp;""</f>
        <v xml:space="preserve"> Datacenter</v>
      </c>
      <c r="B189" s="29"/>
      <c r="C189" s="38"/>
      <c r="D189" s="38"/>
      <c r="E189" s="354"/>
      <c r="F189" s="139" t="s">
        <v>1099</v>
      </c>
      <c r="G189" s="38"/>
      <c r="H189" s="38"/>
      <c r="I189" s="38"/>
      <c r="J189" s="38"/>
      <c r="K189" s="38"/>
    </row>
    <row r="190" spans="1:11" ht="135" x14ac:dyDescent="0.2">
      <c r="A190" s="25" t="s">
        <v>425</v>
      </c>
      <c r="B190" s="24" t="str">
        <f>VLOOKUP($A190,Questions!$A$2:$X$333,2,0)</f>
        <v>Select your hosting option.</v>
      </c>
      <c r="C190" s="52" t="str">
        <f>VLOOKUP($A190,'Institution Evaluation'!$A$56:$K$346,3,0)&amp;""</f>
        <v/>
      </c>
      <c r="D190" s="52" t="str">
        <f>VLOOKUP($A190,'Institution Evaluation'!$A$56:$K$346,4,0)&amp;""</f>
        <v/>
      </c>
      <c r="E190" s="353" t="str">
        <f>VLOOKUP($A190,'Institution Evaluation'!$A$56:$K$346,5,0)&amp;""</f>
        <v>If you are using an option not listed, or a combination of options, select "Other." Your selection here will determine which questions below are required.</v>
      </c>
      <c r="F190" s="195" t="str">
        <f>VLOOKUP($A190,'Institution Evaluation'!$A$56:$K$346,6,0)&amp;""</f>
        <v/>
      </c>
      <c r="G190" s="37" t="str">
        <f>VLOOKUP($A190,'Institution Evaluation'!$A$56:$K$346,7,0)&amp;""</f>
        <v>Yes</v>
      </c>
      <c r="H190" s="192" t="str">
        <f>VLOOKUP($A190,'Institution Evaluation'!$A$56:$K$346,8,0)&amp;""</f>
        <v/>
      </c>
      <c r="I190" s="52" t="str">
        <f>VLOOKUP($A190,'Institution Evaluation'!$A$56:$K$346,9,0)&amp;""</f>
        <v/>
      </c>
      <c r="J190" s="193" t="str">
        <f>VLOOKUP($A190,'Institution Evaluation'!$A$56:$K$346,10,0)&amp;""</f>
        <v/>
      </c>
      <c r="K190" s="55" t="str">
        <f>IF(VLOOKUP($A190,'Institution Evaluation'!$A$56:$K$346,10,0)=TRUE,"Yes","")</f>
        <v/>
      </c>
    </row>
    <row r="191" spans="1:11" ht="28.5" x14ac:dyDescent="0.2">
      <c r="A191" s="25" t="s">
        <v>432</v>
      </c>
      <c r="B191" s="24" t="str">
        <f>VLOOKUP($A191,Questions!$A$2:$X$333,2,0)</f>
        <v>Are you generally able to accommodate storing each institution's data within its geographic region?</v>
      </c>
      <c r="C191" s="52" t="str">
        <f>VLOOKUP($A191,'Institution Evaluation'!$A$56:$K$346,3,0)&amp;""</f>
        <v/>
      </c>
      <c r="D191" s="52" t="str">
        <f>VLOOKUP($A191,'Institution Evaluation'!$A$56:$K$346,4,0)&amp;""</f>
        <v/>
      </c>
      <c r="E191" s="353" t="str">
        <f>VLOOKUP($A191,'Institution Evaluation'!$A$56:$K$346,5,0)&amp;""</f>
        <v/>
      </c>
      <c r="F191" s="195" t="str">
        <f>VLOOKUP($A191,'Institution Evaluation'!$A$56:$K$346,6,0)&amp;""</f>
        <v/>
      </c>
      <c r="G191" s="37" t="str">
        <f>VLOOKUP($A191,'Institution Evaluation'!$A$56:$K$346,7,0)&amp;""</f>
        <v>Yes</v>
      </c>
      <c r="H191" s="192" t="str">
        <f>VLOOKUP($A191,'Institution Evaluation'!$A$56:$K$346,8,0)&amp;""</f>
        <v/>
      </c>
      <c r="I191" s="52" t="str">
        <f>VLOOKUP($A191,'Institution Evaluation'!$A$56:$K$346,9,0)&amp;""</f>
        <v>Standard Importance</v>
      </c>
      <c r="J191" s="193" t="str">
        <f>VLOOKUP($A191,'Institution Evaluation'!$A$56:$K$346,10,0)&amp;""</f>
        <v/>
      </c>
      <c r="K191" s="55" t="str">
        <f>IF(VLOOKUP($A191,'Institution Evaluation'!$A$56:$K$346,10,0)=TRUE,"Yes","")</f>
        <v/>
      </c>
    </row>
    <row r="192" spans="1:11" s="1" customFormat="1" ht="18" x14ac:dyDescent="0.2">
      <c r="A192" s="70" t="str">
        <f>VLOOKUP(LEFT($A193,4),'Auto Responses'!$N$4:$O$38,2,0)&amp;""</f>
        <v xml:space="preserve"> Firewalls, IDS, IPS, and Networking</v>
      </c>
      <c r="B192" s="29"/>
      <c r="C192" s="38"/>
      <c r="D192" s="38"/>
      <c r="E192" s="354"/>
      <c r="F192" s="139" t="s">
        <v>1099</v>
      </c>
      <c r="G192" s="38"/>
      <c r="H192" s="38"/>
      <c r="I192" s="38"/>
      <c r="J192" s="38"/>
      <c r="K192" s="38"/>
    </row>
    <row r="193" spans="1:11" ht="28.5" x14ac:dyDescent="0.2">
      <c r="A193" s="25" t="s">
        <v>480</v>
      </c>
      <c r="B193" s="24" t="str">
        <f>VLOOKUP($A193,Questions!$A$2:$X$333,2,0)</f>
        <v>Are you utilizing a stateful packet inspection (SPI) firewall?*</v>
      </c>
      <c r="C193" s="52" t="str">
        <f>VLOOKUP($A193,'Institution Evaluation'!$A$56:$K$346,3,0)&amp;""</f>
        <v/>
      </c>
      <c r="D193" s="52" t="str">
        <f>VLOOKUP($A193,'Institution Evaluation'!$A$56:$K$346,4,0)&amp;""</f>
        <v/>
      </c>
      <c r="E193" s="353" t="str">
        <f>VLOOKUP($A193,'Institution Evaluation'!$A$56:$K$346,5,0)&amp;""</f>
        <v/>
      </c>
      <c r="F193" s="195" t="str">
        <f>VLOOKUP($A193,'Institution Evaluation'!$A$56:$K$346,6,0)&amp;""</f>
        <v/>
      </c>
      <c r="G193" s="37" t="str">
        <f>VLOOKUP($A193,'Institution Evaluation'!$A$56:$K$346,7,0)&amp;""</f>
        <v>Yes</v>
      </c>
      <c r="H193" s="192" t="str">
        <f>VLOOKUP($A193,'Institution Evaluation'!$A$56:$K$346,8,0)&amp;""</f>
        <v/>
      </c>
      <c r="I193" s="52" t="str">
        <f>VLOOKUP($A193,'Institution Evaluation'!$A$56:$K$346,9,0)&amp;""</f>
        <v>Critical Importance</v>
      </c>
      <c r="J193" s="193" t="str">
        <f>VLOOKUP($A193,'Institution Evaluation'!$A$56:$K$346,10,0)&amp;""</f>
        <v/>
      </c>
      <c r="K193" s="55" t="str">
        <f>IF(VLOOKUP($A193,'Institution Evaluation'!$A$56:$K$346,10,0)=TRUE,"Yes","")</f>
        <v/>
      </c>
    </row>
    <row r="194" spans="1:11" ht="28.5" x14ac:dyDescent="0.2">
      <c r="A194" s="25" t="s">
        <v>483</v>
      </c>
      <c r="B194" s="24" t="str">
        <f>VLOOKUP($A194,Questions!$A$2:$X$333,2,0)</f>
        <v>Do you have a documented policy for firewall change requests?*</v>
      </c>
      <c r="C194" s="52" t="str">
        <f>VLOOKUP($A194,'Institution Evaluation'!$A$56:$K$346,3,0)&amp;""</f>
        <v/>
      </c>
      <c r="D194" s="52" t="str">
        <f>VLOOKUP($A194,'Institution Evaluation'!$A$56:$K$346,4,0)&amp;""</f>
        <v/>
      </c>
      <c r="E194" s="353" t="str">
        <f>VLOOKUP($A194,'Institution Evaluation'!$A$56:$K$346,5,0)&amp;""</f>
        <v/>
      </c>
      <c r="F194" s="195" t="str">
        <f>VLOOKUP($A194,'Institution Evaluation'!$A$56:$K$346,6,0)&amp;""</f>
        <v/>
      </c>
      <c r="G194" s="37" t="str">
        <f>VLOOKUP($A194,'Institution Evaluation'!$A$56:$K$346,7,0)&amp;""</f>
        <v>Yes</v>
      </c>
      <c r="H194" s="192" t="str">
        <f>VLOOKUP($A194,'Institution Evaluation'!$A$56:$K$346,8,0)&amp;""</f>
        <v/>
      </c>
      <c r="I194" s="52" t="str">
        <f>VLOOKUP($A194,'Institution Evaluation'!$A$56:$K$346,9,0)&amp;""</f>
        <v>Critical Importance</v>
      </c>
      <c r="J194" s="193" t="str">
        <f>VLOOKUP($A194,'Institution Evaluation'!$A$56:$K$346,10,0)&amp;""</f>
        <v/>
      </c>
      <c r="K194" s="55" t="str">
        <f>IF(VLOOKUP($A194,'Institution Evaluation'!$A$56:$K$346,10,0)=TRUE,"Yes","")</f>
        <v/>
      </c>
    </row>
    <row r="195" spans="1:11" ht="28.5" x14ac:dyDescent="0.2">
      <c r="A195" s="25" t="s">
        <v>488</v>
      </c>
      <c r="B195" s="24" t="str">
        <f>VLOOKUP($A195,Questions!$A$2:$X$333,2,0)</f>
        <v>Have you implemented an intrusion detection system (network-based)?*</v>
      </c>
      <c r="C195" s="52" t="str">
        <f>VLOOKUP($A195,'Institution Evaluation'!$A$56:$K$346,3,0)&amp;""</f>
        <v/>
      </c>
      <c r="D195" s="52" t="str">
        <f>VLOOKUP($A195,'Institution Evaluation'!$A$56:$K$346,4,0)&amp;""</f>
        <v/>
      </c>
      <c r="E195" s="353" t="str">
        <f>VLOOKUP($A195,'Institution Evaluation'!$A$56:$K$346,5,0)&amp;""</f>
        <v/>
      </c>
      <c r="F195" s="195" t="str">
        <f>VLOOKUP($A195,'Institution Evaluation'!$A$56:$K$346,6,0)&amp;""</f>
        <v/>
      </c>
      <c r="G195" s="37" t="str">
        <f>VLOOKUP($A195,'Institution Evaluation'!$A$56:$K$346,7,0)&amp;""</f>
        <v>Yes</v>
      </c>
      <c r="H195" s="192" t="str">
        <f>VLOOKUP($A195,'Institution Evaluation'!$A$56:$K$346,8,0)&amp;""</f>
        <v/>
      </c>
      <c r="I195" s="52" t="str">
        <f>VLOOKUP($A195,'Institution Evaluation'!$A$56:$K$346,9,0)&amp;""</f>
        <v>Critical Importance</v>
      </c>
      <c r="J195" s="193" t="str">
        <f>VLOOKUP($A195,'Institution Evaluation'!$A$56:$K$346,10,0)&amp;""</f>
        <v/>
      </c>
      <c r="K195" s="55" t="str">
        <f>IF(VLOOKUP($A195,'Institution Evaluation'!$A$56:$K$346,10,0)=TRUE,"Yes","")</f>
        <v/>
      </c>
    </row>
    <row r="196" spans="1:11" ht="15" x14ac:dyDescent="0.2">
      <c r="A196" s="25" t="s">
        <v>493</v>
      </c>
      <c r="B196" s="24" t="str">
        <f>VLOOKUP($A196,Questions!$A$2:$X$333,2,0)</f>
        <v>Do you employ host-based intrusion detection?*</v>
      </c>
      <c r="C196" s="52" t="str">
        <f>VLOOKUP($A196,'Institution Evaluation'!$A$56:$K$346,3,0)&amp;""</f>
        <v/>
      </c>
      <c r="D196" s="52" t="str">
        <f>VLOOKUP($A196,'Institution Evaluation'!$A$56:$K$346,4,0)&amp;""</f>
        <v/>
      </c>
      <c r="E196" s="353" t="str">
        <f>VLOOKUP($A196,'Institution Evaluation'!$A$56:$K$346,5,0)&amp;""</f>
        <v/>
      </c>
      <c r="F196" s="195" t="str">
        <f>VLOOKUP($A196,'Institution Evaluation'!$A$56:$K$346,6,0)&amp;""</f>
        <v/>
      </c>
      <c r="G196" s="37" t="str">
        <f>VLOOKUP($A196,'Institution Evaluation'!$A$56:$K$346,7,0)&amp;""</f>
        <v>Yes</v>
      </c>
      <c r="H196" s="192" t="str">
        <f>VLOOKUP($A196,'Institution Evaluation'!$A$56:$K$346,8,0)&amp;""</f>
        <v/>
      </c>
      <c r="I196" s="52" t="str">
        <f>VLOOKUP($A196,'Institution Evaluation'!$A$56:$K$346,9,0)&amp;""</f>
        <v>Critical Importance</v>
      </c>
      <c r="J196" s="193" t="str">
        <f>VLOOKUP($A196,'Institution Evaluation'!$A$56:$K$346,10,0)&amp;""</f>
        <v/>
      </c>
      <c r="K196" s="55" t="str">
        <f>IF(VLOOKUP($A196,'Institution Evaluation'!$A$56:$K$346,10,0)=TRUE,"Yes","")</f>
        <v/>
      </c>
    </row>
    <row r="197" spans="1:11" ht="28.5" x14ac:dyDescent="0.2">
      <c r="A197" s="25" t="s">
        <v>496</v>
      </c>
      <c r="B197" s="24" t="str">
        <f>VLOOKUP($A197,Questions!$A$2:$X$333,2,0)</f>
        <v>Are audit logs available for all changes to the network, firewall, IDS, and IPS systems?*</v>
      </c>
      <c r="C197" s="52" t="str">
        <f>VLOOKUP($A197,'Institution Evaluation'!$A$56:$K$346,3,0)&amp;""</f>
        <v/>
      </c>
      <c r="D197" s="52" t="str">
        <f>VLOOKUP($A197,'Institution Evaluation'!$A$56:$K$346,4,0)&amp;""</f>
        <v/>
      </c>
      <c r="E197" s="353" t="str">
        <f>VLOOKUP($A197,'Institution Evaluation'!$A$56:$K$346,5,0)&amp;""</f>
        <v/>
      </c>
      <c r="F197" s="195" t="str">
        <f>VLOOKUP($A197,'Institution Evaluation'!$A$56:$K$346,6,0)&amp;""</f>
        <v/>
      </c>
      <c r="G197" s="37" t="str">
        <f>VLOOKUP($A197,'Institution Evaluation'!$A$56:$K$346,7,0)&amp;""</f>
        <v>Yes</v>
      </c>
      <c r="H197" s="192" t="str">
        <f>VLOOKUP($A197,'Institution Evaluation'!$A$56:$K$346,8,0)&amp;""</f>
        <v/>
      </c>
      <c r="I197" s="52" t="str">
        <f>VLOOKUP($A197,'Institution Evaluation'!$A$56:$K$346,9,0)&amp;""</f>
        <v>Critical Importance</v>
      </c>
      <c r="J197" s="193" t="str">
        <f>VLOOKUP($A197,'Institution Evaluation'!$A$56:$K$346,10,0)&amp;""</f>
        <v/>
      </c>
      <c r="K197" s="55" t="str">
        <f>IF(VLOOKUP($A197,'Institution Evaluation'!$A$56:$K$346,10,0)=TRUE,"Yes","")</f>
        <v/>
      </c>
    </row>
    <row r="198" spans="1:11" ht="28.5" x14ac:dyDescent="0.2">
      <c r="A198" s="25" t="s">
        <v>508</v>
      </c>
      <c r="B198" s="24" t="str">
        <f>VLOOKUP($A198,Questions!$A$2:$X$333,2,0)</f>
        <v>Are you employing any next-generation persistent threat (NGPT) monitoring?</v>
      </c>
      <c r="C198" s="52" t="str">
        <f>VLOOKUP($A198,'Institution Evaluation'!$A$56:$K$346,3,0)&amp;""</f>
        <v/>
      </c>
      <c r="D198" s="52" t="str">
        <f>VLOOKUP($A198,'Institution Evaluation'!$A$56:$K$346,4,0)&amp;""</f>
        <v/>
      </c>
      <c r="E198" s="353" t="str">
        <f>VLOOKUP($A198,'Institution Evaluation'!$A$56:$K$346,5,0)&amp;""</f>
        <v/>
      </c>
      <c r="F198" s="195" t="str">
        <f>VLOOKUP($A198,'Institution Evaluation'!$A$56:$K$346,6,0)&amp;""</f>
        <v/>
      </c>
      <c r="G198" s="37" t="str">
        <f>VLOOKUP($A198,'Institution Evaluation'!$A$56:$K$346,7,0)&amp;""</f>
        <v>Yes</v>
      </c>
      <c r="H198" s="192" t="str">
        <f>VLOOKUP($A198,'Institution Evaluation'!$A$56:$K$346,8,0)&amp;""</f>
        <v/>
      </c>
      <c r="I198" s="52" t="str">
        <f>VLOOKUP($A198,'Institution Evaluation'!$A$56:$K$346,9,0)&amp;""</f>
        <v>Standard Importance</v>
      </c>
      <c r="J198" s="193" t="str">
        <f>VLOOKUP($A198,'Institution Evaluation'!$A$56:$K$346,10,0)&amp;""</f>
        <v/>
      </c>
      <c r="K198" s="55" t="str">
        <f>IF(VLOOKUP($A198,'Institution Evaluation'!$A$56:$K$346,10,0)=TRUE,"Yes","")</f>
        <v/>
      </c>
    </row>
    <row r="199" spans="1:11" s="1" customFormat="1" ht="18" x14ac:dyDescent="0.2">
      <c r="A199" s="70" t="str">
        <f>VLOOKUP(LEFT($A200,4),'Auto Responses'!$N$4:$O$38,2,0)&amp;""</f>
        <v xml:space="preserve"> Policies, Processes, and Procedures</v>
      </c>
      <c r="B199" s="29"/>
      <c r="C199" s="38"/>
      <c r="D199" s="38"/>
      <c r="E199" s="354"/>
      <c r="F199" s="139" t="s">
        <v>1099</v>
      </c>
      <c r="G199" s="38"/>
      <c r="H199" s="38"/>
      <c r="I199" s="38"/>
      <c r="J199" s="38"/>
      <c r="K199" s="38"/>
    </row>
    <row r="200" spans="1:11" ht="45" x14ac:dyDescent="0.2">
      <c r="A200" s="25" t="s">
        <v>524</v>
      </c>
      <c r="B200" s="24" t="str">
        <f>VLOOKUP($A200,Questions!$A$2:$X$333,2,0)</f>
        <v>Is your company subject to the institution's geographic region's laws and regulations?*</v>
      </c>
      <c r="C200" s="52" t="str">
        <f>VLOOKUP($A200,'Institution Evaluation'!$A$56:$K$346,3,0)&amp;""</f>
        <v/>
      </c>
      <c r="D200" s="52" t="str">
        <f>VLOOKUP($A200,'Institution Evaluation'!$A$56:$K$346,4,0)&amp;""</f>
        <v/>
      </c>
      <c r="E200" s="353" t="str">
        <f>VLOOKUP($A200,'Institution Evaluation'!$A$56:$K$346,5,0)&amp;""</f>
        <v>State the country that governs and regulates your company.</v>
      </c>
      <c r="F200" s="195" t="str">
        <f>VLOOKUP($A200,'Institution Evaluation'!$A$56:$K$346,6,0)&amp;""</f>
        <v/>
      </c>
      <c r="G200" s="37" t="str">
        <f>VLOOKUP($A200,'Institution Evaluation'!$A$56:$K$346,7,0)&amp;""</f>
        <v>Yes</v>
      </c>
      <c r="H200" s="192" t="str">
        <f>VLOOKUP($A200,'Institution Evaluation'!$A$56:$K$346,8,0)&amp;""</f>
        <v/>
      </c>
      <c r="I200" s="52" t="str">
        <f>VLOOKUP($A200,'Institution Evaluation'!$A$56:$K$346,9,0)&amp;""</f>
        <v>Critical Importance</v>
      </c>
      <c r="J200" s="193" t="str">
        <f>VLOOKUP($A200,'Institution Evaluation'!$A$56:$K$346,10,0)&amp;""</f>
        <v/>
      </c>
      <c r="K200" s="55" t="str">
        <f>IF(VLOOKUP($A200,'Institution Evaluation'!$A$56:$K$346,10,0)=TRUE,"Yes","")</f>
        <v/>
      </c>
    </row>
    <row r="201" spans="1:11" ht="28.5" x14ac:dyDescent="0.2">
      <c r="A201" s="25" t="s">
        <v>528</v>
      </c>
      <c r="B201" s="24" t="str">
        <f>VLOOKUP($A201,Questions!$A$2:$X$333,2,0)</f>
        <v>Can you accommodate encryption requirements using open standards?</v>
      </c>
      <c r="C201" s="52" t="str">
        <f>VLOOKUP($A201,'Institution Evaluation'!$A$56:$K$346,3,0)&amp;""</f>
        <v/>
      </c>
      <c r="D201" s="52" t="str">
        <f>VLOOKUP($A201,'Institution Evaluation'!$A$56:$K$346,4,0)&amp;""</f>
        <v/>
      </c>
      <c r="E201" s="353" t="str">
        <f>VLOOKUP($A201,'Institution Evaluation'!$A$56:$K$346,5,0)&amp;""</f>
        <v/>
      </c>
      <c r="F201" s="195" t="str">
        <f>VLOOKUP($A201,'Institution Evaluation'!$A$56:$K$346,6,0)&amp;""</f>
        <v/>
      </c>
      <c r="G201" s="37" t="str">
        <f>VLOOKUP($A201,'Institution Evaluation'!$A$56:$K$346,7,0)&amp;""</f>
        <v>Yes</v>
      </c>
      <c r="H201" s="192" t="str">
        <f>VLOOKUP($A201,'Institution Evaluation'!$A$56:$K$346,8,0)&amp;""</f>
        <v/>
      </c>
      <c r="I201" s="52" t="str">
        <f>VLOOKUP($A201,'Institution Evaluation'!$A$56:$K$346,9,0)&amp;""</f>
        <v>Standard Importance</v>
      </c>
      <c r="J201" s="193" t="str">
        <f>VLOOKUP($A201,'Institution Evaluation'!$A$56:$K$346,10,0)&amp;""</f>
        <v/>
      </c>
      <c r="K201" s="55" t="str">
        <f>IF(VLOOKUP($A201,'Institution Evaluation'!$A$56:$K$346,10,0)=TRUE,"Yes","")</f>
        <v/>
      </c>
    </row>
    <row r="202" spans="1:11" ht="28.5" x14ac:dyDescent="0.2">
      <c r="A202" s="25" t="s">
        <v>550</v>
      </c>
      <c r="B202" s="24" t="str">
        <f>VLOOKUP($A202,Questions!$A$2:$X$333,2,0)</f>
        <v>Will you comply with applicable breach notification laws?</v>
      </c>
      <c r="C202" s="52" t="str">
        <f>VLOOKUP($A202,'Institution Evaluation'!$A$56:$K$346,3,0)&amp;""</f>
        <v/>
      </c>
      <c r="D202" s="52" t="str">
        <f>VLOOKUP($A202,'Institution Evaluation'!$A$56:$K$346,4,0)&amp;""</f>
        <v/>
      </c>
      <c r="E202" s="353" t="str">
        <f>VLOOKUP($A202,'Institution Evaluation'!$A$56:$K$346,5,0)&amp;""</f>
        <v/>
      </c>
      <c r="F202" s="195" t="str">
        <f>VLOOKUP($A202,'Institution Evaluation'!$A$56:$K$346,6,0)&amp;""</f>
        <v/>
      </c>
      <c r="G202" s="37" t="str">
        <f>VLOOKUP($A202,'Institution Evaluation'!$A$56:$K$346,7,0)&amp;""</f>
        <v>Yes</v>
      </c>
      <c r="H202" s="192" t="str">
        <f>VLOOKUP($A202,'Institution Evaluation'!$A$56:$K$346,8,0)&amp;""</f>
        <v/>
      </c>
      <c r="I202" s="52" t="str">
        <f>VLOOKUP($A202,'Institution Evaluation'!$A$56:$K$346,9,0)&amp;""</f>
        <v>Minor Importance</v>
      </c>
      <c r="J202" s="193" t="str">
        <f>VLOOKUP($A202,'Institution Evaluation'!$A$56:$K$346,10,0)&amp;""</f>
        <v/>
      </c>
      <c r="K202" s="55" t="str">
        <f>IF(VLOOKUP($A202,'Institution Evaluation'!$A$56:$K$346,10,0)=TRUE,"Yes","")</f>
        <v/>
      </c>
    </row>
    <row r="203" spans="1:11" ht="28.5" x14ac:dyDescent="0.2">
      <c r="A203" s="25" t="s">
        <v>554</v>
      </c>
      <c r="B203" s="24" t="str">
        <f>VLOOKUP($A203,Questions!$A$2:$X$333,2,0)</f>
        <v>Do you have an information security awareness program?</v>
      </c>
      <c r="C203" s="52" t="str">
        <f>VLOOKUP($A203,'Institution Evaluation'!$A$56:$K$346,3,0)&amp;""</f>
        <v/>
      </c>
      <c r="D203" s="52" t="str">
        <f>VLOOKUP($A203,'Institution Evaluation'!$A$56:$K$346,4,0)&amp;""</f>
        <v/>
      </c>
      <c r="E203" s="353" t="str">
        <f>VLOOKUP($A203,'Institution Evaluation'!$A$56:$K$346,5,0)&amp;""</f>
        <v/>
      </c>
      <c r="F203" s="195" t="str">
        <f>VLOOKUP($A203,'Institution Evaluation'!$A$56:$K$346,6,0)&amp;""</f>
        <v/>
      </c>
      <c r="G203" s="37" t="str">
        <f>VLOOKUP($A203,'Institution Evaluation'!$A$56:$K$346,7,0)&amp;""</f>
        <v>Yes</v>
      </c>
      <c r="H203" s="192" t="str">
        <f>VLOOKUP($A203,'Institution Evaluation'!$A$56:$K$346,8,0)&amp;""</f>
        <v/>
      </c>
      <c r="I203" s="52" t="str">
        <f>VLOOKUP($A203,'Institution Evaluation'!$A$56:$K$346,9,0)&amp;""</f>
        <v>Minor Importance</v>
      </c>
      <c r="J203" s="193" t="str">
        <f>VLOOKUP($A203,'Institution Evaluation'!$A$56:$K$346,10,0)&amp;""</f>
        <v/>
      </c>
      <c r="K203" s="55" t="str">
        <f>IF(VLOOKUP($A203,'Institution Evaluation'!$A$56:$K$346,10,0)=TRUE,"Yes","")</f>
        <v/>
      </c>
    </row>
    <row r="204" spans="1:11" ht="28.5" x14ac:dyDescent="0.2">
      <c r="A204" s="25" t="s">
        <v>559</v>
      </c>
      <c r="B204" s="24" t="str">
        <f>VLOOKUP($A204,Questions!$A$2:$X$333,2,0)</f>
        <v>Is security awareness training mandatory for all employees?</v>
      </c>
      <c r="C204" s="52" t="str">
        <f>VLOOKUP($A204,'Institution Evaluation'!$A$56:$K$346,3,0)&amp;""</f>
        <v/>
      </c>
      <c r="D204" s="52" t="str">
        <f>VLOOKUP($A204,'Institution Evaluation'!$A$56:$K$346,4,0)&amp;""</f>
        <v/>
      </c>
      <c r="E204" s="353" t="str">
        <f>VLOOKUP($A204,'Institution Evaluation'!$A$56:$K$346,5,0)&amp;""</f>
        <v/>
      </c>
      <c r="F204" s="195" t="str">
        <f>VLOOKUP($A204,'Institution Evaluation'!$A$56:$K$346,6,0)&amp;""</f>
        <v/>
      </c>
      <c r="G204" s="37" t="str">
        <f>VLOOKUP($A204,'Institution Evaluation'!$A$56:$K$346,7,0)&amp;""</f>
        <v>Yes</v>
      </c>
      <c r="H204" s="192" t="str">
        <f>VLOOKUP($A204,'Institution Evaluation'!$A$56:$K$346,8,0)&amp;""</f>
        <v/>
      </c>
      <c r="I204" s="52" t="str">
        <f>VLOOKUP($A204,'Institution Evaluation'!$A$56:$K$346,9,0)&amp;""</f>
        <v>Minor Importance</v>
      </c>
      <c r="J204" s="193" t="str">
        <f>VLOOKUP($A204,'Institution Evaluation'!$A$56:$K$346,10,0)&amp;""</f>
        <v/>
      </c>
      <c r="K204" s="55" t="str">
        <f>IF(VLOOKUP($A204,'Institution Evaluation'!$A$56:$K$346,10,0)=TRUE,"Yes","")</f>
        <v/>
      </c>
    </row>
    <row r="205" spans="1:11" ht="42.75" x14ac:dyDescent="0.2">
      <c r="A205" s="25" t="s">
        <v>567</v>
      </c>
      <c r="B205" s="24" t="str">
        <f>VLOOKUP($A205,Questions!$A$2:$X$333,2,0)</f>
        <v>Do you have documented, and currently implemented, internal audit processes and procedures?</v>
      </c>
      <c r="C205" s="52" t="str">
        <f>VLOOKUP($A205,'Institution Evaluation'!$A$56:$K$346,3,0)&amp;""</f>
        <v/>
      </c>
      <c r="D205" s="52" t="str">
        <f>VLOOKUP($A205,'Institution Evaluation'!$A$56:$K$346,4,0)&amp;""</f>
        <v/>
      </c>
      <c r="E205" s="353" t="str">
        <f>VLOOKUP($A205,'Institution Evaluation'!$A$56:$K$346,5,0)&amp;""</f>
        <v/>
      </c>
      <c r="F205" s="195" t="str">
        <f>VLOOKUP($A205,'Institution Evaluation'!$A$56:$K$346,6,0)&amp;""</f>
        <v/>
      </c>
      <c r="G205" s="37" t="str">
        <f>VLOOKUP($A205,'Institution Evaluation'!$A$56:$K$346,7,0)&amp;""</f>
        <v>Yes</v>
      </c>
      <c r="H205" s="192" t="str">
        <f>VLOOKUP($A205,'Institution Evaluation'!$A$56:$K$346,8,0)&amp;""</f>
        <v/>
      </c>
      <c r="I205" s="52" t="str">
        <f>VLOOKUP($A205,'Institution Evaluation'!$A$56:$K$346,9,0)&amp;""</f>
        <v>Minor Importance</v>
      </c>
      <c r="J205" s="193" t="str">
        <f>VLOOKUP($A205,'Institution Evaluation'!$A$56:$K$346,10,0)&amp;""</f>
        <v/>
      </c>
      <c r="K205" s="55" t="str">
        <f>IF(VLOOKUP($A205,'Institution Evaluation'!$A$56:$K$346,10,0)=TRUE,"Yes","")</f>
        <v/>
      </c>
    </row>
    <row r="206" spans="1:11" ht="28.5" x14ac:dyDescent="0.2">
      <c r="A206" s="25" t="s">
        <v>572</v>
      </c>
      <c r="B206" s="24" t="str">
        <f>VLOOKUP($A206,Questions!$A$2:$X$333,2,0)</f>
        <v>Does your organization have physical security controls and policies in place?</v>
      </c>
      <c r="C206" s="52" t="str">
        <f>VLOOKUP($A206,'Institution Evaluation'!$A$56:$K$346,3,0)&amp;""</f>
        <v/>
      </c>
      <c r="D206" s="52" t="str">
        <f>VLOOKUP($A206,'Institution Evaluation'!$A$56:$K$346,4,0)&amp;""</f>
        <v/>
      </c>
      <c r="E206" s="353" t="str">
        <f>VLOOKUP($A206,'Institution Evaluation'!$A$56:$K$346,5,0)&amp;""</f>
        <v/>
      </c>
      <c r="F206" s="195" t="str">
        <f>VLOOKUP($A206,'Institution Evaluation'!$A$56:$K$346,6,0)&amp;""</f>
        <v/>
      </c>
      <c r="G206" s="37" t="str">
        <f>VLOOKUP($A206,'Institution Evaluation'!$A$56:$K$346,7,0)&amp;""</f>
        <v>Yes</v>
      </c>
      <c r="H206" s="192" t="str">
        <f>VLOOKUP($A206,'Institution Evaluation'!$A$56:$K$346,8,0)&amp;""</f>
        <v/>
      </c>
      <c r="I206" s="52" t="str">
        <f>VLOOKUP($A206,'Institution Evaluation'!$A$56:$K$346,9,0)&amp;""</f>
        <v>Minor Importance</v>
      </c>
      <c r="J206" s="193" t="str">
        <f>VLOOKUP($A206,'Institution Evaluation'!$A$56:$K$346,10,0)&amp;""</f>
        <v/>
      </c>
      <c r="K206" s="55" t="str">
        <f>IF(VLOOKUP($A206,'Institution Evaluation'!$A$56:$K$346,10,0)=TRUE,"Yes","")</f>
        <v/>
      </c>
    </row>
    <row r="207" spans="1:11" s="1" customFormat="1" ht="18" x14ac:dyDescent="0.2">
      <c r="A207" s="70" t="str">
        <f>VLOOKUP(LEFT($A208,4),'Auto Responses'!$N$4:$O$38,2,0)&amp;""</f>
        <v xml:space="preserve"> Incident Handling</v>
      </c>
      <c r="B207" s="29"/>
      <c r="C207" s="38"/>
      <c r="D207" s="38"/>
      <c r="E207" s="354"/>
      <c r="F207" s="139" t="s">
        <v>1099</v>
      </c>
      <c r="G207" s="38"/>
      <c r="H207" s="38"/>
      <c r="I207" s="38"/>
      <c r="J207" s="38"/>
      <c r="K207" s="38"/>
    </row>
    <row r="208" spans="1:11" ht="15" x14ac:dyDescent="0.2">
      <c r="A208" s="25" t="s">
        <v>577</v>
      </c>
      <c r="B208" s="24" t="str">
        <f>VLOOKUP($A208,Questions!$A$2:$X$333,2,0)</f>
        <v>Do you have a formal incident response plan?</v>
      </c>
      <c r="C208" s="52" t="str">
        <f>VLOOKUP($A208,'Institution Evaluation'!$A$56:$K$346,3,0)&amp;""</f>
        <v/>
      </c>
      <c r="D208" s="52" t="str">
        <f>VLOOKUP($A208,'Institution Evaluation'!$A$56:$K$346,4,0)&amp;""</f>
        <v/>
      </c>
      <c r="E208" s="353" t="str">
        <f>VLOOKUP($A208,'Institution Evaluation'!$A$56:$K$346,5,0)&amp;""</f>
        <v/>
      </c>
      <c r="F208" s="195" t="str">
        <f>VLOOKUP($A208,'Institution Evaluation'!$A$56:$K$346,6,0)&amp;""</f>
        <v/>
      </c>
      <c r="G208" s="37" t="str">
        <f>VLOOKUP($A208,'Institution Evaluation'!$A$56:$K$346,7,0)&amp;""</f>
        <v>Yes</v>
      </c>
      <c r="H208" s="192" t="str">
        <f>VLOOKUP($A208,'Institution Evaluation'!$A$56:$K$346,8,0)&amp;""</f>
        <v/>
      </c>
      <c r="I208" s="52" t="str">
        <f>VLOOKUP($A208,'Institution Evaluation'!$A$56:$K$346,9,0)&amp;""</f>
        <v>Standard Importance</v>
      </c>
      <c r="J208" s="193" t="str">
        <f>VLOOKUP($A208,'Institution Evaluation'!$A$56:$K$346,10,0)&amp;""</f>
        <v/>
      </c>
      <c r="K208" s="55" t="str">
        <f>IF(VLOOKUP($A208,'Institution Evaluation'!$A$56:$K$346,10,0)=TRUE,"Yes","")</f>
        <v/>
      </c>
    </row>
    <row r="209" spans="1:11" ht="28.5" x14ac:dyDescent="0.2">
      <c r="A209" s="25" t="s">
        <v>581</v>
      </c>
      <c r="B209" s="24" t="str">
        <f>VLOOKUP($A209,Questions!$A$2:$X$333,2,0)</f>
        <v>Do you either have an internal incident response team or retain an external team?</v>
      </c>
      <c r="C209" s="52" t="str">
        <f>VLOOKUP($A209,'Institution Evaluation'!$A$56:$K$346,3,0)&amp;""</f>
        <v/>
      </c>
      <c r="D209" s="52" t="str">
        <f>VLOOKUP($A209,'Institution Evaluation'!$A$56:$K$346,4,0)&amp;""</f>
        <v/>
      </c>
      <c r="E209" s="353" t="str">
        <f>VLOOKUP($A209,'Institution Evaluation'!$A$56:$K$346,5,0)&amp;""</f>
        <v/>
      </c>
      <c r="F209" s="195" t="str">
        <f>VLOOKUP($A209,'Institution Evaluation'!$A$56:$K$346,6,0)&amp;""</f>
        <v/>
      </c>
      <c r="G209" s="37" t="str">
        <f>VLOOKUP($A209,'Institution Evaluation'!$A$56:$K$346,7,0)&amp;""</f>
        <v>Yes</v>
      </c>
      <c r="H209" s="192" t="str">
        <f>VLOOKUP($A209,'Institution Evaluation'!$A$56:$K$346,8,0)&amp;""</f>
        <v/>
      </c>
      <c r="I209" s="52" t="str">
        <f>VLOOKUP($A209,'Institution Evaluation'!$A$56:$K$346,9,0)&amp;""</f>
        <v>Minor Importance</v>
      </c>
      <c r="J209" s="193" t="str">
        <f>VLOOKUP($A209,'Institution Evaluation'!$A$56:$K$346,10,0)&amp;""</f>
        <v/>
      </c>
      <c r="K209" s="55" t="str">
        <f>IF(VLOOKUP($A209,'Institution Evaluation'!$A$56:$K$346,10,0)=TRUE,"Yes","")</f>
        <v/>
      </c>
    </row>
    <row r="210" spans="1:11" ht="28.5" x14ac:dyDescent="0.2">
      <c r="A210" s="25" t="s">
        <v>585</v>
      </c>
      <c r="B210" s="24" t="str">
        <f>VLOOKUP($A210,Questions!$A$2:$X$333,2,0)</f>
        <v>Do you have the capability to respond to incidents on a 24 x 7 x 365 basis?</v>
      </c>
      <c r="C210" s="52" t="str">
        <f>VLOOKUP($A210,'Institution Evaluation'!$A$56:$K$346,3,0)&amp;""</f>
        <v/>
      </c>
      <c r="D210" s="52" t="str">
        <f>VLOOKUP($A210,'Institution Evaluation'!$A$56:$K$346,4,0)&amp;""</f>
        <v/>
      </c>
      <c r="E210" s="353" t="str">
        <f>VLOOKUP($A210,'Institution Evaluation'!$A$56:$K$346,5,0)&amp;""</f>
        <v/>
      </c>
      <c r="F210" s="195" t="str">
        <f>VLOOKUP($A210,'Institution Evaluation'!$A$56:$K$346,6,0)&amp;""</f>
        <v/>
      </c>
      <c r="G210" s="37" t="str">
        <f>VLOOKUP($A210,'Institution Evaluation'!$A$56:$K$346,7,0)&amp;""</f>
        <v>Yes</v>
      </c>
      <c r="H210" s="192" t="str">
        <f>VLOOKUP($A210,'Institution Evaluation'!$A$56:$K$346,8,0)&amp;""</f>
        <v/>
      </c>
      <c r="I210" s="52" t="str">
        <f>VLOOKUP($A210,'Institution Evaluation'!$A$56:$K$346,9,0)&amp;""</f>
        <v>Minor Importance</v>
      </c>
      <c r="J210" s="193" t="str">
        <f>VLOOKUP($A210,'Institution Evaluation'!$A$56:$K$346,10,0)&amp;""</f>
        <v/>
      </c>
      <c r="K210" s="55" t="str">
        <f>IF(VLOOKUP($A210,'Institution Evaluation'!$A$56:$K$346,10,0)=TRUE,"Yes","")</f>
        <v/>
      </c>
    </row>
    <row r="211" spans="1:11" ht="42.75" x14ac:dyDescent="0.2">
      <c r="A211" s="25" t="s">
        <v>589</v>
      </c>
      <c r="B211" s="24" t="str">
        <f>VLOOKUP($A211,Questions!$A$2:$X$333,2,0)</f>
        <v>Do you carry cyber-risk insurance to protect against unforeseen service outages, data that is lost or stolen, and security incidents?</v>
      </c>
      <c r="C211" s="52" t="str">
        <f>VLOOKUP($A211,'Institution Evaluation'!$A$56:$K$346,3,0)&amp;""</f>
        <v/>
      </c>
      <c r="D211" s="52" t="str">
        <f>VLOOKUP($A211,'Institution Evaluation'!$A$56:$K$346,4,0)&amp;""</f>
        <v/>
      </c>
      <c r="E211" s="353" t="str">
        <f>VLOOKUP($A211,'Institution Evaluation'!$A$56:$K$346,5,0)&amp;""</f>
        <v/>
      </c>
      <c r="F211" s="195" t="str">
        <f>VLOOKUP($A211,'Institution Evaluation'!$A$56:$K$346,6,0)&amp;""</f>
        <v/>
      </c>
      <c r="G211" s="37" t="str">
        <f>VLOOKUP($A211,'Institution Evaluation'!$A$56:$K$346,7,0)&amp;""</f>
        <v>Yes</v>
      </c>
      <c r="H211" s="192" t="str">
        <f>VLOOKUP($A211,'Institution Evaluation'!$A$56:$K$346,8,0)&amp;""</f>
        <v/>
      </c>
      <c r="I211" s="52" t="str">
        <f>VLOOKUP($A211,'Institution Evaluation'!$A$56:$K$346,9,0)&amp;""</f>
        <v>Minor Importance</v>
      </c>
      <c r="J211" s="193" t="str">
        <f>VLOOKUP($A211,'Institution Evaluation'!$A$56:$K$346,10,0)&amp;""</f>
        <v/>
      </c>
      <c r="K211" s="55" t="str">
        <f>IF(VLOOKUP($A211,'Institution Evaluation'!$A$56:$K$346,10,0)=TRUE,"Yes","")</f>
        <v/>
      </c>
    </row>
    <row r="212" spans="1:11" s="1" customFormat="1" ht="18" x14ac:dyDescent="0.2">
      <c r="A212" s="70" t="str">
        <f>VLOOKUP(LEFT($A213,4),'Auto Responses'!$N$4:$O$38,2,0)&amp;""</f>
        <v xml:space="preserve"> Vulnerability Management</v>
      </c>
      <c r="B212" s="29"/>
      <c r="C212" s="38"/>
      <c r="D212" s="38"/>
      <c r="E212" s="354"/>
      <c r="F212" s="139" t="s">
        <v>1099</v>
      </c>
      <c r="G212" s="38"/>
      <c r="H212" s="38"/>
      <c r="I212" s="38"/>
      <c r="J212" s="38"/>
      <c r="K212" s="38"/>
    </row>
    <row r="213" spans="1:11" ht="42.75" x14ac:dyDescent="0.2">
      <c r="A213" s="25" t="s">
        <v>592</v>
      </c>
      <c r="B213" s="24" t="str">
        <f>VLOOKUP($A213,Questions!$A$2:$X$333,2,0)</f>
        <v>Are your systems and applications scanned with an authenticated user account for vulnerabilities (that are remediated) prior to new releases?*</v>
      </c>
      <c r="C213" s="52" t="str">
        <f>VLOOKUP($A213,'Institution Evaluation'!$A$56:$K$346,3,0)&amp;""</f>
        <v/>
      </c>
      <c r="D213" s="52" t="str">
        <f>VLOOKUP($A213,'Institution Evaluation'!$A$56:$K$346,4,0)&amp;""</f>
        <v/>
      </c>
      <c r="E213" s="353" t="str">
        <f>VLOOKUP($A213,'Institution Evaluation'!$A$56:$K$346,5,0)&amp;""</f>
        <v/>
      </c>
      <c r="F213" s="195" t="str">
        <f>VLOOKUP($A213,'Institution Evaluation'!$A$56:$K$346,6,0)&amp;""</f>
        <v/>
      </c>
      <c r="G213" s="37" t="str">
        <f>VLOOKUP($A213,'Institution Evaluation'!$A$56:$K$346,7,0)&amp;""</f>
        <v>Yes</v>
      </c>
      <c r="H213" s="192" t="str">
        <f>VLOOKUP($A213,'Institution Evaluation'!$A$56:$K$346,8,0)&amp;""</f>
        <v/>
      </c>
      <c r="I213" s="52" t="str">
        <f>VLOOKUP($A213,'Institution Evaluation'!$A$56:$K$346,9,0)&amp;""</f>
        <v>Critical Importance</v>
      </c>
      <c r="J213" s="193" t="str">
        <f>VLOOKUP($A213,'Institution Evaluation'!$A$56:$K$346,10,0)&amp;""</f>
        <v/>
      </c>
      <c r="K213" s="55" t="str">
        <f>IF(VLOOKUP($A213,'Institution Evaluation'!$A$56:$K$346,10,0)=TRUE,"Yes","")</f>
        <v/>
      </c>
    </row>
    <row r="214" spans="1:11" ht="28.5" x14ac:dyDescent="0.2">
      <c r="A214" s="25" t="s">
        <v>596</v>
      </c>
      <c r="B214" s="24" t="str">
        <f>VLOOKUP($A214,Questions!$A$2:$X$333,2,0)</f>
        <v>Will you provide results of application and system vulnerability scans to the institution?*</v>
      </c>
      <c r="C214" s="52" t="str">
        <f>VLOOKUP($A214,'Institution Evaluation'!$A$56:$K$346,3,0)&amp;""</f>
        <v/>
      </c>
      <c r="D214" s="52" t="str">
        <f>VLOOKUP($A214,'Institution Evaluation'!$A$56:$K$346,4,0)&amp;""</f>
        <v/>
      </c>
      <c r="E214" s="353" t="str">
        <f>VLOOKUP($A214,'Institution Evaluation'!$A$56:$K$346,5,0)&amp;""</f>
        <v/>
      </c>
      <c r="F214" s="195" t="str">
        <f>VLOOKUP($A214,'Institution Evaluation'!$A$56:$K$346,6,0)&amp;""</f>
        <v/>
      </c>
      <c r="G214" s="37" t="str">
        <f>VLOOKUP($A214,'Institution Evaluation'!$A$56:$K$346,7,0)&amp;""</f>
        <v>Yes</v>
      </c>
      <c r="H214" s="192" t="str">
        <f>VLOOKUP($A214,'Institution Evaluation'!$A$56:$K$346,8,0)&amp;""</f>
        <v/>
      </c>
      <c r="I214" s="52" t="str">
        <f>VLOOKUP($A214,'Institution Evaluation'!$A$56:$K$346,9,0)&amp;""</f>
        <v>Critical Importance</v>
      </c>
      <c r="J214" s="193" t="str">
        <f>VLOOKUP($A214,'Institution Evaluation'!$A$56:$K$346,10,0)&amp;""</f>
        <v/>
      </c>
      <c r="K214" s="55" t="str">
        <f>IF(VLOOKUP($A214,'Institution Evaluation'!$A$56:$K$346,10,0)=TRUE,"Yes","")</f>
        <v/>
      </c>
    </row>
    <row r="215" spans="1:11" ht="28.5" x14ac:dyDescent="0.2">
      <c r="A215" s="25" t="s">
        <v>603</v>
      </c>
      <c r="B215" s="24" t="str">
        <f>VLOOKUP($A215,Questions!$A$2:$X$333,2,0)</f>
        <v>Have your systems and applications had a third-party security assessment completed in the last year?</v>
      </c>
      <c r="C215" s="52" t="str">
        <f>VLOOKUP($A215,'Institution Evaluation'!$A$56:$K$346,3,0)&amp;""</f>
        <v/>
      </c>
      <c r="D215" s="52" t="str">
        <f>VLOOKUP($A215,'Institution Evaluation'!$A$56:$K$346,4,0)&amp;""</f>
        <v/>
      </c>
      <c r="E215" s="353" t="str">
        <f>VLOOKUP($A215,'Institution Evaluation'!$A$56:$K$346,5,0)&amp;""</f>
        <v/>
      </c>
      <c r="F215" s="195" t="str">
        <f>VLOOKUP($A215,'Institution Evaluation'!$A$56:$K$346,6,0)&amp;""</f>
        <v/>
      </c>
      <c r="G215" s="37" t="str">
        <f>VLOOKUP($A215,'Institution Evaluation'!$A$56:$K$346,7,0)&amp;""</f>
        <v>Yes</v>
      </c>
      <c r="H215" s="192" t="str">
        <f>VLOOKUP($A215,'Institution Evaluation'!$A$56:$K$346,8,0)&amp;""</f>
        <v/>
      </c>
      <c r="I215" s="52" t="str">
        <f>VLOOKUP($A215,'Institution Evaluation'!$A$56:$K$346,9,0)&amp;""</f>
        <v>Standard Importance</v>
      </c>
      <c r="J215" s="193" t="str">
        <f>VLOOKUP($A215,'Institution Evaluation'!$A$56:$K$346,10,0)&amp;""</f>
        <v/>
      </c>
      <c r="K215" s="55" t="str">
        <f>IF(VLOOKUP($A215,'Institution Evaluation'!$A$56:$K$346,10,0)=TRUE,"Yes","")</f>
        <v/>
      </c>
    </row>
    <row r="216" spans="1:11" ht="28.5" x14ac:dyDescent="0.2">
      <c r="A216" s="25" t="s">
        <v>608</v>
      </c>
      <c r="B216" s="24" t="str">
        <f>VLOOKUP($A216,Questions!$A$2:$X$333,2,0)</f>
        <v>Are your systems and applications regularly scanned externally for vulnerabilities?</v>
      </c>
      <c r="C216" s="52" t="str">
        <f>VLOOKUP($A216,'Institution Evaluation'!$A$56:$K$346,3,0)&amp;""</f>
        <v/>
      </c>
      <c r="D216" s="52" t="str">
        <f>VLOOKUP($A216,'Institution Evaluation'!$A$56:$K$346,4,0)&amp;""</f>
        <v/>
      </c>
      <c r="E216" s="353" t="str">
        <f>VLOOKUP($A216,'Institution Evaluation'!$A$56:$K$346,5,0)&amp;""</f>
        <v/>
      </c>
      <c r="F216" s="195" t="str">
        <f>VLOOKUP($A216,'Institution Evaluation'!$A$56:$K$346,6,0)&amp;""</f>
        <v/>
      </c>
      <c r="G216" s="37" t="str">
        <f>VLOOKUP($A216,'Institution Evaluation'!$A$56:$K$346,7,0)&amp;""</f>
        <v>Yes</v>
      </c>
      <c r="H216" s="192" t="str">
        <f>VLOOKUP($A216,'Institution Evaluation'!$A$56:$K$346,8,0)&amp;""</f>
        <v/>
      </c>
      <c r="I216" s="52" t="str">
        <f>VLOOKUP($A216,'Institution Evaluation'!$A$56:$K$346,9,0)&amp;""</f>
        <v>Minor Importance</v>
      </c>
      <c r="J216" s="193" t="str">
        <f>VLOOKUP($A216,'Institution Evaluation'!$A$56:$K$346,10,0)&amp;""</f>
        <v/>
      </c>
      <c r="K216" s="55" t="str">
        <f>IF(VLOOKUP($A216,'Institution Evaluation'!$A$56:$K$346,10,0)=TRUE,"Yes","")</f>
        <v/>
      </c>
    </row>
    <row r="217" spans="1:11" s="1" customFormat="1" ht="18" x14ac:dyDescent="0.2">
      <c r="A217" s="70" t="str">
        <f>VLOOKUP(LEFT($A218,4),'Auto Responses'!$N$4:$O$38,2,0)&amp;""</f>
        <v xml:space="preserve">HIPAA Compliance </v>
      </c>
      <c r="B217" s="29"/>
      <c r="C217" s="38"/>
      <c r="D217" s="38"/>
      <c r="E217" s="354"/>
      <c r="F217" s="139" t="s">
        <v>1099</v>
      </c>
      <c r="G217" s="38"/>
      <c r="H217" s="38"/>
      <c r="I217" s="38"/>
      <c r="J217" s="38"/>
      <c r="K217" s="38"/>
    </row>
    <row r="218" spans="1:11" ht="90" x14ac:dyDescent="0.2">
      <c r="A218" s="25" t="s">
        <v>611</v>
      </c>
      <c r="B218" s="24" t="str">
        <f>VLOOKUP($A218,Questions!$A$2:$X$333,2,0)</f>
        <v>Do your workforce members receive regular training related to the Health Insurance Portability and Accountability Act (HIPAA) Privacy and Security Rules and the HITECH Act?*</v>
      </c>
      <c r="C218" s="52" t="str">
        <f>VLOOKUP($A218,'Institution Evaluation'!$A$56:$K$346,3,0)&amp;""</f>
        <v/>
      </c>
      <c r="D218" s="52" t="str">
        <f>VLOOKUP($A218,'Institution Evaluation'!$A$56:$K$346,4,0)&amp;""</f>
        <v/>
      </c>
      <c r="E218" s="353" t="str">
        <f>VLOOKUP($A218,'Institution Evaluation'!$A$56:$K$346,5,0)&amp;""</f>
        <v>Refer to HIPAA regulations documentation for supplemental guidance in this section.</v>
      </c>
      <c r="F218" s="195" t="str">
        <f>VLOOKUP($A218,'Institution Evaluation'!$A$56:$K$346,6,0)&amp;""</f>
        <v/>
      </c>
      <c r="G218" s="37" t="str">
        <f>VLOOKUP($A218,'Institution Evaluation'!$A$56:$K$346,7,0)&amp;""</f>
        <v>Yes</v>
      </c>
      <c r="H218" s="192" t="str">
        <f>VLOOKUP($A218,'Institution Evaluation'!$A$56:$K$346,8,0)&amp;""</f>
        <v/>
      </c>
      <c r="I218" s="52" t="str">
        <f>VLOOKUP($A218,'Institution Evaluation'!$A$56:$K$346,9,0)&amp;""</f>
        <v>Critical Importance</v>
      </c>
      <c r="J218" s="193" t="str">
        <f>VLOOKUP($A218,'Institution Evaluation'!$A$56:$K$346,10,0)&amp;""</f>
        <v/>
      </c>
      <c r="K218" s="55" t="str">
        <f>IF(VLOOKUP($A218,'Institution Evaluation'!$A$56:$K$346,10,0)=TRUE,"Yes","")</f>
        <v/>
      </c>
    </row>
    <row r="219" spans="1:11" ht="90" x14ac:dyDescent="0.2">
      <c r="A219" s="25" t="s">
        <v>616</v>
      </c>
      <c r="B219" s="24" t="str">
        <f>VLOOKUP($A219,Questions!$A$2:$X$333,2,0)</f>
        <v>Have you identified areas of risk?*</v>
      </c>
      <c r="C219" s="52" t="str">
        <f>VLOOKUP($A219,'Institution Evaluation'!$A$56:$K$346,3,0)&amp;""</f>
        <v/>
      </c>
      <c r="D219" s="52" t="str">
        <f>VLOOKUP($A219,'Institution Evaluation'!$A$56:$K$346,4,0)&amp;""</f>
        <v/>
      </c>
      <c r="E219" s="353" t="str">
        <f>VLOOKUP($A219,'Institution Evaluation'!$A$56:$K$346,5,0)&amp;""</f>
        <v>Refer to HIPAA regulations documentation for supplemental guidance in this section.</v>
      </c>
      <c r="F219" s="195" t="str">
        <f>VLOOKUP($A219,'Institution Evaluation'!$A$56:$K$346,6,0)&amp;""</f>
        <v/>
      </c>
      <c r="G219" s="37" t="str">
        <f>VLOOKUP($A219,'Institution Evaluation'!$A$56:$K$346,7,0)&amp;""</f>
        <v>Yes</v>
      </c>
      <c r="H219" s="192" t="str">
        <f>VLOOKUP($A219,'Institution Evaluation'!$A$56:$K$346,8,0)&amp;""</f>
        <v/>
      </c>
      <c r="I219" s="52" t="str">
        <f>VLOOKUP($A219,'Institution Evaluation'!$A$56:$K$346,9,0)&amp;""</f>
        <v>Critical Importance</v>
      </c>
      <c r="J219" s="193" t="str">
        <f>VLOOKUP($A219,'Institution Evaluation'!$A$56:$K$346,10,0)&amp;""</f>
        <v/>
      </c>
      <c r="K219" s="55" t="str">
        <f>IF(VLOOKUP($A219,'Institution Evaluation'!$A$56:$K$346,10,0)=TRUE,"Yes","")</f>
        <v/>
      </c>
    </row>
    <row r="220" spans="1:11" ht="90" x14ac:dyDescent="0.2">
      <c r="A220" s="25" t="s">
        <v>618</v>
      </c>
      <c r="B220" s="24" t="str">
        <f>VLOOKUP($A220,Questions!$A$2:$X$333,2,0)</f>
        <v>Have the relevant policies/plans been tested?*</v>
      </c>
      <c r="C220" s="52" t="str">
        <f>VLOOKUP($A220,'Institution Evaluation'!$A$56:$K$346,3,0)&amp;""</f>
        <v/>
      </c>
      <c r="D220" s="52" t="str">
        <f>VLOOKUP($A220,'Institution Evaluation'!$A$56:$K$346,4,0)&amp;""</f>
        <v/>
      </c>
      <c r="E220" s="353" t="str">
        <f>VLOOKUP($A220,'Institution Evaluation'!$A$56:$K$346,5,0)&amp;""</f>
        <v>Refer to HIPAA regulations documentation for supplemental guidance in this section.</v>
      </c>
      <c r="F220" s="195" t="str">
        <f>VLOOKUP($A220,'Institution Evaluation'!$A$56:$K$346,6,0)&amp;""</f>
        <v/>
      </c>
      <c r="G220" s="37" t="str">
        <f>VLOOKUP($A220,'Institution Evaluation'!$A$56:$K$346,7,0)&amp;""</f>
        <v>Yes</v>
      </c>
      <c r="H220" s="192" t="str">
        <f>VLOOKUP($A220,'Institution Evaluation'!$A$56:$K$346,8,0)&amp;""</f>
        <v/>
      </c>
      <c r="I220" s="52" t="str">
        <f>VLOOKUP($A220,'Institution Evaluation'!$A$56:$K$346,9,0)&amp;""</f>
        <v>Critical Importance</v>
      </c>
      <c r="J220" s="193" t="str">
        <f>VLOOKUP($A220,'Institution Evaluation'!$A$56:$K$346,10,0)&amp;""</f>
        <v/>
      </c>
      <c r="K220" s="55" t="str">
        <f>IF(VLOOKUP($A220,'Institution Evaluation'!$A$56:$K$346,10,0)=TRUE,"Yes","")</f>
        <v/>
      </c>
    </row>
    <row r="221" spans="1:11" ht="90" x14ac:dyDescent="0.2">
      <c r="A221" s="25" t="s">
        <v>620</v>
      </c>
      <c r="B221" s="24" t="str">
        <f>VLOOKUP($A221,Questions!$A$2:$X$333,2,0)</f>
        <v>Have you entered into a Business Associate Agreements with all subcontractors who may have access to protected health information (PHI)?*</v>
      </c>
      <c r="C221" s="52" t="str">
        <f>VLOOKUP($A221,'Institution Evaluation'!$A$56:$K$346,3,0)&amp;""</f>
        <v/>
      </c>
      <c r="D221" s="52" t="str">
        <f>VLOOKUP($A221,'Institution Evaluation'!$A$56:$K$346,4,0)&amp;""</f>
        <v/>
      </c>
      <c r="E221" s="353" t="str">
        <f>VLOOKUP($A221,'Institution Evaluation'!$A$56:$K$346,5,0)&amp;""</f>
        <v>Refer to HIPAA regulations documentation for supplemental guidance in this section.</v>
      </c>
      <c r="F221" s="195" t="str">
        <f>VLOOKUP($A221,'Institution Evaluation'!$A$56:$K$346,6,0)&amp;""</f>
        <v/>
      </c>
      <c r="G221" s="37" t="str">
        <f>VLOOKUP($A221,'Institution Evaluation'!$A$56:$K$346,7,0)&amp;""</f>
        <v>Yes</v>
      </c>
      <c r="H221" s="192" t="str">
        <f>VLOOKUP($A221,'Institution Evaluation'!$A$56:$K$346,8,0)&amp;""</f>
        <v/>
      </c>
      <c r="I221" s="52" t="str">
        <f>VLOOKUP($A221,'Institution Evaluation'!$A$56:$K$346,9,0)&amp;""</f>
        <v>Critical Importance</v>
      </c>
      <c r="J221" s="193" t="str">
        <f>VLOOKUP($A221,'Institution Evaluation'!$A$56:$K$346,10,0)&amp;""</f>
        <v/>
      </c>
      <c r="K221" s="55" t="str">
        <f>IF(VLOOKUP($A221,'Institution Evaluation'!$A$56:$K$346,10,0)=TRUE,"Yes","")</f>
        <v/>
      </c>
    </row>
    <row r="222" spans="1:11" ht="90" x14ac:dyDescent="0.2">
      <c r="A222" s="25" t="s">
        <v>622</v>
      </c>
      <c r="B222" s="24" t="str">
        <f>VLOOKUP($A222,Questions!$A$2:$X$333,2,0)</f>
        <v>Do you monitor or receive information regarding changes in HIPAA regulations?</v>
      </c>
      <c r="C222" s="52" t="str">
        <f>VLOOKUP($A222,'Institution Evaluation'!$A$56:$K$346,3,0)&amp;""</f>
        <v/>
      </c>
      <c r="D222" s="52" t="str">
        <f>VLOOKUP($A222,'Institution Evaluation'!$A$56:$K$346,4,0)&amp;""</f>
        <v/>
      </c>
      <c r="E222" s="353" t="str">
        <f>VLOOKUP($A222,'Institution Evaluation'!$A$56:$K$346,5,0)&amp;""</f>
        <v>Refer to HIPAA regulations documentation for supplemental guidance in this section.</v>
      </c>
      <c r="F222" s="195" t="str">
        <f>VLOOKUP($A222,'Institution Evaluation'!$A$56:$K$346,6,0)&amp;""</f>
        <v/>
      </c>
      <c r="G222" s="37" t="str">
        <f>VLOOKUP($A222,'Institution Evaluation'!$A$56:$K$346,7,0)&amp;""</f>
        <v>Yes</v>
      </c>
      <c r="H222" s="192" t="str">
        <f>VLOOKUP($A222,'Institution Evaluation'!$A$56:$K$346,8,0)&amp;""</f>
        <v/>
      </c>
      <c r="I222" s="52" t="str">
        <f>VLOOKUP($A222,'Institution Evaluation'!$A$56:$K$346,9,0)&amp;""</f>
        <v>Standard Importance</v>
      </c>
      <c r="J222" s="193" t="str">
        <f>VLOOKUP($A222,'Institution Evaluation'!$A$56:$K$346,10,0)&amp;""</f>
        <v/>
      </c>
      <c r="K222" s="55" t="str">
        <f>IF(VLOOKUP($A222,'Institution Evaluation'!$A$56:$K$346,10,0)=TRUE,"Yes","")</f>
        <v/>
      </c>
    </row>
    <row r="223" spans="1:11" ht="90" x14ac:dyDescent="0.2">
      <c r="A223" s="25" t="s">
        <v>623</v>
      </c>
      <c r="B223" s="24" t="str">
        <f>VLOOKUP($A223,Questions!$A$2:$X$333,2,0)</f>
        <v>Has your organization designated HIPAA Privacy and Security officers as required by the rules?</v>
      </c>
      <c r="C223" s="52" t="str">
        <f>VLOOKUP($A223,'Institution Evaluation'!$A$56:$K$346,3,0)&amp;""</f>
        <v/>
      </c>
      <c r="D223" s="52" t="str">
        <f>VLOOKUP($A223,'Institution Evaluation'!$A$56:$K$346,4,0)&amp;""</f>
        <v/>
      </c>
      <c r="E223" s="353" t="str">
        <f>VLOOKUP($A223,'Institution Evaluation'!$A$56:$K$346,5,0)&amp;""</f>
        <v>Refer to HIPAA regulations documentation for supplemental guidance in this section.</v>
      </c>
      <c r="F223" s="195" t="str">
        <f>VLOOKUP($A223,'Institution Evaluation'!$A$56:$K$346,6,0)&amp;""</f>
        <v/>
      </c>
      <c r="G223" s="37" t="str">
        <f>VLOOKUP($A223,'Institution Evaluation'!$A$56:$K$346,7,0)&amp;""</f>
        <v>Yes</v>
      </c>
      <c r="H223" s="192" t="str">
        <f>VLOOKUP($A223,'Institution Evaluation'!$A$56:$K$346,8,0)&amp;""</f>
        <v/>
      </c>
      <c r="I223" s="52" t="str">
        <f>VLOOKUP($A223,'Institution Evaluation'!$A$56:$K$346,9,0)&amp;""</f>
        <v>Standard Importance</v>
      </c>
      <c r="J223" s="193" t="str">
        <f>VLOOKUP($A223,'Institution Evaluation'!$A$56:$K$346,10,0)&amp;""</f>
        <v/>
      </c>
      <c r="K223" s="55" t="str">
        <f>IF(VLOOKUP($A223,'Institution Evaluation'!$A$56:$K$346,10,0)=TRUE,"Yes","")</f>
        <v/>
      </c>
    </row>
    <row r="224" spans="1:11" ht="90" x14ac:dyDescent="0.2">
      <c r="A224" s="25" t="s">
        <v>624</v>
      </c>
      <c r="B224" s="24" t="str">
        <f>VLOOKUP($A224,Questions!$A$2:$X$333,2,0)</f>
        <v>Do you comply with the requirements of the Health Information Technology for Economic and Clinical Health Act (HITECH)?</v>
      </c>
      <c r="C224" s="52" t="str">
        <f>VLOOKUP($A224,'Institution Evaluation'!$A$56:$K$346,3,0)&amp;""</f>
        <v/>
      </c>
      <c r="D224" s="52" t="str">
        <f>VLOOKUP($A224,'Institution Evaluation'!$A$56:$K$346,4,0)&amp;""</f>
        <v/>
      </c>
      <c r="E224" s="353" t="str">
        <f>VLOOKUP($A224,'Institution Evaluation'!$A$56:$K$346,5,0)&amp;""</f>
        <v>Refer to HIPAA regulations documentation for supplemental guidance in this section.</v>
      </c>
      <c r="F224" s="195" t="str">
        <f>VLOOKUP($A224,'Institution Evaluation'!$A$56:$K$346,6,0)&amp;""</f>
        <v/>
      </c>
      <c r="G224" s="37" t="str">
        <f>VLOOKUP($A224,'Institution Evaluation'!$A$56:$K$346,7,0)&amp;""</f>
        <v>Yes</v>
      </c>
      <c r="H224" s="192" t="str">
        <f>VLOOKUP($A224,'Institution Evaluation'!$A$56:$K$346,8,0)&amp;""</f>
        <v/>
      </c>
      <c r="I224" s="52" t="str">
        <f>VLOOKUP($A224,'Institution Evaluation'!$A$56:$K$346,9,0)&amp;""</f>
        <v>Standard Importance</v>
      </c>
      <c r="J224" s="193" t="str">
        <f>VLOOKUP($A224,'Institution Evaluation'!$A$56:$K$346,10,0)&amp;""</f>
        <v/>
      </c>
      <c r="K224" s="55" t="str">
        <f>IF(VLOOKUP($A224,'Institution Evaluation'!$A$56:$K$346,10,0)=TRUE,"Yes","")</f>
        <v/>
      </c>
    </row>
    <row r="225" spans="1:11" ht="90" x14ac:dyDescent="0.2">
      <c r="A225" s="25" t="s">
        <v>626</v>
      </c>
      <c r="B225" s="24" t="str">
        <f>VLOOKUP($A225,Questions!$A$2:$X$333,2,0)</f>
        <v>Have you conducted a risk analysis as required under the HIPAA Security Rule?</v>
      </c>
      <c r="C225" s="52" t="str">
        <f>VLOOKUP($A225,'Institution Evaluation'!$A$56:$K$346,3,0)&amp;""</f>
        <v/>
      </c>
      <c r="D225" s="52" t="str">
        <f>VLOOKUP($A225,'Institution Evaluation'!$A$56:$K$346,4,0)&amp;""</f>
        <v/>
      </c>
      <c r="E225" s="353" t="str">
        <f>VLOOKUP($A225,'Institution Evaluation'!$A$56:$K$346,5,0)&amp;""</f>
        <v>Refer to HIPAA regulations documentation for supplemental guidance in this section.</v>
      </c>
      <c r="F225" s="195" t="str">
        <f>VLOOKUP($A225,'Institution Evaluation'!$A$56:$K$346,6,0)&amp;""</f>
        <v/>
      </c>
      <c r="G225" s="37" t="str">
        <f>VLOOKUP($A225,'Institution Evaluation'!$A$56:$K$346,7,0)&amp;""</f>
        <v>Yes</v>
      </c>
      <c r="H225" s="192" t="str">
        <f>VLOOKUP($A225,'Institution Evaluation'!$A$56:$K$346,8,0)&amp;""</f>
        <v/>
      </c>
      <c r="I225" s="52" t="str">
        <f>VLOOKUP($A225,'Institution Evaluation'!$A$56:$K$346,9,0)&amp;""</f>
        <v>Standard Importance</v>
      </c>
      <c r="J225" s="193" t="str">
        <f>VLOOKUP($A225,'Institution Evaluation'!$A$56:$K$346,10,0)&amp;""</f>
        <v/>
      </c>
      <c r="K225" s="55" t="str">
        <f>IF(VLOOKUP($A225,'Institution Evaluation'!$A$56:$K$346,10,0)=TRUE,"Yes","")</f>
        <v/>
      </c>
    </row>
    <row r="226" spans="1:11" ht="90" x14ac:dyDescent="0.2">
      <c r="A226" s="25" t="s">
        <v>628</v>
      </c>
      <c r="B226" s="24" t="str">
        <f>VLOOKUP($A226,Questions!$A$2:$X$333,2,0)</f>
        <v>Have you taken actions to mitigate the identified risks?</v>
      </c>
      <c r="C226" s="52" t="str">
        <f>VLOOKUP($A226,'Institution Evaluation'!$A$56:$K$346,3,0)&amp;""</f>
        <v/>
      </c>
      <c r="D226" s="52" t="str">
        <f>VLOOKUP($A226,'Institution Evaluation'!$A$56:$K$346,4,0)&amp;""</f>
        <v/>
      </c>
      <c r="E226" s="353" t="str">
        <f>VLOOKUP($A226,'Institution Evaluation'!$A$56:$K$346,5,0)&amp;""</f>
        <v>Refer to HIPAA regulations documentation for supplemental guidance in this section.</v>
      </c>
      <c r="F226" s="195" t="str">
        <f>VLOOKUP($A226,'Institution Evaluation'!$A$56:$K$346,6,0)&amp;""</f>
        <v/>
      </c>
      <c r="G226" s="37" t="str">
        <f>VLOOKUP($A226,'Institution Evaluation'!$A$56:$K$346,7,0)&amp;""</f>
        <v>Yes</v>
      </c>
      <c r="H226" s="192" t="str">
        <f>VLOOKUP($A226,'Institution Evaluation'!$A$56:$K$346,8,0)&amp;""</f>
        <v/>
      </c>
      <c r="I226" s="52" t="str">
        <f>VLOOKUP($A226,'Institution Evaluation'!$A$56:$K$346,9,0)&amp;""</f>
        <v>Standard Importance</v>
      </c>
      <c r="J226" s="193" t="str">
        <f>VLOOKUP($A226,'Institution Evaluation'!$A$56:$K$346,10,0)&amp;""</f>
        <v/>
      </c>
      <c r="K226" s="55" t="str">
        <f>IF(VLOOKUP($A226,'Institution Evaluation'!$A$56:$K$346,10,0)=TRUE,"Yes","")</f>
        <v/>
      </c>
    </row>
    <row r="227" spans="1:11" ht="90" x14ac:dyDescent="0.2">
      <c r="A227" s="25" t="s">
        <v>630</v>
      </c>
      <c r="B227" s="24" t="str">
        <f>VLOOKUP($A227,Questions!$A$2:$X$333,2,0)</f>
        <v>Does your application require user and system administrator password changes at a frequency no greater than 90 days?</v>
      </c>
      <c r="C227" s="52" t="str">
        <f>VLOOKUP($A227,'Institution Evaluation'!$A$56:$K$346,3,0)&amp;""</f>
        <v/>
      </c>
      <c r="D227" s="52" t="str">
        <f>VLOOKUP($A227,'Institution Evaluation'!$A$56:$K$346,4,0)&amp;""</f>
        <v/>
      </c>
      <c r="E227" s="353" t="str">
        <f>VLOOKUP($A227,'Institution Evaluation'!$A$56:$K$346,5,0)&amp;""</f>
        <v>Refer to HIPAA regulations documentation for supplemental guidance in this section.</v>
      </c>
      <c r="F227" s="195" t="str">
        <f>VLOOKUP($A227,'Institution Evaluation'!$A$56:$K$346,6,0)&amp;""</f>
        <v/>
      </c>
      <c r="G227" s="37" t="str">
        <f>VLOOKUP($A227,'Institution Evaluation'!$A$56:$K$346,7,0)&amp;""</f>
        <v>Yes</v>
      </c>
      <c r="H227" s="192" t="str">
        <f>VLOOKUP($A227,'Institution Evaluation'!$A$56:$K$346,8,0)&amp;""</f>
        <v/>
      </c>
      <c r="I227" s="52" t="str">
        <f>VLOOKUP($A227,'Institution Evaluation'!$A$56:$K$346,9,0)&amp;""</f>
        <v>Standard Importance</v>
      </c>
      <c r="J227" s="193" t="str">
        <f>VLOOKUP($A227,'Institution Evaluation'!$A$56:$K$346,10,0)&amp;""</f>
        <v/>
      </c>
      <c r="K227" s="55" t="str">
        <f>IF(VLOOKUP($A227,'Institution Evaluation'!$A$56:$K$346,10,0)=TRUE,"Yes","")</f>
        <v/>
      </c>
    </row>
    <row r="228" spans="1:11" ht="90" x14ac:dyDescent="0.2">
      <c r="A228" s="25" t="s">
        <v>632</v>
      </c>
      <c r="B228" s="24" t="str">
        <f>VLOOKUP($A228,Questions!$A$2:$X$333,2,0)</f>
        <v>Does your application require users to set their own password after an administrator reset or on first use of the account?</v>
      </c>
      <c r="C228" s="52" t="str">
        <f>VLOOKUP($A228,'Institution Evaluation'!$A$56:$K$346,3,0)&amp;""</f>
        <v/>
      </c>
      <c r="D228" s="52" t="str">
        <f>VLOOKUP($A228,'Institution Evaluation'!$A$56:$K$346,4,0)&amp;""</f>
        <v/>
      </c>
      <c r="E228" s="353" t="str">
        <f>VLOOKUP($A228,'Institution Evaluation'!$A$56:$K$346,5,0)&amp;""</f>
        <v>Refer to HIPAA regulations documentation for supplemental guidance in this section.</v>
      </c>
      <c r="F228" s="195" t="str">
        <f>VLOOKUP($A228,'Institution Evaluation'!$A$56:$K$346,6,0)&amp;""</f>
        <v/>
      </c>
      <c r="G228" s="37" t="str">
        <f>VLOOKUP($A228,'Institution Evaluation'!$A$56:$K$346,7,0)&amp;""</f>
        <v>Yes</v>
      </c>
      <c r="H228" s="192" t="str">
        <f>VLOOKUP($A228,'Institution Evaluation'!$A$56:$K$346,8,0)&amp;""</f>
        <v/>
      </c>
      <c r="I228" s="52" t="str">
        <f>VLOOKUP($A228,'Institution Evaluation'!$A$56:$K$346,9,0)&amp;""</f>
        <v>Standard Importance</v>
      </c>
      <c r="J228" s="193" t="str">
        <f>VLOOKUP($A228,'Institution Evaluation'!$A$56:$K$346,10,0)&amp;""</f>
        <v/>
      </c>
      <c r="K228" s="55" t="str">
        <f>IF(VLOOKUP($A228,'Institution Evaluation'!$A$56:$K$346,10,0)=TRUE,"Yes","")</f>
        <v/>
      </c>
    </row>
    <row r="229" spans="1:11" ht="90" x14ac:dyDescent="0.2">
      <c r="A229" s="25" t="s">
        <v>634</v>
      </c>
      <c r="B229" s="24" t="str">
        <f>VLOOKUP($A229,Questions!$A$2:$X$333,2,0)</f>
        <v>Does your application lock out an account after a number of failed login attempts?</v>
      </c>
      <c r="C229" s="52" t="str">
        <f>VLOOKUP($A229,'Institution Evaluation'!$A$56:$K$346,3,0)&amp;""</f>
        <v/>
      </c>
      <c r="D229" s="52" t="str">
        <f>VLOOKUP($A229,'Institution Evaluation'!$A$56:$K$346,4,0)&amp;""</f>
        <v/>
      </c>
      <c r="E229" s="353" t="str">
        <f>VLOOKUP($A229,'Institution Evaluation'!$A$56:$K$346,5,0)&amp;""</f>
        <v>Refer to HIPAA regulations documentation for supplemental guidance in this section.</v>
      </c>
      <c r="F229" s="195" t="str">
        <f>VLOOKUP($A229,'Institution Evaluation'!$A$56:$K$346,6,0)&amp;""</f>
        <v/>
      </c>
      <c r="G229" s="37" t="str">
        <f>VLOOKUP($A229,'Institution Evaluation'!$A$56:$K$346,7,0)&amp;""</f>
        <v>Yes</v>
      </c>
      <c r="H229" s="192" t="str">
        <f>VLOOKUP($A229,'Institution Evaluation'!$A$56:$K$346,8,0)&amp;""</f>
        <v/>
      </c>
      <c r="I229" s="52" t="str">
        <f>VLOOKUP($A229,'Institution Evaluation'!$A$56:$K$346,9,0)&amp;""</f>
        <v>Standard Importance</v>
      </c>
      <c r="J229" s="193" t="str">
        <f>VLOOKUP($A229,'Institution Evaluation'!$A$56:$K$346,10,0)&amp;""</f>
        <v/>
      </c>
      <c r="K229" s="55" t="str">
        <f>IF(VLOOKUP($A229,'Institution Evaluation'!$A$56:$K$346,10,0)=TRUE,"Yes","")</f>
        <v/>
      </c>
    </row>
    <row r="230" spans="1:11" ht="90" x14ac:dyDescent="0.2">
      <c r="A230" s="25" t="s">
        <v>636</v>
      </c>
      <c r="B230" s="24" t="str">
        <f>VLOOKUP($A230,Questions!$A$2:$X$333,2,0)</f>
        <v>Does your application automatically lock or log-out an account after a period of inactivity?</v>
      </c>
      <c r="C230" s="52" t="str">
        <f>VLOOKUP($A230,'Institution Evaluation'!$A$56:$K$346,3,0)&amp;""</f>
        <v/>
      </c>
      <c r="D230" s="52" t="str">
        <f>VLOOKUP($A230,'Institution Evaluation'!$A$56:$K$346,4,0)&amp;""</f>
        <v/>
      </c>
      <c r="E230" s="353" t="str">
        <f>VLOOKUP($A230,'Institution Evaluation'!$A$56:$K$346,5,0)&amp;""</f>
        <v>Refer to HIPAA regulations documentation for supplemental guidance in this section.</v>
      </c>
      <c r="F230" s="195" t="str">
        <f>VLOOKUP($A230,'Institution Evaluation'!$A$56:$K$346,6,0)&amp;""</f>
        <v/>
      </c>
      <c r="G230" s="37" t="str">
        <f>VLOOKUP($A230,'Institution Evaluation'!$A$56:$K$346,7,0)&amp;""</f>
        <v>Yes</v>
      </c>
      <c r="H230" s="192" t="str">
        <f>VLOOKUP($A230,'Institution Evaluation'!$A$56:$K$346,8,0)&amp;""</f>
        <v/>
      </c>
      <c r="I230" s="52" t="str">
        <f>VLOOKUP($A230,'Institution Evaluation'!$A$56:$K$346,9,0)&amp;""</f>
        <v>Standard Importance</v>
      </c>
      <c r="J230" s="193" t="str">
        <f>VLOOKUP($A230,'Institution Evaluation'!$A$56:$K$346,10,0)&amp;""</f>
        <v/>
      </c>
      <c r="K230" s="55" t="str">
        <f>IF(VLOOKUP($A230,'Institution Evaluation'!$A$56:$K$346,10,0)=TRUE,"Yes","")</f>
        <v/>
      </c>
    </row>
    <row r="231" spans="1:11" ht="90" x14ac:dyDescent="0.2">
      <c r="A231" s="25" t="s">
        <v>638</v>
      </c>
      <c r="B231" s="24" t="str">
        <f>VLOOKUP($A231,Questions!$A$2:$X$333,2,0)</f>
        <v>Are passwords visible in plain text, whether when stored or entered, including service level accounts (i.e., database accounts, etc.)?</v>
      </c>
      <c r="C231" s="52" t="str">
        <f>VLOOKUP($A231,'Institution Evaluation'!$A$56:$K$346,3,0)&amp;""</f>
        <v/>
      </c>
      <c r="D231" s="52" t="str">
        <f>VLOOKUP($A231,'Institution Evaluation'!$A$56:$K$346,4,0)&amp;""</f>
        <v/>
      </c>
      <c r="E231" s="353" t="str">
        <f>VLOOKUP($A231,'Institution Evaluation'!$A$56:$K$346,5,0)&amp;""</f>
        <v>Refer to HIPAA regulations documentation for supplemental guidance in this section.</v>
      </c>
      <c r="F231" s="195" t="str">
        <f>VLOOKUP($A231,'Institution Evaluation'!$A$56:$K$346,6,0)&amp;""</f>
        <v/>
      </c>
      <c r="G231" s="37" t="str">
        <f>VLOOKUP($A231,'Institution Evaluation'!$A$56:$K$346,7,0)&amp;""</f>
        <v>No</v>
      </c>
      <c r="H231" s="192" t="str">
        <f>VLOOKUP($A231,'Institution Evaluation'!$A$56:$K$346,8,0)&amp;""</f>
        <v/>
      </c>
      <c r="I231" s="52" t="str">
        <f>VLOOKUP($A231,'Institution Evaluation'!$A$56:$K$346,9,0)&amp;""</f>
        <v>Standard Importance</v>
      </c>
      <c r="J231" s="193" t="str">
        <f>VLOOKUP($A231,'Institution Evaluation'!$A$56:$K$346,10,0)&amp;""</f>
        <v/>
      </c>
      <c r="K231" s="55" t="str">
        <f>IF(VLOOKUP($A231,'Institution Evaluation'!$A$56:$K$346,10,0)=TRUE,"Yes","")</f>
        <v/>
      </c>
    </row>
    <row r="232" spans="1:11" ht="90" x14ac:dyDescent="0.2">
      <c r="A232" s="25" t="s">
        <v>640</v>
      </c>
      <c r="B232" s="24" t="str">
        <f>VLOOKUP($A232,Questions!$A$2:$X$333,2,0)</f>
        <v>If the application is institution-hosted, can all service level and administrative account passwords be changed by the institution?</v>
      </c>
      <c r="C232" s="52" t="str">
        <f>VLOOKUP($A232,'Institution Evaluation'!$A$56:$K$346,3,0)&amp;""</f>
        <v/>
      </c>
      <c r="D232" s="52" t="str">
        <f>VLOOKUP($A232,'Institution Evaluation'!$A$56:$K$346,4,0)&amp;""</f>
        <v/>
      </c>
      <c r="E232" s="353" t="str">
        <f>VLOOKUP($A232,'Institution Evaluation'!$A$56:$K$346,5,0)&amp;""</f>
        <v>Refer to HIPAA regulations documentation for supplemental guidance in this section.</v>
      </c>
      <c r="F232" s="195" t="str">
        <f>VLOOKUP($A232,'Institution Evaluation'!$A$56:$K$346,6,0)&amp;""</f>
        <v/>
      </c>
      <c r="G232" s="37" t="str">
        <f>VLOOKUP($A232,'Institution Evaluation'!$A$56:$K$346,7,0)&amp;""</f>
        <v>Yes</v>
      </c>
      <c r="H232" s="192" t="str">
        <f>VLOOKUP($A232,'Institution Evaluation'!$A$56:$K$346,8,0)&amp;""</f>
        <v/>
      </c>
      <c r="I232" s="52" t="str">
        <f>VLOOKUP($A232,'Institution Evaluation'!$A$56:$K$346,9,0)&amp;""</f>
        <v>Standard Importance</v>
      </c>
      <c r="J232" s="193" t="str">
        <f>VLOOKUP($A232,'Institution Evaluation'!$A$56:$K$346,10,0)&amp;""</f>
        <v/>
      </c>
      <c r="K232" s="55" t="str">
        <f>IF(VLOOKUP($A232,'Institution Evaluation'!$A$56:$K$346,10,0)=TRUE,"Yes","")</f>
        <v/>
      </c>
    </row>
    <row r="233" spans="1:11" ht="90" x14ac:dyDescent="0.2">
      <c r="A233" s="25" t="s">
        <v>642</v>
      </c>
      <c r="B233" s="24" t="str">
        <f>VLOOKUP($A233,Questions!$A$2:$X$333,2,0)</f>
        <v>Does your application provide the ability to define user access levels?</v>
      </c>
      <c r="C233" s="52" t="str">
        <f>VLOOKUP($A233,'Institution Evaluation'!$A$56:$K$346,3,0)&amp;""</f>
        <v/>
      </c>
      <c r="D233" s="52" t="str">
        <f>VLOOKUP($A233,'Institution Evaluation'!$A$56:$K$346,4,0)&amp;""</f>
        <v/>
      </c>
      <c r="E233" s="353" t="str">
        <f>VLOOKUP($A233,'Institution Evaluation'!$A$56:$K$346,5,0)&amp;""</f>
        <v>Refer to HIPAA regulations documentation for supplemental guidance in this section.</v>
      </c>
      <c r="F233" s="195" t="str">
        <f>VLOOKUP($A233,'Institution Evaluation'!$A$56:$K$346,6,0)&amp;""</f>
        <v/>
      </c>
      <c r="G233" s="37" t="str">
        <f>VLOOKUP($A233,'Institution Evaluation'!$A$56:$K$346,7,0)&amp;""</f>
        <v>Yes</v>
      </c>
      <c r="H233" s="192" t="str">
        <f>VLOOKUP($A233,'Institution Evaluation'!$A$56:$K$346,8,0)&amp;""</f>
        <v/>
      </c>
      <c r="I233" s="52" t="str">
        <f>VLOOKUP($A233,'Institution Evaluation'!$A$56:$K$346,9,0)&amp;""</f>
        <v>Standard Importance</v>
      </c>
      <c r="J233" s="193" t="str">
        <f>VLOOKUP($A233,'Institution Evaluation'!$A$56:$K$346,10,0)&amp;""</f>
        <v/>
      </c>
      <c r="K233" s="55" t="str">
        <f>IF(VLOOKUP($A233,'Institution Evaluation'!$A$56:$K$346,10,0)=TRUE,"Yes","")</f>
        <v/>
      </c>
    </row>
    <row r="234" spans="1:11" ht="90" x14ac:dyDescent="0.2">
      <c r="A234" s="25" t="s">
        <v>644</v>
      </c>
      <c r="B234" s="24" t="str">
        <f>VLOOKUP($A234,Questions!$A$2:$X$333,2,0)</f>
        <v>Does your application support varying levels of access to administrative tasks defined individually per user?</v>
      </c>
      <c r="C234" s="52" t="str">
        <f>VLOOKUP($A234,'Institution Evaluation'!$A$56:$K$346,3,0)&amp;""</f>
        <v/>
      </c>
      <c r="D234" s="52" t="str">
        <f>VLOOKUP($A234,'Institution Evaluation'!$A$56:$K$346,4,0)&amp;""</f>
        <v/>
      </c>
      <c r="E234" s="353" t="str">
        <f>VLOOKUP($A234,'Institution Evaluation'!$A$56:$K$346,5,0)&amp;""</f>
        <v>Refer to HIPAA regulations documentation for supplemental guidance in this section.</v>
      </c>
      <c r="F234" s="195" t="str">
        <f>VLOOKUP($A234,'Institution Evaluation'!$A$56:$K$346,6,0)&amp;""</f>
        <v/>
      </c>
      <c r="G234" s="37" t="str">
        <f>VLOOKUP($A234,'Institution Evaluation'!$A$56:$K$346,7,0)&amp;""</f>
        <v>Yes</v>
      </c>
      <c r="H234" s="192" t="str">
        <f>VLOOKUP($A234,'Institution Evaluation'!$A$56:$K$346,8,0)&amp;""</f>
        <v/>
      </c>
      <c r="I234" s="52" t="str">
        <f>VLOOKUP($A234,'Institution Evaluation'!$A$56:$K$346,9,0)&amp;""</f>
        <v>Standard Importance</v>
      </c>
      <c r="J234" s="193" t="str">
        <f>VLOOKUP($A234,'Institution Evaluation'!$A$56:$K$346,10,0)&amp;""</f>
        <v/>
      </c>
      <c r="K234" s="55" t="str">
        <f>IF(VLOOKUP($A234,'Institution Evaluation'!$A$56:$K$346,10,0)=TRUE,"Yes","")</f>
        <v/>
      </c>
    </row>
    <row r="235" spans="1:11" ht="90" x14ac:dyDescent="0.2">
      <c r="A235" s="25" t="s">
        <v>646</v>
      </c>
      <c r="B235" s="24" t="str">
        <f>VLOOKUP($A235,Questions!$A$2:$X$333,2,0)</f>
        <v>Does your application support varying levels of access to records based on user ID?</v>
      </c>
      <c r="C235" s="52" t="str">
        <f>VLOOKUP($A235,'Institution Evaluation'!$A$56:$K$346,3,0)&amp;""</f>
        <v/>
      </c>
      <c r="D235" s="52" t="str">
        <f>VLOOKUP($A235,'Institution Evaluation'!$A$56:$K$346,4,0)&amp;""</f>
        <v/>
      </c>
      <c r="E235" s="353" t="str">
        <f>VLOOKUP($A235,'Institution Evaluation'!$A$56:$K$346,5,0)&amp;""</f>
        <v>Refer to HIPAA regulations documentation for supplemental guidance in this section.</v>
      </c>
      <c r="F235" s="195" t="str">
        <f>VLOOKUP($A235,'Institution Evaluation'!$A$56:$K$346,6,0)&amp;""</f>
        <v/>
      </c>
      <c r="G235" s="37" t="str">
        <f>VLOOKUP($A235,'Institution Evaluation'!$A$56:$K$346,7,0)&amp;""</f>
        <v>No</v>
      </c>
      <c r="H235" s="192" t="str">
        <f>VLOOKUP($A235,'Institution Evaluation'!$A$56:$K$346,8,0)&amp;""</f>
        <v/>
      </c>
      <c r="I235" s="52" t="str">
        <f>VLOOKUP($A235,'Institution Evaluation'!$A$56:$K$346,9,0)&amp;""</f>
        <v>Standard Importance</v>
      </c>
      <c r="J235" s="193" t="str">
        <f>VLOOKUP($A235,'Institution Evaluation'!$A$56:$K$346,10,0)&amp;""</f>
        <v/>
      </c>
      <c r="K235" s="55" t="str">
        <f>IF(VLOOKUP($A235,'Institution Evaluation'!$A$56:$K$346,10,0)=TRUE,"Yes","")</f>
        <v/>
      </c>
    </row>
    <row r="236" spans="1:11" ht="90" x14ac:dyDescent="0.2">
      <c r="A236" s="25" t="s">
        <v>647</v>
      </c>
      <c r="B236" s="24" t="str">
        <f>VLOOKUP($A236,Questions!$A$2:$X$333,2,0)</f>
        <v>Is there a limit to the number of groups to which a user can be assigned?</v>
      </c>
      <c r="C236" s="52" t="str">
        <f>VLOOKUP($A236,'Institution Evaluation'!$A$56:$K$346,3,0)&amp;""</f>
        <v/>
      </c>
      <c r="D236" s="52" t="str">
        <f>VLOOKUP($A236,'Institution Evaluation'!$A$56:$K$346,4,0)&amp;""</f>
        <v/>
      </c>
      <c r="E236" s="353" t="str">
        <f>VLOOKUP($A236,'Institution Evaluation'!$A$56:$K$346,5,0)&amp;""</f>
        <v>Refer to HIPAA regulations documentation for supplemental guidance in this section.</v>
      </c>
      <c r="F236" s="195" t="str">
        <f>VLOOKUP($A236,'Institution Evaluation'!$A$56:$K$346,6,0)&amp;""</f>
        <v/>
      </c>
      <c r="G236" s="37" t="str">
        <f>VLOOKUP($A236,'Institution Evaluation'!$A$56:$K$346,7,0)&amp;""</f>
        <v>Yes</v>
      </c>
      <c r="H236" s="192" t="str">
        <f>VLOOKUP($A236,'Institution Evaluation'!$A$56:$K$346,8,0)&amp;""</f>
        <v/>
      </c>
      <c r="I236" s="52" t="str">
        <f>VLOOKUP($A236,'Institution Evaluation'!$A$56:$K$346,9,0)&amp;""</f>
        <v>Standard Importance</v>
      </c>
      <c r="J236" s="193" t="str">
        <f>VLOOKUP($A236,'Institution Evaluation'!$A$56:$K$346,10,0)&amp;""</f>
        <v/>
      </c>
      <c r="K236" s="55" t="str">
        <f>IF(VLOOKUP($A236,'Institution Evaluation'!$A$56:$K$346,10,0)=TRUE,"Yes","")</f>
        <v/>
      </c>
    </row>
    <row r="237" spans="1:11" ht="90" x14ac:dyDescent="0.2">
      <c r="A237" s="25" t="s">
        <v>649</v>
      </c>
      <c r="B237" s="24" t="str">
        <f>VLOOKUP($A237,Questions!$A$2:$X$333,2,0)</f>
        <v>Do accounts used for solution provider-supplied remote support abide by the same authentication policies and access logging as the rest of the system?</v>
      </c>
      <c r="C237" s="52" t="str">
        <f>VLOOKUP($A237,'Institution Evaluation'!$A$56:$K$346,3,0)&amp;""</f>
        <v/>
      </c>
      <c r="D237" s="52" t="str">
        <f>VLOOKUP($A237,'Institution Evaluation'!$A$56:$K$346,4,0)&amp;""</f>
        <v/>
      </c>
      <c r="E237" s="353" t="str">
        <f>VLOOKUP($A237,'Institution Evaluation'!$A$56:$K$346,5,0)&amp;""</f>
        <v>Refer to HIPAA regulations documentation for supplemental guidance in this section.</v>
      </c>
      <c r="F237" s="195" t="str">
        <f>VLOOKUP($A237,'Institution Evaluation'!$A$56:$K$346,6,0)&amp;""</f>
        <v/>
      </c>
      <c r="G237" s="37" t="str">
        <f>VLOOKUP($A237,'Institution Evaluation'!$A$56:$K$346,7,0)&amp;""</f>
        <v>Yes</v>
      </c>
      <c r="H237" s="192" t="str">
        <f>VLOOKUP($A237,'Institution Evaluation'!$A$56:$K$346,8,0)&amp;""</f>
        <v/>
      </c>
      <c r="I237" s="52" t="str">
        <f>VLOOKUP($A237,'Institution Evaluation'!$A$56:$K$346,9,0)&amp;""</f>
        <v>Standard Importance</v>
      </c>
      <c r="J237" s="193" t="str">
        <f>VLOOKUP($A237,'Institution Evaluation'!$A$56:$K$346,10,0)&amp;""</f>
        <v/>
      </c>
      <c r="K237" s="55" t="str">
        <f>IF(VLOOKUP($A237,'Institution Evaluation'!$A$56:$K$346,10,0)=TRUE,"Yes","")</f>
        <v/>
      </c>
    </row>
    <row r="238" spans="1:11" ht="90" x14ac:dyDescent="0.2">
      <c r="A238" s="25" t="s">
        <v>650</v>
      </c>
      <c r="B238" s="24" t="str">
        <f>VLOOKUP($A238,Questions!$A$2:$X$333,2,0)</f>
        <v>Does the application log record access including specific user, date/time of access, and originating IP or device?</v>
      </c>
      <c r="C238" s="52" t="str">
        <f>VLOOKUP($A238,'Institution Evaluation'!$A$56:$K$346,3,0)&amp;""</f>
        <v/>
      </c>
      <c r="D238" s="52" t="str">
        <f>VLOOKUP($A238,'Institution Evaluation'!$A$56:$K$346,4,0)&amp;""</f>
        <v/>
      </c>
      <c r="E238" s="353" t="str">
        <f>VLOOKUP($A238,'Institution Evaluation'!$A$56:$K$346,5,0)&amp;""</f>
        <v>Refer to HIPAA regulations documentation for supplemental guidance in this section.</v>
      </c>
      <c r="F238" s="195" t="str">
        <f>VLOOKUP($A238,'Institution Evaluation'!$A$56:$K$346,6,0)&amp;""</f>
        <v/>
      </c>
      <c r="G238" s="37" t="str">
        <f>VLOOKUP($A238,'Institution Evaluation'!$A$56:$K$346,7,0)&amp;""</f>
        <v>Yes</v>
      </c>
      <c r="H238" s="192" t="str">
        <f>VLOOKUP($A238,'Institution Evaluation'!$A$56:$K$346,8,0)&amp;""</f>
        <v/>
      </c>
      <c r="I238" s="52" t="str">
        <f>VLOOKUP($A238,'Institution Evaluation'!$A$56:$K$346,9,0)&amp;""</f>
        <v>Standard Importance</v>
      </c>
      <c r="J238" s="193" t="str">
        <f>VLOOKUP($A238,'Institution Evaluation'!$A$56:$K$346,10,0)&amp;""</f>
        <v/>
      </c>
      <c r="K238" s="55" t="str">
        <f>IF(VLOOKUP($A238,'Institution Evaluation'!$A$56:$K$346,10,0)=TRUE,"Yes","")</f>
        <v/>
      </c>
    </row>
    <row r="239" spans="1:11" ht="90" x14ac:dyDescent="0.2">
      <c r="A239" s="25" t="s">
        <v>652</v>
      </c>
      <c r="B239" s="24" t="str">
        <f>VLOOKUP($A239,Questions!$A$2:$X$333,2,0)</f>
        <v>Does the application log administrative activity, such as user account access changes and password changes, including specific user, date/time of changes, and originating IP or device?</v>
      </c>
      <c r="C239" s="52" t="str">
        <f>VLOOKUP($A239,'Institution Evaluation'!$A$56:$K$346,3,0)&amp;""</f>
        <v/>
      </c>
      <c r="D239" s="52" t="str">
        <f>VLOOKUP($A239,'Institution Evaluation'!$A$56:$K$346,4,0)&amp;""</f>
        <v/>
      </c>
      <c r="E239" s="353" t="str">
        <f>VLOOKUP($A239,'Institution Evaluation'!$A$56:$K$346,5,0)&amp;""</f>
        <v>Refer to HIPAA regulations documentation for supplemental guidance in this section.</v>
      </c>
      <c r="F239" s="195" t="str">
        <f>VLOOKUP($A239,'Institution Evaluation'!$A$56:$K$346,6,0)&amp;""</f>
        <v/>
      </c>
      <c r="G239" s="37" t="str">
        <f>VLOOKUP($A239,'Institution Evaluation'!$A$56:$K$346,7,0)&amp;""</f>
        <v>Yes</v>
      </c>
      <c r="H239" s="192" t="str">
        <f>VLOOKUP($A239,'Institution Evaluation'!$A$56:$K$346,8,0)&amp;""</f>
        <v/>
      </c>
      <c r="I239" s="52" t="str">
        <f>VLOOKUP($A239,'Institution Evaluation'!$A$56:$K$346,9,0)&amp;""</f>
        <v>Standard Importance</v>
      </c>
      <c r="J239" s="193" t="str">
        <f>VLOOKUP($A239,'Institution Evaluation'!$A$56:$K$346,10,0)&amp;""</f>
        <v/>
      </c>
      <c r="K239" s="55" t="str">
        <f>IF(VLOOKUP($A239,'Institution Evaluation'!$A$56:$K$346,10,0)=TRUE,"Yes","")</f>
        <v/>
      </c>
    </row>
    <row r="240" spans="1:11" ht="90" x14ac:dyDescent="0.2">
      <c r="A240" s="25" t="s">
        <v>654</v>
      </c>
      <c r="B240" s="24" t="str">
        <f>VLOOKUP($A240,Questions!$A$2:$X$333,2,0)</f>
        <v>How long does the application keep access/change logs?</v>
      </c>
      <c r="C240" s="52" t="str">
        <f>VLOOKUP($A240,'Institution Evaluation'!$A$56:$K$346,3,0)&amp;""</f>
        <v/>
      </c>
      <c r="D240" s="52" t="str">
        <f>VLOOKUP($A240,'Institution Evaluation'!$A$56:$K$346,4,0)&amp;""</f>
        <v/>
      </c>
      <c r="E240" s="353" t="str">
        <f>VLOOKUP($A240,'Institution Evaluation'!$A$56:$K$346,5,0)&amp;""</f>
        <v>Refer to HIPAA regulations documentation for supplemental guidance in this section.</v>
      </c>
      <c r="F240" s="195" t="str">
        <f>VLOOKUP($A240,'Institution Evaluation'!$A$56:$K$346,6,0)&amp;""</f>
        <v/>
      </c>
      <c r="G240" s="37" t="str">
        <f>VLOOKUP($A240,'Institution Evaluation'!$A$56:$K$346,7,0)&amp;""</f>
        <v>Yes</v>
      </c>
      <c r="H240" s="192" t="str">
        <f>VLOOKUP($A240,'Institution Evaluation'!$A$56:$K$346,8,0)&amp;""</f>
        <v/>
      </c>
      <c r="I240" s="52" t="str">
        <f>VLOOKUP($A240,'Institution Evaluation'!$A$56:$K$346,9,0)&amp;""</f>
        <v>Standard Importance</v>
      </c>
      <c r="J240" s="193" t="str">
        <f>VLOOKUP($A240,'Institution Evaluation'!$A$56:$K$346,10,0)&amp;""</f>
        <v/>
      </c>
      <c r="K240" s="55" t="str">
        <f>IF(VLOOKUP($A240,'Institution Evaluation'!$A$56:$K$346,10,0)=TRUE,"Yes","")</f>
        <v/>
      </c>
    </row>
    <row r="241" spans="1:14" ht="90" x14ac:dyDescent="0.2">
      <c r="A241" s="25" t="s">
        <v>656</v>
      </c>
      <c r="B241" s="24" t="str">
        <f>VLOOKUP($A241,Questions!$A$2:$X$333,2,0)</f>
        <v>Can the application logs be archived?</v>
      </c>
      <c r="C241" s="52" t="str">
        <f>VLOOKUP($A241,'Institution Evaluation'!$A$56:$K$346,3,0)&amp;""</f>
        <v/>
      </c>
      <c r="D241" s="52" t="str">
        <f>VLOOKUP($A241,'Institution Evaluation'!$A$56:$K$346,4,0)&amp;""</f>
        <v/>
      </c>
      <c r="E241" s="353" t="str">
        <f>VLOOKUP($A241,'Institution Evaluation'!$A$56:$K$346,5,0)&amp;""</f>
        <v>Refer to HIPAA regulations documentation for supplemental guidance in this section.</v>
      </c>
      <c r="F241" s="195" t="str">
        <f>VLOOKUP($A241,'Institution Evaluation'!$A$56:$K$346,6,0)&amp;""</f>
        <v/>
      </c>
      <c r="G241" s="37" t="str">
        <f>VLOOKUP($A241,'Institution Evaluation'!$A$56:$K$346,7,0)&amp;""</f>
        <v>Yes</v>
      </c>
      <c r="H241" s="192" t="str">
        <f>VLOOKUP($A241,'Institution Evaluation'!$A$56:$K$346,8,0)&amp;""</f>
        <v/>
      </c>
      <c r="I241" s="52" t="str">
        <f>VLOOKUP($A241,'Institution Evaluation'!$A$56:$K$346,9,0)&amp;""</f>
        <v>Standard Importance</v>
      </c>
      <c r="J241" s="193" t="str">
        <f>VLOOKUP($A241,'Institution Evaluation'!$A$56:$K$346,10,0)&amp;""</f>
        <v/>
      </c>
      <c r="K241" s="55" t="str">
        <f>IF(VLOOKUP($A241,'Institution Evaluation'!$A$56:$K$346,10,0)=TRUE,"Yes","")</f>
        <v/>
      </c>
    </row>
    <row r="242" spans="1:14" ht="90" x14ac:dyDescent="0.2">
      <c r="A242" s="25" t="s">
        <v>658</v>
      </c>
      <c r="B242" s="24" t="str">
        <f>VLOOKUP($A242,Questions!$A$2:$X$333,2,0)</f>
        <v>Can the application logs be saved externally?</v>
      </c>
      <c r="C242" s="52" t="str">
        <f>VLOOKUP($A242,'Institution Evaluation'!$A$56:$K$346,3,0)&amp;""</f>
        <v/>
      </c>
      <c r="D242" s="52" t="str">
        <f>VLOOKUP($A242,'Institution Evaluation'!$A$56:$K$346,4,0)&amp;""</f>
        <v/>
      </c>
      <c r="E242" s="353" t="str">
        <f>VLOOKUP($A242,'Institution Evaluation'!$A$56:$K$346,5,0)&amp;""</f>
        <v>Refer to HIPAA regulations documentation for supplemental guidance in this section.</v>
      </c>
      <c r="F242" s="195" t="str">
        <f>VLOOKUP($A242,'Institution Evaluation'!$A$56:$K$346,6,0)&amp;""</f>
        <v/>
      </c>
      <c r="G242" s="37" t="str">
        <f>VLOOKUP($A242,'Institution Evaluation'!$A$56:$K$346,7,0)&amp;""</f>
        <v>Yes</v>
      </c>
      <c r="H242" s="192" t="str">
        <f>VLOOKUP($A242,'Institution Evaluation'!$A$56:$K$346,8,0)&amp;""</f>
        <v/>
      </c>
      <c r="I242" s="52" t="str">
        <f>VLOOKUP($A242,'Institution Evaluation'!$A$56:$K$346,9,0)&amp;""</f>
        <v>Standard Importance</v>
      </c>
      <c r="J242" s="193" t="str">
        <f>VLOOKUP($A242,'Institution Evaluation'!$A$56:$K$346,10,0)&amp;""</f>
        <v/>
      </c>
      <c r="K242" s="55" t="str">
        <f>IF(VLOOKUP($A242,'Institution Evaluation'!$A$56:$K$346,10,0)=TRUE,"Yes","")</f>
        <v/>
      </c>
    </row>
    <row r="243" spans="1:14" ht="90" x14ac:dyDescent="0.2">
      <c r="A243" s="25" t="s">
        <v>660</v>
      </c>
      <c r="B243" s="24" t="str">
        <f>VLOOKUP($A243,Questions!$A$2:$X$333,2,0)</f>
        <v>Do you have a disaster recovery plan and emergency mode operation plan?</v>
      </c>
      <c r="C243" s="52" t="str">
        <f>VLOOKUP($A243,'Institution Evaluation'!$A$56:$K$346,3,0)&amp;""</f>
        <v/>
      </c>
      <c r="D243" s="52" t="str">
        <f>VLOOKUP($A243,'Institution Evaluation'!$A$56:$K$346,4,0)&amp;""</f>
        <v/>
      </c>
      <c r="E243" s="353" t="str">
        <f>VLOOKUP($A243,'Institution Evaluation'!$A$56:$K$346,5,0)&amp;""</f>
        <v>Refer to HIPAA regulations documentation for supplemental guidance in this section.</v>
      </c>
      <c r="F243" s="195" t="str">
        <f>VLOOKUP($A243,'Institution Evaluation'!$A$56:$K$346,6,0)&amp;""</f>
        <v/>
      </c>
      <c r="G243" s="37" t="str">
        <f>VLOOKUP($A243,'Institution Evaluation'!$A$56:$K$346,7,0)&amp;""</f>
        <v>Yes</v>
      </c>
      <c r="H243" s="192" t="str">
        <f>VLOOKUP($A243,'Institution Evaluation'!$A$56:$K$346,8,0)&amp;""</f>
        <v/>
      </c>
      <c r="I243" s="52" t="str">
        <f>VLOOKUP($A243,'Institution Evaluation'!$A$56:$K$346,9,0)&amp;""</f>
        <v>Standard Importance</v>
      </c>
      <c r="J243" s="193" t="str">
        <f>VLOOKUP($A243,'Institution Evaluation'!$A$56:$K$346,10,0)&amp;""</f>
        <v/>
      </c>
      <c r="K243" s="55" t="str">
        <f>IF(VLOOKUP($A243,'Institution Evaluation'!$A$56:$K$346,10,0)=TRUE,"Yes","")</f>
        <v/>
      </c>
    </row>
    <row r="244" spans="1:14" ht="90" x14ac:dyDescent="0.2">
      <c r="A244" s="25" t="s">
        <v>661</v>
      </c>
      <c r="B244" s="24" t="str">
        <f>VLOOKUP($A244,Questions!$A$2:$X$333,2,0)</f>
        <v>Can you provide a HIPAA compliance attestation document?</v>
      </c>
      <c r="C244" s="52" t="str">
        <f>VLOOKUP($A244,'Institution Evaluation'!$A$56:$K$346,3,0)&amp;""</f>
        <v/>
      </c>
      <c r="D244" s="52" t="str">
        <f>VLOOKUP($A244,'Institution Evaluation'!$A$56:$K$346,4,0)&amp;""</f>
        <v/>
      </c>
      <c r="E244" s="353" t="str">
        <f>VLOOKUP($A244,'Institution Evaluation'!$A$56:$K$346,5,0)&amp;""</f>
        <v>Refer to HIPAA regulations documentation for supplemental guidance in this section.</v>
      </c>
      <c r="F244" s="195" t="str">
        <f>VLOOKUP($A244,'Institution Evaluation'!$A$56:$K$346,6,0)&amp;""</f>
        <v/>
      </c>
      <c r="G244" s="37" t="str">
        <f>VLOOKUP($A244,'Institution Evaluation'!$A$56:$K$346,7,0)&amp;""</f>
        <v>Yes</v>
      </c>
      <c r="H244" s="192" t="str">
        <f>VLOOKUP($A244,'Institution Evaluation'!$A$56:$K$346,8,0)&amp;""</f>
        <v/>
      </c>
      <c r="I244" s="52" t="str">
        <f>VLOOKUP($A244,'Institution Evaluation'!$A$56:$K$346,9,0)&amp;""</f>
        <v>Standard Importance</v>
      </c>
      <c r="J244" s="193" t="str">
        <f>VLOOKUP($A244,'Institution Evaluation'!$A$56:$K$346,10,0)&amp;""</f>
        <v/>
      </c>
      <c r="K244" s="55" t="str">
        <f>IF(VLOOKUP($A244,'Institution Evaluation'!$A$56:$K$346,10,0)=TRUE,"Yes","")</f>
        <v/>
      </c>
    </row>
    <row r="245" spans="1:14" ht="90" x14ac:dyDescent="0.2">
      <c r="A245" s="25" t="s">
        <v>663</v>
      </c>
      <c r="B245" s="24" t="str">
        <f>VLOOKUP($A245,Questions!$A$2:$X$333,2,0)</f>
        <v>Are you willing to enter into a Business Associate Agreement (BAA)?</v>
      </c>
      <c r="C245" s="52" t="str">
        <f>VLOOKUP($A245,'Institution Evaluation'!$A$56:$K$346,3,0)&amp;""</f>
        <v/>
      </c>
      <c r="D245" s="52" t="str">
        <f>VLOOKUP($A245,'Institution Evaluation'!$A$56:$K$346,4,0)&amp;""</f>
        <v/>
      </c>
      <c r="E245" s="353" t="str">
        <f>VLOOKUP($A245,'Institution Evaluation'!$A$56:$K$346,5,0)&amp;""</f>
        <v>Refer to HIPAA regulations documentation for supplemental guidance in this section.</v>
      </c>
      <c r="F245" s="195" t="str">
        <f>VLOOKUP($A245,'Institution Evaluation'!$A$56:$K$346,6,0)&amp;""</f>
        <v/>
      </c>
      <c r="G245" s="37" t="str">
        <f>VLOOKUP($A245,'Institution Evaluation'!$A$56:$K$346,7,0)&amp;""</f>
        <v>Yes</v>
      </c>
      <c r="H245" s="192" t="str">
        <f>VLOOKUP($A245,'Institution Evaluation'!$A$56:$K$346,8,0)&amp;""</f>
        <v/>
      </c>
      <c r="I245" s="52" t="str">
        <f>VLOOKUP($A245,'Institution Evaluation'!$A$56:$K$346,9,0)&amp;""</f>
        <v>Standard Importance</v>
      </c>
      <c r="J245" s="193" t="str">
        <f>VLOOKUP($A245,'Institution Evaluation'!$A$56:$K$346,10,0)&amp;""</f>
        <v/>
      </c>
      <c r="K245" s="55" t="str">
        <f>IF(VLOOKUP($A245,'Institution Evaluation'!$A$56:$K$346,10,0)=TRUE,"Yes","")</f>
        <v/>
      </c>
    </row>
    <row r="246" spans="1:14" ht="90" x14ac:dyDescent="0.2">
      <c r="A246" s="25" t="s">
        <v>665</v>
      </c>
      <c r="B246" s="24" t="str">
        <f>VLOOKUP($A246,Questions!$A$2:$X$333,2,0)</f>
        <v>Do your data backup and retention policies and practices meet HIPAA requirements?</v>
      </c>
      <c r="C246" s="52" t="str">
        <f>VLOOKUP($A246,'Institution Evaluation'!$A$56:$K$346,3,0)&amp;""</f>
        <v/>
      </c>
      <c r="D246" s="52" t="str">
        <f>VLOOKUP($A246,'Institution Evaluation'!$A$56:$K$346,4,0)&amp;""</f>
        <v/>
      </c>
      <c r="E246" s="353" t="str">
        <f>VLOOKUP($A246,'Institution Evaluation'!$A$56:$K$346,5,0)&amp;""</f>
        <v>Refer to HIPAA regulations documentation for supplemental guidance in this section.</v>
      </c>
      <c r="F246" s="195" t="str">
        <f>VLOOKUP($A246,'Institution Evaluation'!$A$56:$K$346,6,0)&amp;""</f>
        <v/>
      </c>
      <c r="G246" s="37" t="str">
        <f>VLOOKUP($A246,'Institution Evaluation'!$A$56:$K$346,7,0)&amp;""</f>
        <v>Yes</v>
      </c>
      <c r="H246" s="192" t="str">
        <f>VLOOKUP($A246,'Institution Evaluation'!$A$56:$K$346,8,0)&amp;""</f>
        <v/>
      </c>
      <c r="I246" s="52" t="str">
        <f>VLOOKUP($A246,'Institution Evaluation'!$A$56:$K$346,9,0)&amp;""</f>
        <v>Minor Importance</v>
      </c>
      <c r="J246" s="193" t="str">
        <f>VLOOKUP($A246,'Institution Evaluation'!$A$56:$K$346,10,0)&amp;""</f>
        <v/>
      </c>
      <c r="K246" s="55" t="str">
        <f>IF(VLOOKUP($A246,'Institution Evaluation'!$A$56:$K$346,10,0)=TRUE,"Yes","")</f>
        <v/>
      </c>
    </row>
    <row r="247" spans="1:14" s="1" customFormat="1" ht="18" x14ac:dyDescent="0.2">
      <c r="A247" s="70" t="str">
        <f>VLOOKUP(LEFT($A248,4),'Auto Responses'!$N$4:$O$38,2,0)&amp;""</f>
        <v xml:space="preserve"> Payment Card Industry Data Security Standard (PCI DSS)</v>
      </c>
      <c r="B247" s="29"/>
      <c r="C247" s="38"/>
      <c r="D247" s="38"/>
      <c r="E247" s="354"/>
      <c r="F247" s="139" t="s">
        <v>1099</v>
      </c>
      <c r="G247" s="38"/>
      <c r="H247" s="38"/>
      <c r="I247" s="38"/>
      <c r="J247" s="38"/>
      <c r="K247" s="38"/>
    </row>
    <row r="248" spans="1:14" ht="75" x14ac:dyDescent="0.2">
      <c r="A248" s="25" t="s">
        <v>666</v>
      </c>
      <c r="B248" s="24" t="str">
        <f>VLOOKUP($A248,Questions!$A$2:$X$333,2,0)</f>
        <v>Do you have a current, executed within the past year, Attestation of Compliance (AoC) or Report on Compliance (RoC)?*</v>
      </c>
      <c r="C248" s="52" t="str">
        <f>VLOOKUP($A248,'Institution Evaluation'!$A$56:$K$346,3,0)&amp;""</f>
        <v/>
      </c>
      <c r="D248" s="52" t="str">
        <f>VLOOKUP($A248,'Institution Evaluation'!$A$56:$K$346,4,0)&amp;""</f>
        <v/>
      </c>
      <c r="E248" s="353" t="str">
        <f>VLOOKUP($A248,'Institution Evaluation'!$A$56:$K$346,5,0)&amp;""</f>
        <v>Refer to PCI DSS Security Standards for supplemental guidance in this section</v>
      </c>
      <c r="F248" s="195" t="str">
        <f>VLOOKUP($A248,'Institution Evaluation'!$A$56:$K$346,6,0)&amp;""</f>
        <v/>
      </c>
      <c r="G248" s="37" t="str">
        <f>VLOOKUP($A248,'Institution Evaluation'!$A$56:$K$346,7,0)&amp;""</f>
        <v>Yes</v>
      </c>
      <c r="H248" s="192" t="str">
        <f>VLOOKUP($A248,'Institution Evaluation'!$A$56:$K$346,8,0)&amp;""</f>
        <v/>
      </c>
      <c r="I248" s="52" t="str">
        <f>VLOOKUP($A248,'Institution Evaluation'!$A$56:$K$346,9,0)&amp;""</f>
        <v>Critical Importance</v>
      </c>
      <c r="J248" s="193" t="str">
        <f>VLOOKUP($A248,'Institution Evaluation'!$A$56:$K$346,10,0)&amp;""</f>
        <v/>
      </c>
      <c r="K248" s="55" t="str">
        <f>IF(VLOOKUP($A248,'Institution Evaluation'!$A$56:$K$346,10,0)=TRUE,"Yes","")</f>
        <v/>
      </c>
      <c r="N248" s="67"/>
    </row>
    <row r="249" spans="1:14" ht="75" x14ac:dyDescent="0.2">
      <c r="A249" s="25" t="s">
        <v>670</v>
      </c>
      <c r="B249" s="24" t="str">
        <f>VLOOKUP($A249,Questions!$A$2:$X$333,2,0)</f>
        <v>Is the application listed as an approved Payment Application Data Security Standard (PA-DSS) application?*</v>
      </c>
      <c r="C249" s="52" t="str">
        <f>VLOOKUP($A249,'Institution Evaluation'!$A$56:$K$346,3,0)&amp;""</f>
        <v/>
      </c>
      <c r="D249" s="52" t="str">
        <f>VLOOKUP($A249,'Institution Evaluation'!$A$56:$K$346,4,0)&amp;""</f>
        <v/>
      </c>
      <c r="E249" s="353" t="str">
        <f>VLOOKUP($A249,'Institution Evaluation'!$A$56:$K$346,5,0)&amp;""</f>
        <v>Refer to PCI DSS Security Standards for supplemental guidance in this section</v>
      </c>
      <c r="F249" s="195" t="str">
        <f>VLOOKUP($A249,'Institution Evaluation'!$A$56:$K$346,6,0)&amp;""</f>
        <v/>
      </c>
      <c r="G249" s="37" t="str">
        <f>VLOOKUP($A249,'Institution Evaluation'!$A$56:$K$346,7,0)&amp;""</f>
        <v>No</v>
      </c>
      <c r="H249" s="192" t="str">
        <f>VLOOKUP($A249,'Institution Evaluation'!$A$56:$K$346,8,0)&amp;""</f>
        <v/>
      </c>
      <c r="I249" s="52" t="str">
        <f>VLOOKUP($A249,'Institution Evaluation'!$A$56:$K$346,9,0)&amp;""</f>
        <v>Critical Importance</v>
      </c>
      <c r="J249" s="193" t="str">
        <f>VLOOKUP($A249,'Institution Evaluation'!$A$56:$K$346,10,0)&amp;""</f>
        <v/>
      </c>
      <c r="K249" s="55" t="str">
        <f>IF(VLOOKUP($A249,'Institution Evaluation'!$A$56:$K$346,10,0)=TRUE,"Yes","")</f>
        <v/>
      </c>
    </row>
    <row r="250" spans="1:14" ht="75" x14ac:dyDescent="0.2">
      <c r="A250" s="25" t="s">
        <v>672</v>
      </c>
      <c r="B250" s="24" t="str">
        <f>VLOOKUP($A250,Questions!$A$2:$X$333,2,0)</f>
        <v>Does the system or solutions use a third party to collect, store, process, or transmit cardholder (payment/credit/debt card) data?*</v>
      </c>
      <c r="C250" s="52" t="str">
        <f>VLOOKUP($A250,'Institution Evaluation'!$A$56:$K$346,3,0)&amp;""</f>
        <v/>
      </c>
      <c r="D250" s="52" t="str">
        <f>VLOOKUP($A250,'Institution Evaluation'!$A$56:$K$346,4,0)&amp;""</f>
        <v/>
      </c>
      <c r="E250" s="353" t="str">
        <f>VLOOKUP($A250,'Institution Evaluation'!$A$56:$K$346,5,0)&amp;""</f>
        <v>Refer to PCI DSS Security Standards for supplemental guidance in this section</v>
      </c>
      <c r="F250" s="195" t="str">
        <f>VLOOKUP($A250,'Institution Evaluation'!$A$56:$K$346,6,0)&amp;""</f>
        <v/>
      </c>
      <c r="G250" s="37" t="str">
        <f>VLOOKUP($A250,'Institution Evaluation'!$A$56:$K$346,7,0)&amp;""</f>
        <v>No</v>
      </c>
      <c r="H250" s="192" t="str">
        <f>VLOOKUP($A250,'Institution Evaluation'!$A$56:$K$346,8,0)&amp;""</f>
        <v/>
      </c>
      <c r="I250" s="52" t="str">
        <f>VLOOKUP($A250,'Institution Evaluation'!$A$56:$K$346,9,0)&amp;""</f>
        <v>Critical Importance</v>
      </c>
      <c r="J250" s="193" t="str">
        <f>VLOOKUP($A250,'Institution Evaluation'!$A$56:$K$346,10,0)&amp;""</f>
        <v/>
      </c>
      <c r="K250" s="55" t="str">
        <f>IF(VLOOKUP($A250,'Institution Evaluation'!$A$56:$K$346,10,0)=TRUE,"Yes","")</f>
        <v/>
      </c>
    </row>
    <row r="251" spans="1:14" ht="75" x14ac:dyDescent="0.2">
      <c r="A251" s="25" t="s">
        <v>673</v>
      </c>
      <c r="B251" s="24" t="str">
        <f>VLOOKUP($A251,Questions!$A$2:$X$333,2,0)</f>
        <v>Do your systems or solutions store, process, or transmit cardholder (payment/credit/debt card) data?</v>
      </c>
      <c r="C251" s="52" t="str">
        <f>VLOOKUP($A251,'Institution Evaluation'!$A$56:$K$346,3,0)&amp;""</f>
        <v/>
      </c>
      <c r="D251" s="52" t="str">
        <f>VLOOKUP($A251,'Institution Evaluation'!$A$56:$K$346,4,0)&amp;""</f>
        <v/>
      </c>
      <c r="E251" s="353" t="str">
        <f>VLOOKUP($A251,'Institution Evaluation'!$A$56:$K$346,5,0)&amp;""</f>
        <v>Refer to PCI DSS Security Standards for supplemental guidance in this section</v>
      </c>
      <c r="F251" s="195" t="str">
        <f>VLOOKUP($A251,'Institution Evaluation'!$A$56:$K$346,6,0)&amp;""</f>
        <v/>
      </c>
      <c r="G251" s="37" t="str">
        <f>VLOOKUP($A251,'Institution Evaluation'!$A$56:$K$346,7,0)&amp;""</f>
        <v>Yes</v>
      </c>
      <c r="H251" s="192" t="str">
        <f>VLOOKUP($A251,'Institution Evaluation'!$A$56:$K$346,8,0)&amp;""</f>
        <v/>
      </c>
      <c r="I251" s="52" t="str">
        <f>VLOOKUP($A251,'Institution Evaluation'!$A$56:$K$346,9,0)&amp;""</f>
        <v>Standard Importance</v>
      </c>
      <c r="J251" s="193" t="str">
        <f>VLOOKUP($A251,'Institution Evaluation'!$A$56:$K$346,10,0)&amp;""</f>
        <v/>
      </c>
      <c r="K251" s="55" t="str">
        <f>IF(VLOOKUP($A251,'Institution Evaluation'!$A$56:$K$346,10,0)=TRUE,"Yes","")</f>
        <v/>
      </c>
    </row>
    <row r="252" spans="1:14" ht="75" x14ac:dyDescent="0.2">
      <c r="A252" s="25" t="s">
        <v>675</v>
      </c>
      <c r="B252" s="24" t="str">
        <f>VLOOKUP($A252,Questions!$A$2:$X$333,2,0)</f>
        <v>Are you compliant with the Payment Card Industry Data Security Standard (PCI DSS)?</v>
      </c>
      <c r="C252" s="52" t="str">
        <f>VLOOKUP($A252,'Institution Evaluation'!$A$56:$K$346,3,0)&amp;""</f>
        <v/>
      </c>
      <c r="D252" s="52" t="str">
        <f>VLOOKUP($A252,'Institution Evaluation'!$A$56:$K$346,4,0)&amp;""</f>
        <v/>
      </c>
      <c r="E252" s="353" t="str">
        <f>VLOOKUP($A252,'Institution Evaluation'!$A$56:$K$346,5,0)&amp;""</f>
        <v>Refer to PCI DSS Security Standards for supplemental guidance in this section</v>
      </c>
      <c r="F252" s="195" t="str">
        <f>VLOOKUP($A252,'Institution Evaluation'!$A$56:$K$346,6,0)&amp;""</f>
        <v/>
      </c>
      <c r="G252" s="37" t="str">
        <f>VLOOKUP($A252,'Institution Evaluation'!$A$56:$K$346,7,0)&amp;""</f>
        <v>Yes</v>
      </c>
      <c r="H252" s="192" t="str">
        <f>VLOOKUP($A252,'Institution Evaluation'!$A$56:$K$346,8,0)&amp;""</f>
        <v/>
      </c>
      <c r="I252" s="52" t="str">
        <f>VLOOKUP($A252,'Institution Evaluation'!$A$56:$K$346,9,0)&amp;""</f>
        <v>Standard Importance</v>
      </c>
      <c r="J252" s="193" t="str">
        <f>VLOOKUP($A252,'Institution Evaluation'!$A$56:$K$346,10,0)&amp;""</f>
        <v/>
      </c>
      <c r="K252" s="55" t="str">
        <f>IF(VLOOKUP($A252,'Institution Evaluation'!$A$56:$K$346,10,0)=TRUE,"Yes","")</f>
        <v/>
      </c>
    </row>
    <row r="253" spans="1:14" ht="75" x14ac:dyDescent="0.2">
      <c r="A253" s="25" t="s">
        <v>676</v>
      </c>
      <c r="B253" s="24" t="str">
        <f>VLOOKUP($A253,Questions!$A$2:$X$333,2,0)</f>
        <v>Are you classified as a service provider?</v>
      </c>
      <c r="C253" s="52" t="str">
        <f>VLOOKUP($A253,'Institution Evaluation'!$A$56:$K$346,3,0)&amp;""</f>
        <v/>
      </c>
      <c r="D253" s="52" t="str">
        <f>VLOOKUP($A253,'Institution Evaluation'!$A$56:$K$346,4,0)&amp;""</f>
        <v/>
      </c>
      <c r="E253" s="353" t="str">
        <f>VLOOKUP($A253,'Institution Evaluation'!$A$56:$K$346,5,0)&amp;""</f>
        <v>Refer to PCI DSS Security Standards for supplemental guidance in this section</v>
      </c>
      <c r="F253" s="195" t="str">
        <f>VLOOKUP($A253,'Institution Evaluation'!$A$56:$K$346,6,0)&amp;""</f>
        <v/>
      </c>
      <c r="G253" s="37" t="str">
        <f>VLOOKUP($A253,'Institution Evaluation'!$A$56:$K$346,7,0)&amp;""</f>
        <v>Yes</v>
      </c>
      <c r="H253" s="192" t="str">
        <f>VLOOKUP($A253,'Institution Evaluation'!$A$56:$K$346,8,0)&amp;""</f>
        <v/>
      </c>
      <c r="I253" s="52" t="str">
        <f>VLOOKUP($A253,'Institution Evaluation'!$A$56:$K$346,9,0)&amp;""</f>
        <v>Standard Importance</v>
      </c>
      <c r="J253" s="193" t="str">
        <f>VLOOKUP($A253,'Institution Evaluation'!$A$56:$K$346,10,0)&amp;""</f>
        <v/>
      </c>
      <c r="K253" s="55" t="str">
        <f>IF(VLOOKUP($A253,'Institution Evaluation'!$A$56:$K$346,10,0)=TRUE,"Yes","")</f>
        <v/>
      </c>
    </row>
    <row r="254" spans="1:14" ht="75" x14ac:dyDescent="0.2">
      <c r="A254" s="25" t="s">
        <v>678</v>
      </c>
      <c r="B254" s="24" t="str">
        <f>VLOOKUP($A254,Questions!$A$2:$X$333,2,0)</f>
        <v>Are you on the list of Visa approved service providers?</v>
      </c>
      <c r="C254" s="52" t="str">
        <f>VLOOKUP($A254,'Institution Evaluation'!$A$56:$K$346,3,0)&amp;""</f>
        <v/>
      </c>
      <c r="D254" s="52" t="str">
        <f>VLOOKUP($A254,'Institution Evaluation'!$A$56:$K$346,4,0)&amp;""</f>
        <v/>
      </c>
      <c r="E254" s="353" t="str">
        <f>VLOOKUP($A254,'Institution Evaluation'!$A$56:$K$346,5,0)&amp;""</f>
        <v>Refer to PCI DSS Security Standards for supplemental guidance in this section</v>
      </c>
      <c r="F254" s="195" t="str">
        <f>VLOOKUP($A254,'Institution Evaluation'!$A$56:$K$346,6,0)&amp;""</f>
        <v/>
      </c>
      <c r="G254" s="37" t="str">
        <f>VLOOKUP($A254,'Institution Evaluation'!$A$56:$K$346,7,0)&amp;""</f>
        <v>Yes</v>
      </c>
      <c r="H254" s="192" t="str">
        <f>VLOOKUP($A254,'Institution Evaluation'!$A$56:$K$346,8,0)&amp;""</f>
        <v/>
      </c>
      <c r="I254" s="52" t="str">
        <f>VLOOKUP($A254,'Institution Evaluation'!$A$56:$K$346,9,0)&amp;""</f>
        <v>Standard Importance</v>
      </c>
      <c r="J254" s="193" t="str">
        <f>VLOOKUP($A254,'Institution Evaluation'!$A$56:$K$346,10,0)&amp;""</f>
        <v/>
      </c>
      <c r="K254" s="55" t="str">
        <f>IF(VLOOKUP($A254,'Institution Evaluation'!$A$56:$K$346,10,0)=TRUE,"Yes","")</f>
        <v/>
      </c>
    </row>
    <row r="255" spans="1:14" ht="75" x14ac:dyDescent="0.2">
      <c r="A255" s="25" t="s">
        <v>680</v>
      </c>
      <c r="B255" s="24" t="str">
        <f>VLOOKUP($A255,Questions!$A$2:$X$333,2,0)</f>
        <v>Are you classified as a merchant? If so, what level (1, 2, 3, 4)?</v>
      </c>
      <c r="C255" s="52" t="str">
        <f>VLOOKUP($A255,'Institution Evaluation'!$A$56:$K$346,3,0)&amp;""</f>
        <v/>
      </c>
      <c r="D255" s="52" t="str">
        <f>VLOOKUP($A255,'Institution Evaluation'!$A$56:$K$346,4,0)&amp;""</f>
        <v/>
      </c>
      <c r="E255" s="353" t="str">
        <f>VLOOKUP($A255,'Institution Evaluation'!$A$56:$K$346,5,0)&amp;""</f>
        <v>Refer to PCI DSS Security Standards for supplemental guidance in this section</v>
      </c>
      <c r="F255" s="195" t="str">
        <f>VLOOKUP($A255,'Institution Evaluation'!$A$56:$K$346,6,0)&amp;""</f>
        <v/>
      </c>
      <c r="G255" s="37" t="str">
        <f>VLOOKUP($A255,'Institution Evaluation'!$A$56:$K$346,7,0)&amp;""</f>
        <v>Yes</v>
      </c>
      <c r="H255" s="192" t="str">
        <f>VLOOKUP($A255,'Institution Evaluation'!$A$56:$K$346,8,0)&amp;""</f>
        <v/>
      </c>
      <c r="I255" s="52" t="str">
        <f>VLOOKUP($A255,'Institution Evaluation'!$A$56:$K$346,9,0)&amp;""</f>
        <v>Standard Importance</v>
      </c>
      <c r="J255" s="193" t="str">
        <f>VLOOKUP($A255,'Institution Evaluation'!$A$56:$K$346,10,0)&amp;""</f>
        <v/>
      </c>
      <c r="K255" s="55" t="str">
        <f>IF(VLOOKUP($A255,'Institution Evaluation'!$A$56:$K$346,10,0)=TRUE,"Yes","")</f>
        <v/>
      </c>
    </row>
    <row r="256" spans="1:14" ht="75" x14ac:dyDescent="0.2">
      <c r="A256" s="25" t="s">
        <v>682</v>
      </c>
      <c r="B256" s="24" t="str">
        <f>VLOOKUP($A256,Questions!$A$2:$X$333,2,0)</f>
        <v>Describe the architecture employed by the system to verify and authorize credit card transactions.</v>
      </c>
      <c r="C256" s="52" t="str">
        <f>VLOOKUP($A256,'Institution Evaluation'!$A$56:$K$346,3,0)&amp;""</f>
        <v/>
      </c>
      <c r="D256" s="52" t="str">
        <f>VLOOKUP($A256,'Institution Evaluation'!$A$56:$K$346,4,0)&amp;""</f>
        <v/>
      </c>
      <c r="E256" s="353" t="str">
        <f>VLOOKUP($A256,'Institution Evaluation'!$A$56:$K$346,5,0)&amp;""</f>
        <v>Refer to PCI DSS Security Standards for supplemental guidance in this section</v>
      </c>
      <c r="F256" s="195" t="str">
        <f>VLOOKUP($A256,'Institution Evaluation'!$A$56:$K$346,6,0)&amp;""</f>
        <v/>
      </c>
      <c r="G256" s="37" t="str">
        <f>VLOOKUP($A256,'Institution Evaluation'!$A$56:$K$346,7,0)&amp;""</f>
        <v>Yes</v>
      </c>
      <c r="H256" s="192" t="str">
        <f>VLOOKUP($A256,'Institution Evaluation'!$A$56:$K$346,8,0)&amp;""</f>
        <v/>
      </c>
      <c r="I256" s="52" t="str">
        <f>VLOOKUP($A256,'Institution Evaluation'!$A$56:$K$346,9,0)&amp;""</f>
        <v>Minor Importance</v>
      </c>
      <c r="J256" s="193" t="str">
        <f>VLOOKUP($A256,'Institution Evaluation'!$A$56:$K$346,10,0)&amp;""</f>
        <v/>
      </c>
      <c r="K256" s="55" t="str">
        <f>IF(VLOOKUP($A256,'Institution Evaluation'!$A$56:$K$346,10,0)=TRUE,"Yes","")</f>
        <v/>
      </c>
    </row>
    <row r="257" spans="1:13" ht="75" x14ac:dyDescent="0.2">
      <c r="A257" s="25" t="s">
        <v>683</v>
      </c>
      <c r="B257" s="24" t="str">
        <f>VLOOKUP($A257,Questions!$A$2:$X$333,2,0)</f>
        <v>What payment processors/gateways does the system support?</v>
      </c>
      <c r="C257" s="52" t="str">
        <f>VLOOKUP($A257,'Institution Evaluation'!$A$56:$K$346,3,0)&amp;""</f>
        <v/>
      </c>
      <c r="D257" s="52" t="str">
        <f>VLOOKUP($A257,'Institution Evaluation'!$A$56:$K$346,4,0)&amp;""</f>
        <v/>
      </c>
      <c r="E257" s="353" t="str">
        <f>VLOOKUP($A257,'Institution Evaluation'!$A$56:$K$346,5,0)&amp;""</f>
        <v>Refer to PCI DSS Security Standards for supplemental guidance in this section</v>
      </c>
      <c r="F257" s="195" t="str">
        <f>VLOOKUP($A257,'Institution Evaluation'!$A$56:$K$346,6,0)&amp;""</f>
        <v/>
      </c>
      <c r="G257" s="37" t="str">
        <f>VLOOKUP($A257,'Institution Evaluation'!$A$56:$K$346,7,0)&amp;""</f>
        <v>Yes</v>
      </c>
      <c r="H257" s="192" t="str">
        <f>VLOOKUP($A257,'Institution Evaluation'!$A$56:$K$346,8,0)&amp;""</f>
        <v/>
      </c>
      <c r="I257" s="52" t="str">
        <f>VLOOKUP($A257,'Institution Evaluation'!$A$56:$K$346,9,0)&amp;""</f>
        <v>Minor Importance</v>
      </c>
      <c r="J257" s="193" t="str">
        <f>VLOOKUP($A257,'Institution Evaluation'!$A$56:$K$346,10,0)&amp;""</f>
        <v/>
      </c>
      <c r="K257" s="55" t="str">
        <f>IF(VLOOKUP($A257,'Institution Evaluation'!$A$56:$K$346,10,0)=TRUE,"Yes","")</f>
        <v/>
      </c>
    </row>
    <row r="258" spans="1:13" ht="75" x14ac:dyDescent="0.2">
      <c r="A258" s="25" t="s">
        <v>684</v>
      </c>
      <c r="B258" s="24" t="str">
        <f>VLOOKUP($A258,Questions!$A$2:$X$333,2,0)</f>
        <v>Can the application be installed in a PCI DSS–compliant manner?</v>
      </c>
      <c r="C258" s="52" t="str">
        <f>VLOOKUP($A258,'Institution Evaluation'!$A$56:$K$346,3,0)&amp;""</f>
        <v/>
      </c>
      <c r="D258" s="52" t="str">
        <f>VLOOKUP($A258,'Institution Evaluation'!$A$56:$K$346,4,0)&amp;""</f>
        <v/>
      </c>
      <c r="E258" s="353" t="str">
        <f>VLOOKUP($A258,'Institution Evaluation'!$A$56:$K$346,5,0)&amp;""</f>
        <v>Refer to PCI DSS Security Standards for supplemental guidance in this section</v>
      </c>
      <c r="F258" s="195" t="str">
        <f>VLOOKUP($A258,'Institution Evaluation'!$A$56:$K$346,6,0)&amp;""</f>
        <v/>
      </c>
      <c r="G258" s="37" t="str">
        <f>VLOOKUP($A258,'Institution Evaluation'!$A$56:$K$346,7,0)&amp;""</f>
        <v>Yes</v>
      </c>
      <c r="H258" s="192" t="str">
        <f>VLOOKUP($A258,'Institution Evaluation'!$A$56:$K$346,8,0)&amp;""</f>
        <v/>
      </c>
      <c r="I258" s="52" t="str">
        <f>VLOOKUP($A258,'Institution Evaluation'!$A$56:$K$346,9,0)&amp;""</f>
        <v>Minor Importance</v>
      </c>
      <c r="J258" s="193" t="str">
        <f>VLOOKUP($A258,'Institution Evaluation'!$A$56:$K$346,10,0)&amp;""</f>
        <v/>
      </c>
      <c r="K258" s="55" t="str">
        <f>IF(VLOOKUP($A258,'Institution Evaluation'!$A$56:$K$346,10,0)=TRUE,"Yes","")</f>
        <v/>
      </c>
    </row>
    <row r="259" spans="1:13" ht="75" x14ac:dyDescent="0.2">
      <c r="A259" s="25" t="s">
        <v>685</v>
      </c>
      <c r="B259" s="24" t="str">
        <f>VLOOKUP($A259,Questions!$A$2:$X$333,2,0)</f>
        <v>Include documentation describing the system's abilities to comply with the PCI DSS and any features or capabilities of the system that must be added or changed in order to operate in compliance with the standards.</v>
      </c>
      <c r="C259" s="52" t="str">
        <f>VLOOKUP($A259,'Institution Evaluation'!$A$56:$K$346,3,0)&amp;""</f>
        <v/>
      </c>
      <c r="D259" s="52" t="str">
        <f>VLOOKUP($A259,'Institution Evaluation'!$A$56:$K$346,4,0)&amp;""</f>
        <v/>
      </c>
      <c r="E259" s="353" t="str">
        <f>VLOOKUP($A259,'Institution Evaluation'!$A$56:$K$346,5,0)&amp;""</f>
        <v>Refer to PCI DSS Security Standards for supplemental guidance in this section</v>
      </c>
      <c r="F259" s="195" t="str">
        <f>VLOOKUP($A259,'Institution Evaluation'!$A$56:$K$346,6,0)&amp;""</f>
        <v/>
      </c>
      <c r="G259" s="37" t="str">
        <f>VLOOKUP($A259,'Institution Evaluation'!$A$56:$K$346,7,0)&amp;""</f>
        <v>Yes</v>
      </c>
      <c r="H259" s="192" t="str">
        <f>VLOOKUP($A259,'Institution Evaluation'!$A$56:$K$346,8,0)&amp;""</f>
        <v/>
      </c>
      <c r="I259" s="52" t="str">
        <f>VLOOKUP($A259,'Institution Evaluation'!$A$56:$K$346,9,0)&amp;""</f>
        <v>Minor Importance</v>
      </c>
      <c r="J259" s="193" t="str">
        <f>VLOOKUP($A259,'Institution Evaluation'!$A$56:$K$346,10,0)&amp;""</f>
        <v/>
      </c>
      <c r="K259" s="55" t="str">
        <f>IF(VLOOKUP($A259,'Institution Evaluation'!$A$56:$K$346,10,0)=TRUE,"Yes","")</f>
        <v/>
      </c>
      <c r="M259" s="255" t="s">
        <v>1543</v>
      </c>
    </row>
    <row r="260" spans="1:13" ht="47.25" customHeight="1" x14ac:dyDescent="0.2">
      <c r="A260" s="286" t="s">
        <v>1605</v>
      </c>
    </row>
    <row r="261" spans="1:13" ht="34.5" hidden="1" customHeight="1" x14ac:dyDescent="0.2"/>
    <row r="262" spans="1:13" ht="34.5" hidden="1" customHeight="1" x14ac:dyDescent="0.2"/>
    <row r="263" spans="1:13" ht="34.5" hidden="1" customHeight="1" x14ac:dyDescent="0.2"/>
    <row r="264" spans="1:13" ht="34.5" hidden="1" customHeight="1" x14ac:dyDescent="0.2"/>
    <row r="265" spans="1:13" ht="34.5" hidden="1" customHeight="1" x14ac:dyDescent="0.2"/>
  </sheetData>
  <mergeCells count="1">
    <mergeCell ref="A19:C19"/>
  </mergeCells>
  <phoneticPr fontId="32" type="noConversion"/>
  <conditionalFormatting sqref="F21:G31">
    <cfRule type="dataBar" priority="2">
      <dataBar>
        <cfvo type="num" val="0"/>
        <cfvo type="num" val="1"/>
        <color rgb="FFD0DAF0"/>
      </dataBar>
      <extLst>
        <ext xmlns:x14="http://schemas.microsoft.com/office/spreadsheetml/2009/9/main" uri="{B025F937-C7B1-47D3-B67F-A62EFF666E3E}">
          <x14:id>{4165CB4E-F7AA-436A-8B40-909F03E9D6F5}</x14:id>
        </ext>
      </extLst>
    </cfRule>
  </conditionalFormatting>
  <conditionalFormatting sqref="H31:I31">
    <cfRule type="dataBar" priority="1">
      <dataBar>
        <cfvo type="num" val="0"/>
        <cfvo type="num" val="1"/>
        <color rgb="FF638EC6"/>
      </dataBar>
      <extLst>
        <ext xmlns:x14="http://schemas.microsoft.com/office/spreadsheetml/2009/9/main" uri="{B025F937-C7B1-47D3-B67F-A62EFF666E3E}">
          <x14:id>{A6716C0F-3CA2-4D89-8D49-37B22DBD9D1F}</x14:id>
        </ext>
      </extLst>
    </cfRule>
  </conditionalFormatting>
  <dataValidations count="3">
    <dataValidation allowBlank="1" showInputMessage="1" showErrorMessage="1" prompt="This answer has been populated from the &quot;START HERE&quot; tab and does not need to be re-entered." sqref="C11:C17" xr:uid="{F870502E-697A-4875-ABEE-C92B24B0607E}"/>
    <dataValidation allowBlank="1" showInputMessage="1" showErrorMessage="1" prompt="The HECVAT is built using a number of complex formulas. Editing this cell can break the functionality of the tool. " sqref="A11:B17 B20:I31 B2:J10 A3:A10 A35:K44" xr:uid="{2555B969-D0D6-4640-A68B-2B178F3C9EA5}"/>
    <dataValidation allowBlank="1" showInputMessage="1" showErrorMessage="1" promptTitle="Warning!" prompt="The HECVAT is built using a number of complex formulas. Editing this cell can break the functionality of the tool. " sqref="A45:E120 G47:G120 I47:I120" xr:uid="{2C8E55E6-5CCD-497E-AD40-1159ED4F899F}"/>
  </dataValidations>
  <hyperlinks>
    <hyperlink ref="G21" location="'Privacy Analyst Evaluation'!A47" display="'Privacy Analyst Evaluation'!A47" xr:uid="{63AE7EE6-A856-4AFE-84E3-761A880419C2}"/>
    <hyperlink ref="G22" location="'Privacy Analyst Evaluation'!A53" display="'Privacy Analyst Evaluation'!A53" xr:uid="{E48DA7E0-F9B4-4E44-A2E2-A6E7B20A8CB3}"/>
    <hyperlink ref="G23" location="'Privacy Analyst Evaluation'!A58" display="'Privacy Analyst Evaluation'!A58" xr:uid="{71C46F89-6396-41D0-9EE1-410192FC96D8}"/>
    <hyperlink ref="G24" location="'Privacy Analyst Evaluation'!A62" display="'Privacy Analyst Evaluation'!A62" xr:uid="{67BB4FB0-5A69-4CBB-9BE8-9F0E61D7541D}"/>
    <hyperlink ref="G30" location="'Privacy Analyst Evaluation'!A113" display="'Privacy Analyst Evaluation'!A113" xr:uid="{F35BA202-7B88-45D0-AE40-C6918C469BBD}"/>
    <hyperlink ref="G29" location="'Privacy Analyst Evaluation'!A97" display="'Privacy Analyst Evaluation'!A97" xr:uid="{1E69ABA0-B73D-4FBD-B382-D2A5BCE10F7A}"/>
    <hyperlink ref="G28" location="'Privacy Analyst Evaluation'!A91" display="'Privacy Analyst Evaluation'!A91" xr:uid="{418857A5-69F8-4BB3-8B8D-3CDF6F1A215E}"/>
    <hyperlink ref="G27" location="'Privacy Analyst Evaluation'!A77" display="'Privacy Analyst Evaluation'!A77" xr:uid="{0630B5DB-EBAC-43FF-AF48-6C77A23DEE58}"/>
    <hyperlink ref="G26" location="'Privacy Analyst Evaluation'!A68" display="'Privacy Analyst Evaluation'!A68" xr:uid="{EFF65815-977E-4867-AE1F-72F2A5AA3B38}"/>
    <hyperlink ref="G25" location="'Privacy Analyst Evaluation'!A65" display="'Privacy Analyst Evaluation'!A65" xr:uid="{96E450A2-66A4-4491-AD78-EB7F815A7B50}"/>
    <hyperlink ref="F247" location="'Privacy Analyst Evaluation'!A1" display="Back to Scorecard" xr:uid="{379AF5FC-674E-4EF2-A183-EE3548258B6D}"/>
    <hyperlink ref="F217" location="'Privacy Analyst Evaluation'!A1" display="Back to Scorecard" xr:uid="{C67BE28C-D43B-404A-9446-F2FB927C3E7D}"/>
    <hyperlink ref="F212" location="'Privacy Analyst Evaluation'!A1" display="Back to Scorecard" xr:uid="{FDF0B533-6B12-4240-A611-BD46DD733A41}"/>
    <hyperlink ref="F207" location="'Privacy Analyst Evaluation'!A1" display="Back to Scorecard" xr:uid="{82180CF4-FE4D-480A-969B-C66D2E194F77}"/>
    <hyperlink ref="F199" location="'Privacy Analyst Evaluation'!A1" display="Back to Scorecard" xr:uid="{F41B2A8E-BB52-403C-9CBB-F1D0D424C60A}"/>
    <hyperlink ref="F192" location="'Privacy Analyst Evaluation'!A1" display="Back to Scorecard" xr:uid="{5080AF1D-7713-4CDD-B46A-FAC872D2B645}"/>
    <hyperlink ref="F189" location="'Privacy Analyst Evaluation'!A1" display="Back to Scorecard" xr:uid="{8367AE48-344C-4DE1-B6C0-3D067CCF36E2}"/>
    <hyperlink ref="F173" location="'Privacy Analyst Evaluation'!A1" display="Back to Scorecard" xr:uid="{0E22E045-58AC-4F59-BFDC-B51EBADA4C9A}"/>
    <hyperlink ref="F170" location="'Privacy Analyst Evaluation'!A1" display="Back to Scorecard" xr:uid="{E80C8F95-67E8-4E83-8D91-72D89341206C}"/>
    <hyperlink ref="F164" location="'Privacy Analyst Evaluation'!A1" display="Back to Scorecard" xr:uid="{71950CE1-93EE-4A22-9EB3-B177163B8D19}"/>
    <hyperlink ref="F160" location="'Privacy Analyst Evaluation'!A1" display="Back to Scorecard" xr:uid="{1678DDD5-5AB1-4BBE-A892-86EE54E5749E}"/>
    <hyperlink ref="F150" location="'Privacy Analyst Evaluation'!A1" display="Back to Scorecard" xr:uid="{932496F6-EF1F-4F3B-9F23-795B54DC61EC}"/>
    <hyperlink ref="F145" location="'Privacy Analyst Evaluation'!A1" display="Back to Scorecard" xr:uid="{E0BBCE8C-F241-4CA0-8057-88431548B815}"/>
    <hyperlink ref="F142" location="'Privacy Analyst Evaluation'!A1" display="Back to Scorecard" xr:uid="{3D1FD166-7415-42C2-9D45-1943E83DE131}"/>
    <hyperlink ref="F135" location="'Privacy Analyst Evaluation'!A1" display="Back to Scorecard" xr:uid="{325A4D09-6C9C-42F7-AB78-2205A726B96B}"/>
    <hyperlink ref="F130" location="'Privacy Analyst Evaluation'!A1" display="Back to Scorecard" xr:uid="{9AFEC1C0-6DC4-4B69-93F1-D6FDD7FCD48F}"/>
    <hyperlink ref="F125" location="'Privacy Analyst Evaluation'!A1" display="Back to Scorecard" xr:uid="{FE56F838-F355-4EFA-AA58-FDACC5DA1138}"/>
    <hyperlink ref="F112" location="'Privacy Analyst Evaluation'!A1" display="Back to Scorecard" xr:uid="{AF1AD6D0-6E84-4FD7-8EB5-76E9501011EE}"/>
    <hyperlink ref="F96" location="'Privacy Analyst Evaluation'!A1" display="Back to Scorecard" xr:uid="{A557E4F2-C33F-4D8A-8B4F-9DDE8341D067}"/>
    <hyperlink ref="F90" location="'Privacy Analyst Evaluation'!A1" display="Back to Scorecard" xr:uid="{1FA36500-AAD2-4FE6-8ED2-BE24426EA2F8}"/>
    <hyperlink ref="F76" location="'Privacy Analyst Evaluation'!A1" display="Back to Scorecard" xr:uid="{A141E48B-0E50-4B02-A927-F8C1FE04F9A3}"/>
    <hyperlink ref="F67" location="'Privacy Analyst Evaluation'!A1" display="Back to Scorecard" xr:uid="{CD2D9C18-9B95-420F-A65A-8C4E1DB820F9}"/>
    <hyperlink ref="F64" location="'Privacy Analyst Evaluation'!A1" display="Back to Scorecard" xr:uid="{56505024-37B2-4CF5-9238-CD47476405E1}"/>
    <hyperlink ref="F61" location="'Privacy Analyst Evaluation'!A1" display="Back to Scorecard" xr:uid="{1EED68A2-7306-4410-BCD6-552F19D3621B}"/>
    <hyperlink ref="F57" location="'Privacy Analyst Evaluation'!A1" display="Back to Scorecard" xr:uid="{14E0627B-E487-44E4-B6BD-71F7BE3606BD}"/>
    <hyperlink ref="F52" location="'Privacy Analyst Evaluation'!A1" display="Back to Scorecard" xr:uid="{89E54AE8-F912-4EF5-93C4-BAFBAC5571B2}"/>
    <hyperlink ref="F46" location="'Privacy Analyst Evaluation'!A1" display="Back to Scorecard" xr:uid="{6732EEEC-E41C-4D05-A8BB-7A6FDC560186}"/>
    <hyperlink ref="A10" r:id="rId1" display="http://www.educause.edu/HECVAT" xr:uid="{F4B2EBCC-D744-4488-8E73-490FA2185475}"/>
  </hyperlinks>
  <pageMargins left="0.7" right="0.7" top="0.75" bottom="0.75" header="0.3" footer="0.3"/>
  <pageSetup orientation="portrait" verticalDpi="300" r:id="rId2"/>
  <extLst>
    <ext xmlns:x14="http://schemas.microsoft.com/office/spreadsheetml/2009/9/main" uri="{78C0D931-6437-407d-A8EE-F0AAD7539E65}">
      <x14:conditionalFormattings>
        <x14:conditionalFormatting xmlns:xm="http://schemas.microsoft.com/office/excel/2006/main">
          <x14:cfRule type="dataBar" id="{4165CB4E-F7AA-436A-8B40-909F03E9D6F5}">
            <x14:dataBar minLength="0" maxLength="100" gradient="0" direction="leftToRight" axisPosition="none">
              <x14:cfvo type="num">
                <xm:f>0</xm:f>
              </x14:cfvo>
              <x14:cfvo type="num">
                <xm:f>1</xm:f>
              </x14:cfvo>
              <x14:negativeFillColor rgb="FFFF0000"/>
            </x14:dataBar>
          </x14:cfRule>
          <xm:sqref>F21:G31</xm:sqref>
        </x14:conditionalFormatting>
        <x14:conditionalFormatting xmlns:xm="http://schemas.microsoft.com/office/excel/2006/main">
          <x14:cfRule type="dataBar" id="{A6716C0F-3CA2-4D89-8D49-37B22DBD9D1F}">
            <x14:dataBar minLength="0" maxLength="100" gradient="0" direction="leftToRight" axisPosition="none">
              <x14:cfvo type="num">
                <xm:f>0</xm:f>
              </x14:cfvo>
              <x14:cfvo type="num">
                <xm:f>1</xm:f>
              </x14:cfvo>
              <x14:negativeFillColor rgb="FFFF0000"/>
            </x14:dataBar>
          </x14:cfRule>
          <xm:sqref>H31:I31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21CDF9FA-EF26-4CA9-9DED-D51F5F3EE73E}">
          <x14:formula1>
            <xm:f>'Auto Responses'!$J$7:$J$8</xm:f>
          </x14:formula1>
          <xm:sqref>H97:H111 H47:H51 H53:H56 H58:H60 H62:H63 H65:H66 H68:H75 H77:H89 H91:H95 H113:H120</xm:sqref>
        </x14:dataValidation>
        <x14:dataValidation type="list" allowBlank="1" showInputMessage="1" showErrorMessage="1" xr:uid="{C0805B23-116E-488E-B5C7-4B565A9E1283}">
          <x14:formula1>
            <xm:f>'Auto Responses'!$J$11:$J$14</xm:f>
          </x14:formula1>
          <xm:sqref>J97:J111 J47:J51 J53:J56 J58:J60 J62:J63 J65:J66 J68:J75 J77:J89 J91:J95 J113:J120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90A68-79C7-495B-8ACA-8313C2E55678}">
  <sheetPr>
    <tabColor rgb="FF7ECCA0"/>
  </sheetPr>
  <dimension ref="A1:F376"/>
  <sheetViews>
    <sheetView showZeros="0" topLeftCell="A2" zoomScale="80" zoomScaleNormal="80" workbookViewId="0">
      <selection activeCell="A2" sqref="A2"/>
    </sheetView>
  </sheetViews>
  <sheetFormatPr defaultColWidth="0" defaultRowHeight="15" zeroHeight="1" x14ac:dyDescent="0.2"/>
  <cols>
    <col min="1" max="1" width="11.09765625" style="62" customWidth="1"/>
    <col min="2" max="2" width="57.796875" style="59" customWidth="1"/>
    <col min="3" max="3" width="71.09765625" style="60" customWidth="1"/>
    <col min="4" max="4" width="80.296875" style="61" customWidth="1"/>
    <col min="5" max="5" width="6.59765625" style="62" customWidth="1"/>
    <col min="6" max="6" width="0" style="62" hidden="1" customWidth="1"/>
    <col min="7" max="16384" width="6.59765625" style="62" hidden="1"/>
  </cols>
  <sheetData>
    <row r="1" spans="1:5" ht="180" hidden="1" x14ac:dyDescent="0.2">
      <c r="A1" s="62" t="s">
        <v>1547</v>
      </c>
    </row>
    <row r="2" spans="1:5" ht="24.75" x14ac:dyDescent="0.2">
      <c r="A2" s="188" t="s">
        <v>1004</v>
      </c>
      <c r="B2" s="188"/>
      <c r="C2" s="188"/>
      <c r="D2" s="287" t="s">
        <v>1605</v>
      </c>
    </row>
    <row r="3" spans="1:5" ht="18" x14ac:dyDescent="0.2">
      <c r="A3" s="250" t="s">
        <v>1100</v>
      </c>
      <c r="B3" s="72"/>
      <c r="C3" s="72"/>
      <c r="D3" s="288"/>
    </row>
    <row r="4" spans="1:5" ht="18" x14ac:dyDescent="0.2">
      <c r="A4" s="252" t="s">
        <v>1607</v>
      </c>
      <c r="B4" s="72"/>
      <c r="C4" s="72"/>
      <c r="D4" s="288"/>
    </row>
    <row r="5" spans="1:5" s="254" customFormat="1" ht="18" x14ac:dyDescent="0.2">
      <c r="A5" s="253" t="s">
        <v>1539</v>
      </c>
      <c r="B5" s="72"/>
      <c r="C5" s="72"/>
      <c r="D5" s="288"/>
    </row>
    <row r="6" spans="1:5" s="254" customFormat="1" ht="18" x14ac:dyDescent="0.2">
      <c r="A6" s="253" t="s">
        <v>1540</v>
      </c>
      <c r="B6" s="72"/>
      <c r="C6" s="72"/>
      <c r="D6" s="289"/>
    </row>
    <row r="7" spans="1:5" ht="18" x14ac:dyDescent="0.2">
      <c r="A7" s="251" t="str">
        <f>VLOOKUP(LEFT($A8,4),'Auto Responses'!$N$4:$O$38,2,0)&amp;""</f>
        <v xml:space="preserve"> General Information</v>
      </c>
      <c r="B7" s="70"/>
      <c r="C7" s="63" t="str">
        <f>Questions!$S$2</f>
        <v>Reason for Question</v>
      </c>
      <c r="D7" s="63" t="str">
        <f>Questions!$T$2</f>
        <v>Follow-Up Inquiries/Responses</v>
      </c>
    </row>
    <row r="8" spans="1:5" x14ac:dyDescent="0.2">
      <c r="A8" s="64" t="s">
        <v>21</v>
      </c>
      <c r="B8" s="64" t="str">
        <f>VLOOKUP($A8,Questions!$A$3:$X$333,2,0)&amp;""</f>
        <v>Solution Provider Name</v>
      </c>
      <c r="C8" s="64" t="str">
        <f>VLOOKUP($A8,Questions!$A$3:$X$333,18,0)&amp;""</f>
        <v/>
      </c>
      <c r="D8" s="64" t="str">
        <f>VLOOKUP($A8,Questions!$A$3:$X$333,19,0)&amp;""</f>
        <v/>
      </c>
    </row>
    <row r="9" spans="1:5" x14ac:dyDescent="0.2">
      <c r="A9" s="64" t="s">
        <v>24</v>
      </c>
      <c r="B9" s="64" t="str">
        <f>VLOOKUP($A9,Questions!$A$3:$X$333,2,0)&amp;""</f>
        <v>Solution Name</v>
      </c>
      <c r="C9" s="64" t="str">
        <f>VLOOKUP($A9,Questions!$A$3:$X$333,18,0)&amp;""</f>
        <v/>
      </c>
      <c r="D9" s="64" t="str">
        <f>VLOOKUP($A9,Questions!$A$3:$X$333,19,0)&amp;""</f>
        <v/>
      </c>
    </row>
    <row r="10" spans="1:5" x14ac:dyDescent="0.2">
      <c r="A10" s="64" t="s">
        <v>25</v>
      </c>
      <c r="B10" s="64" t="str">
        <f>VLOOKUP($A10,Questions!$A$3:$X$333,2,0)&amp;""</f>
        <v>Solution Description</v>
      </c>
      <c r="C10" s="64" t="str">
        <f>VLOOKUP($A10,Questions!$A$3:$X$333,18,0)&amp;""</f>
        <v/>
      </c>
      <c r="D10" s="64" t="str">
        <f>VLOOKUP($A10,Questions!$A$3:$X$333,19,0)&amp;""</f>
        <v/>
      </c>
    </row>
    <row r="11" spans="1:5" x14ac:dyDescent="0.2">
      <c r="A11" s="64" t="s">
        <v>26</v>
      </c>
      <c r="B11" s="64" t="str">
        <f>VLOOKUP($A11,Questions!$A$3:$X$333,2,0)&amp;""</f>
        <v>Solution Provider Contact Name</v>
      </c>
      <c r="C11" s="64" t="str">
        <f>VLOOKUP($A11,Questions!$A$3:$X$333,18,0)&amp;""</f>
        <v/>
      </c>
      <c r="D11" s="64" t="str">
        <f>VLOOKUP($A11,Questions!$A$3:$X$333,19,0)&amp;""</f>
        <v/>
      </c>
    </row>
    <row r="12" spans="1:5" x14ac:dyDescent="0.2">
      <c r="A12" s="64" t="s">
        <v>27</v>
      </c>
      <c r="B12" s="64" t="str">
        <f>VLOOKUP($A12,Questions!$A$3:$X$333,2,0)&amp;""</f>
        <v>Solution Provider Contact Title</v>
      </c>
      <c r="C12" s="64" t="str">
        <f>VLOOKUP($A12,Questions!$A$3:$X$333,18,0)&amp;""</f>
        <v/>
      </c>
      <c r="D12" s="64" t="str">
        <f>VLOOKUP($A12,Questions!$A$3:$X$333,19,0)&amp;""</f>
        <v/>
      </c>
    </row>
    <row r="13" spans="1:5" x14ac:dyDescent="0.2">
      <c r="A13" s="64" t="s">
        <v>28</v>
      </c>
      <c r="B13" s="64" t="str">
        <f>VLOOKUP($A13,Questions!$A$3:$X$333,2,0)&amp;""</f>
        <v>Solution Provider Contact Email</v>
      </c>
      <c r="C13" s="64" t="str">
        <f>VLOOKUP($A13,Questions!$A$3:$X$333,18,0)&amp;""</f>
        <v/>
      </c>
      <c r="D13" s="64" t="str">
        <f>VLOOKUP($A13,Questions!$A$3:$X$333,19,0)&amp;""</f>
        <v/>
      </c>
    </row>
    <row r="14" spans="1:5" x14ac:dyDescent="0.2">
      <c r="A14" s="64" t="s">
        <v>29</v>
      </c>
      <c r="B14" s="64" t="str">
        <f>VLOOKUP($A14,Questions!$A$3:$X$333,2,0)&amp;""</f>
        <v>Solution Provider Contact Phone Number</v>
      </c>
      <c r="C14" s="64" t="str">
        <f>VLOOKUP($A14,Questions!$A$3:$X$333,18,0)&amp;""</f>
        <v/>
      </c>
      <c r="D14" s="64" t="str">
        <f>VLOOKUP($A14,Questions!$A$3:$X$333,19,0)&amp;""</f>
        <v/>
      </c>
    </row>
    <row r="15" spans="1:5" x14ac:dyDescent="0.2">
      <c r="A15" s="64" t="s">
        <v>30</v>
      </c>
      <c r="B15" s="64" t="str">
        <f>VLOOKUP($A15,Questions!$A$3:$X$333,2,0)&amp;""</f>
        <v>Country of Company Headquarters</v>
      </c>
      <c r="C15" s="64" t="str">
        <f>VLOOKUP($A15,Questions!$A$3:$X$333,18,0)&amp;""</f>
        <v/>
      </c>
      <c r="D15" s="64" t="str">
        <f>VLOOKUP($A15,Questions!$A$3:$X$333,19,0)&amp;""</f>
        <v/>
      </c>
    </row>
    <row r="16" spans="1:5" x14ac:dyDescent="0.2">
      <c r="A16" s="64" t="s">
        <v>32</v>
      </c>
      <c r="B16" s="64" t="str">
        <f>VLOOKUP($A16,Questions!$A$3:$X$333,2,0)&amp;""</f>
        <v>Employee Work Locations (all)</v>
      </c>
      <c r="C16" s="64" t="str">
        <f>VLOOKUP($A16,Questions!$A$3:$X$333,18,0)&amp;""</f>
        <v/>
      </c>
      <c r="D16" s="64" t="str">
        <f>VLOOKUP($A16,Questions!$A$3:$X$333,19,0)&amp;""</f>
        <v>Determines where solution provider employees will be physically located.</v>
      </c>
      <c r="E16" s="258" t="s">
        <v>1548</v>
      </c>
    </row>
    <row r="17" spans="1:5" ht="18" x14ac:dyDescent="0.2">
      <c r="A17" s="70" t="str">
        <f>VLOOKUP(LEFT($A18,4),'Auto Responses'!$N$4:$O$38,2,0)&amp;""</f>
        <v xml:space="preserve"> Company Information</v>
      </c>
      <c r="B17" s="70"/>
      <c r="C17" s="63" t="str">
        <f>Questions!$S$2</f>
        <v>Reason for Question</v>
      </c>
      <c r="D17" s="63" t="str">
        <f>Questions!$T$2</f>
        <v>Follow-Up Inquiries/Responses</v>
      </c>
    </row>
    <row r="18" spans="1:5" ht="57" x14ac:dyDescent="0.2">
      <c r="A18" s="64" t="s">
        <v>35</v>
      </c>
      <c r="B18" s="64" t="str">
        <f>VLOOKUP($A18,Questions!$A$3:$X$333,2,0)&amp;""</f>
        <v>Do you have a dedicated software and system development team(s) (e.g., customer support, implementation, product management, etc.)?*</v>
      </c>
      <c r="C18" s="64" t="str">
        <f>VLOOKUP($A18,Questions!$A$3:$X$333,18,0)&amp;""</f>
        <v/>
      </c>
      <c r="D18" s="64" t="str">
        <f>VLOOKUP($A18,Questions!$A$3:$X$333,19,0)&amp;""</f>
        <v>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v>
      </c>
    </row>
    <row r="19" spans="1:5" ht="43.5" customHeight="1" x14ac:dyDescent="0.2">
      <c r="A19" s="64" t="s">
        <v>42</v>
      </c>
      <c r="B19" s="64" t="str">
        <f>VLOOKUP($A19,Questions!$A$3:$X$333,2,0)&amp;""</f>
        <v>Describe your organization’s business background and ownership structure, including all parent and subsidiary relationships.</v>
      </c>
      <c r="C19" s="64" t="str">
        <f>VLOOKUP($A19,Questions!$A$3:$X$333,18,0)&amp;""</f>
        <v/>
      </c>
      <c r="D19" s="64" t="str">
        <f>VLOOKUP($A19,Questions!$A$3:$X$333,19,0)&amp;""</f>
        <v>This information defines the scale of company (support, resources, skillsets), general information about the organization that may be concerning.</v>
      </c>
    </row>
    <row r="20" spans="1:5" ht="67.5" customHeight="1" x14ac:dyDescent="0.2">
      <c r="A20" s="64" t="s">
        <v>44</v>
      </c>
      <c r="B20" s="64" t="str">
        <f>VLOOKUP($A20,Questions!$A$3:$X$333,2,0)&amp;""</f>
        <v>Have you operated without unplanned disruptions to this solution in the past 12 months?</v>
      </c>
      <c r="C20" s="64" t="str">
        <f>VLOOKUP($A20,Questions!$A$3:$X$333,18,0)&amp;""</f>
        <v/>
      </c>
      <c r="D20" s="64" t="str">
        <f>VLOOKUP($A20,Questions!$A$3:$X$333,19,0)&amp;""</f>
        <v>We want transparency from the solution provider, and an honest answer to this question, regardless of the response, is a good step in building trust.</v>
      </c>
    </row>
    <row r="21" spans="1:5" ht="67.5" customHeight="1" x14ac:dyDescent="0.2">
      <c r="A21" s="64" t="s">
        <v>45</v>
      </c>
      <c r="B21" s="64" t="str">
        <f>VLOOKUP($A21,Questions!$A$3:$X$333,2,0)&amp;""</f>
        <v>Do you have a dedicated information security staff or office?</v>
      </c>
      <c r="C21" s="64" t="str">
        <f>VLOOKUP($A21,Questions!$A$3:$X$333,18,0)&amp;""</f>
        <v/>
      </c>
      <c r="D21" s="64" t="str">
        <f>VLOOKUP($A21,Questions!$A$3:$X$333,19,0)&amp;""</f>
        <v>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v>
      </c>
    </row>
    <row r="22" spans="1:5" ht="64.5" customHeight="1" x14ac:dyDescent="0.2">
      <c r="A22" s="64" t="s">
        <v>47</v>
      </c>
      <c r="B22" s="64" t="str">
        <f>VLOOKUP($A22,Questions!$A$3:$X$333,2,0)&amp;""</f>
        <v>Use this area to share information about your environment that will assist those who are assessing your company's data security program.</v>
      </c>
      <c r="C22" s="64" t="str">
        <f>VLOOKUP($A22,Questions!$A$3:$X$333,18,0)&amp;""</f>
        <v/>
      </c>
      <c r="D22" s="64" t="str">
        <f>VLOOKUP($A22,Questions!$A$3:$X$333,19,0)&amp;""</f>
        <v>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v>
      </c>
      <c r="E22" s="258" t="s">
        <v>1548</v>
      </c>
    </row>
    <row r="23" spans="1:5" ht="18" x14ac:dyDescent="0.2">
      <c r="A23" s="70" t="str">
        <f>VLOOKUP(LEFT($A24,4),'Auto Responses'!$N$4:$O$38,2,0)&amp;""</f>
        <v xml:space="preserve"> Required Questions</v>
      </c>
      <c r="B23" s="70"/>
      <c r="C23" s="63" t="str">
        <f>Questions!$S$2</f>
        <v>Reason for Question</v>
      </c>
      <c r="D23" s="63" t="str">
        <f>Questions!$T$2</f>
        <v>Follow-Up Inquiries/Responses</v>
      </c>
    </row>
    <row r="24" spans="1:5" s="322" customFormat="1" ht="18" x14ac:dyDescent="0.2">
      <c r="A24" s="323" t="s">
        <v>1613</v>
      </c>
      <c r="B24" s="320"/>
      <c r="C24" s="321"/>
      <c r="D24" s="321"/>
    </row>
    <row r="25" spans="1:5" ht="36.75" customHeight="1" x14ac:dyDescent="0.2">
      <c r="A25" s="64" t="s">
        <v>48</v>
      </c>
      <c r="B25" s="64" t="str">
        <f>VLOOKUP($A25,Questions!$A$3:$X$333,2,0)&amp;""</f>
        <v>Are you offering either a product or platform, as opposed to only offering a service</v>
      </c>
      <c r="C25" s="64" t="s">
        <v>1578</v>
      </c>
      <c r="D25" s="64" t="str">
        <f>VLOOKUP($A25,Questions!$A$3:$X$333,19,0)&amp;""</f>
        <v/>
      </c>
    </row>
    <row r="26" spans="1:5" ht="38.25" customHeight="1" x14ac:dyDescent="0.2">
      <c r="A26" s="64" t="s">
        <v>51</v>
      </c>
      <c r="B26" s="64" t="str">
        <f>VLOOKUP($A26,Questions!$A$3:$X$333,2,0)&amp;""</f>
        <v>Does your product or service have an interface?</v>
      </c>
      <c r="C26" s="64" t="s">
        <v>1579</v>
      </c>
      <c r="D26" s="64" t="str">
        <f>VLOOKUP($A26,Questions!$A$3:$X$333,19,0)&amp;""</f>
        <v/>
      </c>
    </row>
    <row r="27" spans="1:5" x14ac:dyDescent="0.2">
      <c r="A27" s="64" t="s">
        <v>54</v>
      </c>
      <c r="B27" s="64" t="str">
        <f>VLOOKUP($A27,Questions!$A$3:$X$333,2,0)&amp;""</f>
        <v>Are you providing consulting services?</v>
      </c>
      <c r="C27" s="64" t="s">
        <v>1580</v>
      </c>
      <c r="D27" s="64" t="str">
        <f>VLOOKUP($A27,Questions!$A$3:$X$333,19,0)&amp;""</f>
        <v/>
      </c>
    </row>
    <row r="28" spans="1:5" ht="28.5" x14ac:dyDescent="0.2">
      <c r="A28" s="64" t="s">
        <v>58</v>
      </c>
      <c r="B28" s="64" t="str">
        <f>VLOOKUP($A28,Questions!$A$3:$X$333,2,0)&amp;""</f>
        <v>Does your solution have AI features, or are there plans to implement AI features in the next 12 months?</v>
      </c>
      <c r="C28" s="64" t="s">
        <v>1581</v>
      </c>
      <c r="D28" s="64" t="str">
        <f>VLOOKUP($A28,Questions!$A$3:$X$333,19,0)&amp;""</f>
        <v/>
      </c>
    </row>
    <row r="29" spans="1:5" ht="42.75" x14ac:dyDescent="0.2">
      <c r="A29" s="64" t="s">
        <v>61</v>
      </c>
      <c r="B29" s="64" t="str">
        <f>VLOOKUP($A29,Questions!$A$3:$X$333,2,0)&amp;""</f>
        <v>Does your solution process protected health information (PHI) or any data covered by the Health Insurance Portability and Accountability Act (HIPAA)?</v>
      </c>
      <c r="C29" s="64" t="s">
        <v>1582</v>
      </c>
      <c r="D29" s="64" t="str">
        <f>VLOOKUP($A29,Questions!$A$3:$X$333,19,0)&amp;""</f>
        <v/>
      </c>
    </row>
    <row r="30" spans="1:5" ht="33.75" customHeight="1" x14ac:dyDescent="0.2">
      <c r="A30" s="64" t="s">
        <v>64</v>
      </c>
      <c r="B30" s="64" t="str">
        <f>VLOOKUP($A30,Questions!$A$3:$X$333,2,0)&amp;""</f>
        <v>Is the solution designed to process, store, or transmit credit card information?</v>
      </c>
      <c r="C30" s="64" t="s">
        <v>1583</v>
      </c>
      <c r="D30" s="64" t="str">
        <f>VLOOKUP($A30,Questions!$A$3:$X$333,19,0)&amp;""</f>
        <v/>
      </c>
    </row>
    <row r="31" spans="1:5" ht="66.75" customHeight="1" x14ac:dyDescent="0.2">
      <c r="A31" s="64" t="s">
        <v>67</v>
      </c>
      <c r="B31" s="64" t="str">
        <f>VLOOKUP($A31,Questions!$A$3:$X$333,2,0)&amp;""</f>
        <v>Does operating your solution require the institution to operate a physical or virtual appliance in their own environment or to provide inbound firewall exceptions to allow your employees to remotely administer systems in the institution's environment?</v>
      </c>
      <c r="C31" s="64" t="s">
        <v>1584</v>
      </c>
      <c r="D31" s="64" t="str">
        <f>VLOOKUP($A31,Questions!$A$3:$X$333,19,0)&amp;""</f>
        <v/>
      </c>
      <c r="E31" s="258" t="s">
        <v>1548</v>
      </c>
    </row>
    <row r="32" spans="1:5" ht="18" x14ac:dyDescent="0.2">
      <c r="A32" s="70" t="str">
        <f>VLOOKUP(LEFT($A33,4),'Auto Responses'!$N$4:$O$38,2,0)&amp;""</f>
        <v xml:space="preserve"> Documentation</v>
      </c>
      <c r="B32" s="70"/>
      <c r="C32" s="63" t="str">
        <f>Questions!$S$2</f>
        <v>Reason for Question</v>
      </c>
      <c r="D32" s="63" t="str">
        <f>Questions!$T$2</f>
        <v>Follow-Up Inquiries/Responses</v>
      </c>
    </row>
    <row r="33" spans="1:5" ht="42" customHeight="1" x14ac:dyDescent="0.2">
      <c r="A33" s="64" t="s">
        <v>70</v>
      </c>
      <c r="B33" s="64" t="str">
        <f>VLOOKUP($A33,Questions!$A$3:$X$333,2,0)&amp;""</f>
        <v>Do you have a well-documented business continuity plan (BCP), with a clear owner, that is tested annually?*</v>
      </c>
      <c r="C33" s="64" t="str">
        <f>VLOOKUP($A33,Questions!$A$3:$X$333,18,0)&amp;""</f>
        <v/>
      </c>
      <c r="D33" s="64" t="str">
        <f>VLOOKUP($A33,Questions!$A$3:$X$333,19,0)&amp;""</f>
        <v/>
      </c>
    </row>
    <row r="34" spans="1:5" ht="38.25" customHeight="1" x14ac:dyDescent="0.2">
      <c r="A34" s="64" t="s">
        <v>76</v>
      </c>
      <c r="B34" s="64" t="str">
        <f>VLOOKUP($A34,Questions!$A$3:$X$333,2,0)&amp;""</f>
        <v>Do you have a well-documented disaster recovery plan (DRP), with a clear owner, that is tested annually?*</v>
      </c>
      <c r="C34" s="64" t="str">
        <f>VLOOKUP($A34,Questions!$A$3:$X$333,18,0)&amp;""</f>
        <v/>
      </c>
      <c r="D34" s="64" t="str">
        <f>VLOOKUP($A34,Questions!$A$3:$X$333,19,0)&amp;""</f>
        <v/>
      </c>
    </row>
    <row r="35" spans="1:5" ht="35.25" customHeight="1" x14ac:dyDescent="0.2">
      <c r="A35" s="64" t="s">
        <v>77</v>
      </c>
      <c r="B35" s="64" t="str">
        <f>VLOOKUP($A35,Questions!$A$3:$X$333,2,0)&amp;""</f>
        <v>Have you undergone a SSAE 18/SOC 2 audit?</v>
      </c>
      <c r="C35" s="64" t="str">
        <f>VLOOKUP($A35,Questions!$A$3:$X$333,18,0)&amp;""</f>
        <v/>
      </c>
      <c r="D35" s="64" t="str">
        <f>VLOOKUP($A35,Questions!$A$3:$X$333,19,0)&amp;""</f>
        <v>SSAE 18 and SOC2 audits are standard documentation, relevant to institutions requiring a solution provider to undergo SSAE 18 audits.</v>
      </c>
    </row>
    <row r="36" spans="1:5" ht="28.5" x14ac:dyDescent="0.2">
      <c r="A36" s="64" t="s">
        <v>80</v>
      </c>
      <c r="B36" s="64" t="str">
        <f>VLOOKUP($A36,Questions!$A$3:$X$333,2,0)&amp;""</f>
        <v>Do you conform with a specific industry standard security framework (e.g., NIST Cybersecurity Framework, CIS Controls, ISO 27001, etc.)?</v>
      </c>
      <c r="C36" s="64" t="str">
        <f>VLOOKUP($A36,Questions!$A$3:$X$333,18,0)&amp;""</f>
        <v/>
      </c>
      <c r="D36" s="64" t="str">
        <f>VLOOKUP($A36,Questions!$A$3:$X$333,19,0)&amp;""</f>
        <v>The details of the standard are not the focus here; it is the fact that a solution provider builds their environment around a standard and that they continually evaluate and assess their security programs.</v>
      </c>
    </row>
    <row r="37" spans="1:5" ht="64.5" customHeight="1" x14ac:dyDescent="0.2">
      <c r="A37" s="64" t="s">
        <v>84</v>
      </c>
      <c r="B37" s="64" t="str">
        <f>VLOOKUP($A37,Questions!$A$3:$X$333,2,0)&amp;""</f>
        <v>Can you provide overall system and/or application architecture diagrams, including a full description of the data flow for all components of the system?</v>
      </c>
      <c r="C37" s="64" t="str">
        <f>VLOOKUP($A37,Questions!$A$3:$X$333,18,0)&amp;""</f>
        <v/>
      </c>
      <c r="D37" s="64" t="str">
        <f>VLOOKUP($A37,Questions!$A$3:$X$333,19,0)&amp;""</f>
        <v>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v>
      </c>
    </row>
    <row r="38" spans="1:5" ht="63.75" customHeight="1" x14ac:dyDescent="0.2">
      <c r="A38" s="64" t="s">
        <v>88</v>
      </c>
      <c r="B38" s="64" t="str">
        <f>VLOOKUP($A38,Questions!$A$3:$X$333,2,0)&amp;""</f>
        <v>Does your organization have a data privacy policy?</v>
      </c>
      <c r="C38" s="64" t="str">
        <f>VLOOKUP($A38,Questions!$A$3:$X$333,18,0)&amp;""</f>
        <v/>
      </c>
      <c r="D38" s="64" t="str">
        <f>VLOOKUP($A38,Questions!$A$3:$X$333,19,0)&amp;""</f>
        <v>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v>
      </c>
    </row>
    <row r="39" spans="1:5" ht="78" customHeight="1" x14ac:dyDescent="0.2">
      <c r="A39" s="64" t="s">
        <v>92</v>
      </c>
      <c r="B39" s="64" t="str">
        <f>VLOOKUP($A39,Questions!$A$3:$X$333,2,0)&amp;""</f>
        <v>Do you have a documented, and currently implemented, employee onboarding and offboarding policy?</v>
      </c>
      <c r="C39" s="64" t="str">
        <f>VLOOKUP($A39,Questions!$A$3:$X$333,18,0)&amp;""</f>
        <v/>
      </c>
      <c r="D39" s="64" t="str">
        <f>VLOOKUP($A39,Questions!$A$3:$X$333,19,0)&amp;""</f>
        <v>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v>
      </c>
      <c r="E39" s="258" t="s">
        <v>1548</v>
      </c>
    </row>
    <row r="40" spans="1:5" ht="18" x14ac:dyDescent="0.2">
      <c r="A40" s="70" t="str">
        <f>VLOOKUP(LEFT($A41,4),'Auto Responses'!$N$4:$O$38,2,0)&amp;""</f>
        <v xml:space="preserve"> IT Accessibility</v>
      </c>
      <c r="B40" s="70"/>
      <c r="C40" s="63" t="str">
        <f>Questions!$S$2</f>
        <v>Reason for Question</v>
      </c>
      <c r="D40" s="63" t="str">
        <f>Questions!$T$2</f>
        <v>Follow-Up Inquiries/Responses</v>
      </c>
    </row>
    <row r="41" spans="1:5" x14ac:dyDescent="0.2">
      <c r="A41" s="64" t="s">
        <v>93</v>
      </c>
      <c r="B41" s="64" t="str">
        <f>VLOOKUP($A41,Questions!$A$3:$X$333,2,0)&amp;""</f>
        <v>Solution Provider Accessibility Contact Name</v>
      </c>
      <c r="C41" s="64" t="str">
        <f>VLOOKUP($A41,Questions!$A$3:$X$333,18,0)&amp;""</f>
        <v/>
      </c>
      <c r="D41" s="64" t="str">
        <f>VLOOKUP($A41,Questions!$A$3:$X$333,19,0)&amp;""</f>
        <v/>
      </c>
    </row>
    <row r="42" spans="1:5" x14ac:dyDescent="0.2">
      <c r="A42" s="64" t="s">
        <v>94</v>
      </c>
      <c r="B42" s="64" t="str">
        <f>VLOOKUP($A42,Questions!$A$3:$X$333,2,0)&amp;""</f>
        <v>Solution Provider Accessibility Contact Title</v>
      </c>
      <c r="C42" s="64" t="str">
        <f>VLOOKUP($A42,Questions!$A$3:$X$333,18,0)&amp;""</f>
        <v/>
      </c>
      <c r="D42" s="64" t="str">
        <f>VLOOKUP($A42,Questions!$A$3:$X$333,19,0)&amp;""</f>
        <v/>
      </c>
    </row>
    <row r="43" spans="1:5" x14ac:dyDescent="0.2">
      <c r="A43" s="64" t="s">
        <v>95</v>
      </c>
      <c r="B43" s="64" t="str">
        <f>VLOOKUP($A43,Questions!$A$3:$X$333,2,0)&amp;""</f>
        <v>Solution Provider Accessibility Contact Email</v>
      </c>
      <c r="C43" s="64" t="str">
        <f>VLOOKUP($A43,Questions!$A$3:$X$333,18,0)&amp;""</f>
        <v/>
      </c>
      <c r="D43" s="64" t="str">
        <f>VLOOKUP($A43,Questions!$A$3:$X$333,19,0)&amp;""</f>
        <v/>
      </c>
    </row>
    <row r="44" spans="1:5" x14ac:dyDescent="0.2">
      <c r="A44" s="64" t="s">
        <v>96</v>
      </c>
      <c r="B44" s="64" t="str">
        <f>VLOOKUP($A44,Questions!$A$3:$X$333,2,0)&amp;""</f>
        <v>Solution Provider Accessibility Contact Phone Number</v>
      </c>
      <c r="C44" s="64" t="str">
        <f>VLOOKUP($A44,Questions!$A$3:$X$333,18,0)&amp;""</f>
        <v/>
      </c>
      <c r="D44" s="64" t="str">
        <f>VLOOKUP($A44,Questions!$A$3:$X$333,19,0)&amp;""</f>
        <v/>
      </c>
    </row>
    <row r="45" spans="1:5" x14ac:dyDescent="0.2">
      <c r="A45" s="64" t="s">
        <v>97</v>
      </c>
      <c r="B45" s="64" t="str">
        <f>VLOOKUP($A45,Questions!$A$3:$X$333,2,0)&amp;""</f>
        <v>Web Link to Accessibility Statement or VPAT</v>
      </c>
      <c r="C45" s="64" t="str">
        <f>VLOOKUP($A45,Questions!$A$3:$X$333,18,0)&amp;""</f>
        <v/>
      </c>
      <c r="D45" s="64" t="str">
        <f>VLOOKUP($A45,Questions!$A$3:$X$333,19,0)&amp;""</f>
        <v/>
      </c>
    </row>
    <row r="46" spans="1:5" ht="85.5" x14ac:dyDescent="0.2">
      <c r="A46" s="64" t="s">
        <v>101</v>
      </c>
      <c r="B46" s="64" t="str">
        <f>VLOOKUP($A46,Questions!$A$3:$X$333,2,0)&amp;""</f>
        <v>Has a VPAT or ACR been created or updated for the solution and version under consideration within the past 12 months?*</v>
      </c>
      <c r="C46" s="64" t="str">
        <f>VLOOKUP($A46,Questions!$A$3:$X$333,18,0)&amp;""</f>
        <v/>
      </c>
      <c r="D46" s="64" t="str">
        <f>VLOOKUP($A46,Questions!$A$3:$X$333,19,0)&amp;""</f>
        <v>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v>
      </c>
    </row>
    <row r="47" spans="1:5" ht="55.5" customHeight="1" x14ac:dyDescent="0.2">
      <c r="A47" s="64" t="s">
        <v>103</v>
      </c>
      <c r="B47" s="64" t="str">
        <f>VLOOKUP($A47,Questions!$A$3:$X$333,2,0)&amp;""</f>
        <v>Will your company agree to meet your stated accessibility standard or WCAG 2.1 AA as part of your contractual agreement for the solution?*</v>
      </c>
      <c r="C47" s="64" t="str">
        <f>VLOOKUP($A47,Questions!$A$3:$X$333,18,0)&amp;""</f>
        <v/>
      </c>
      <c r="D47" s="64" t="str">
        <f>VLOOKUP($A47,Questions!$A$3:$X$333,19,0)&amp;""</f>
        <v xml:space="preserve">Federal regulation requires that technology products conform to WCAG 2.1 AA. Technology platforms that do not substantially conform to this standard put schools at risk of not complying with these requirements. </v>
      </c>
    </row>
    <row r="48" spans="1:5" ht="70.5" customHeight="1" x14ac:dyDescent="0.2">
      <c r="A48" s="64" t="s">
        <v>106</v>
      </c>
      <c r="B48" s="64" t="str">
        <f>VLOOKUP($A48,Questions!$A$3:$X$333,2,0)&amp;""</f>
        <v>Does the solution substantially conform to WCAG 2.1 AA?*</v>
      </c>
      <c r="C48" s="64" t="str">
        <f>VLOOKUP($A48,Questions!$A$3:$X$333,18,0)&amp;""</f>
        <v/>
      </c>
      <c r="D48" s="64" t="str">
        <f>VLOOKUP($A48,Questions!$A$3:$X$333,19,0)&amp;""</f>
        <v xml:space="preserve">Federal regulation requires that technology products conform to WCAG 2.1 AA. Technology platforms that do not substantially conform to this standard put schools at risk of not complying with these requirements. </v>
      </c>
    </row>
    <row r="49" spans="1:5" ht="36" customHeight="1" x14ac:dyDescent="0.2">
      <c r="A49" s="64" t="s">
        <v>108</v>
      </c>
      <c r="B49" s="64" t="str">
        <f>VLOOKUP($A49,Questions!$A$3:$X$333,2,0)&amp;""</f>
        <v>Do you have a documented and implemented process for reporting and tracking accessibility issues?*</v>
      </c>
      <c r="C49" s="64" t="str">
        <f>VLOOKUP($A49,Questions!$A$3:$X$333,18,0)&amp;""</f>
        <v/>
      </c>
      <c r="D49" s="64" t="str">
        <f>VLOOKUP($A49,Questions!$A$3:$X$333,19,0)&amp;""</f>
        <v/>
      </c>
    </row>
    <row r="50" spans="1:5" ht="78.75" customHeight="1" x14ac:dyDescent="0.2">
      <c r="A50" s="64" t="s">
        <v>111</v>
      </c>
      <c r="B50" s="64" t="str">
        <f>VLOOKUP($A50,Questions!$A$3:$X$333,2,0)&amp;""</f>
        <v>Do you have documentation to support the accessibility features of your solution?</v>
      </c>
      <c r="C50" s="64" t="str">
        <f>VLOOKUP($A50,Questions!$A$3:$X$333,18,0)&amp;""</f>
        <v/>
      </c>
      <c r="D50" s="64" t="str">
        <f>VLOOKUP($A50,Questions!$A$3:$X$333,19,0)&amp;""</f>
        <v>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v>
      </c>
    </row>
    <row r="51" spans="1:5" ht="64.5" customHeight="1" x14ac:dyDescent="0.2">
      <c r="A51" s="64" t="s">
        <v>112</v>
      </c>
      <c r="B51" s="64" t="str">
        <f>VLOOKUP($A51,Questions!$A$3:$X$333,2,0)&amp;""</f>
        <v>Has a third-party expert conducted an audit of the most recent version of your solution?</v>
      </c>
      <c r="C51" s="64" t="str">
        <f>VLOOKUP($A51,Questions!$A$3:$X$333,18,0)&amp;""</f>
        <v/>
      </c>
      <c r="D51" s="64" t="str">
        <f>VLOOKUP($A51,Questions!$A$3:$X$333,19,0)&amp;""</f>
        <v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v>
      </c>
    </row>
    <row r="52" spans="1:5" ht="109.5" customHeight="1" x14ac:dyDescent="0.2">
      <c r="A52" s="64" t="s">
        <v>113</v>
      </c>
      <c r="B52" s="64" t="str">
        <f>VLOOKUP($A52,Questions!$A$3:$X$333,2,0)&amp;""</f>
        <v>Do you have a documented and implemented process for verifying accessibility conformance?</v>
      </c>
      <c r="C52" s="64" t="str">
        <f>VLOOKUP($A52,Questions!$A$3:$X$333,18,0)&amp;""</f>
        <v/>
      </c>
      <c r="D52" s="64" t="str">
        <f>VLOOKUP($A52,Questions!$A$3:$X$333,19,0)&amp;""</f>
        <v>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v>
      </c>
    </row>
    <row r="53" spans="1:5" ht="65.25" customHeight="1" x14ac:dyDescent="0.2">
      <c r="A53" s="64" t="s">
        <v>114</v>
      </c>
      <c r="B53" s="64" t="str">
        <f>VLOOKUP($A53,Questions!$A$3:$X$333,2,0)&amp;""</f>
        <v>Have you adopted a technical or legal standard of conformance for the solution?</v>
      </c>
      <c r="C53" s="64" t="str">
        <f>VLOOKUP($A53,Questions!$A$3:$X$333,18,0)&amp;""</f>
        <v/>
      </c>
      <c r="D53" s="64" t="str">
        <f>VLOOKUP($A53,Questions!$A$3:$X$333,19,0)&amp;""</f>
        <v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v>
      </c>
    </row>
    <row r="54" spans="1:5" ht="63.75" customHeight="1" x14ac:dyDescent="0.2">
      <c r="A54" s="64" t="s">
        <v>116</v>
      </c>
      <c r="B54" s="64" t="str">
        <f>VLOOKUP($A54,Questions!$A$3:$X$333,2,0)&amp;""</f>
        <v>Can you provide a current, detailed accessibility roadmap with delivery timelines?</v>
      </c>
      <c r="C54" s="64" t="str">
        <f>VLOOKUP($A54,Questions!$A$3:$X$333,18,0)&amp;""</f>
        <v/>
      </c>
      <c r="D54" s="64" t="str">
        <f>VLOOKUP($A54,Questions!$A$3:$X$333,19,0)&amp;""</f>
        <v>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v>
      </c>
    </row>
    <row r="55" spans="1:5" ht="71.25" customHeight="1" x14ac:dyDescent="0.2">
      <c r="A55" s="64" t="s">
        <v>120</v>
      </c>
      <c r="B55" s="64" t="str">
        <f>VLOOKUP($A55,Questions!$A$3:$X$333,2,0)&amp;""</f>
        <v>Do you expect your staff to maintain a current skill set in IT accessibility?</v>
      </c>
      <c r="C55" s="64" t="str">
        <f>VLOOKUP($A55,Questions!$A$3:$X$333,18,0)&amp;""</f>
        <v/>
      </c>
      <c r="D55" s="64" t="str">
        <f>VLOOKUP($A55,Questions!$A$3:$X$333,19,0)&amp;""</f>
        <v>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v>
      </c>
    </row>
    <row r="56" spans="1:5" ht="51" customHeight="1" x14ac:dyDescent="0.2">
      <c r="A56" s="64" t="s">
        <v>123</v>
      </c>
      <c r="B56" s="64" t="str">
        <f>VLOOKUP($A56,Questions!$A$3:$X$333,2,0)&amp;""</f>
        <v>Do you have documented processes and procedures for implementing accessibility into your development lifecycle?</v>
      </c>
      <c r="C56" s="64" t="str">
        <f>VLOOKUP($A56,Questions!$A$3:$X$333,18,0)&amp;""</f>
        <v/>
      </c>
      <c r="D56" s="64" t="str">
        <f>VLOOKUP($A56,Questions!$A$3:$X$333,19,0)&amp;""</f>
        <v>This question is designed to understand how accessibility is included in new versions and features of solutions, particularly with solution providers that implement Agile or similar methodologies where software is updated frequently and continuously.</v>
      </c>
    </row>
    <row r="57" spans="1:5" ht="52.5" customHeight="1" x14ac:dyDescent="0.2">
      <c r="A57" s="64" t="s">
        <v>126</v>
      </c>
      <c r="B57" s="64" t="str">
        <f>VLOOKUP($A57,Questions!$A$3:$X$333,2,0)&amp;""</f>
        <v>Can all functions of the application or service be performed using only the keyboard?</v>
      </c>
      <c r="C57" s="64" t="str">
        <f>VLOOKUP($A57,Questions!$A$3:$X$333,18,0)&amp;""</f>
        <v/>
      </c>
      <c r="D57" s="64" t="str">
        <f>VLOOKUP($A57,Questions!$A$3:$X$333,19,0)&amp;""</f>
        <v>One critical accessibility requirement is the full use of a product using only the keyboard, -no mouse or trackpad. This requirement is easy for a nontechnical or non-accessibility expert to understand and verify.</v>
      </c>
    </row>
    <row r="58" spans="1:5" ht="57" x14ac:dyDescent="0.2">
      <c r="A58" s="64" t="s">
        <v>129</v>
      </c>
      <c r="B58" s="64" t="str">
        <f>VLOOKUP($A58,Questions!$A$3:$X$333,2,0)&amp;""</f>
        <v>Does your product rely on activating a special "accessibility mode," a "lite version," or using an alternate interface (including “overlay” or AI-based alternates)  for accessibility purposes?</v>
      </c>
      <c r="C58" s="64" t="str">
        <f>VLOOKUP($A58,Questions!$A$3:$X$333,18,0)&amp;""</f>
        <v/>
      </c>
      <c r="D58" s="64" t="str">
        <f>VLOOKUP($A58,Questions!$A$3:$X$333,19,0)&amp;""</f>
        <v>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v>
      </c>
      <c r="E58" s="258" t="s">
        <v>1548</v>
      </c>
    </row>
    <row r="59" spans="1:5" ht="18" x14ac:dyDescent="0.2">
      <c r="A59" s="70" t="str">
        <f>VLOOKUP(LEFT($A60,4),'Auto Responses'!$N$4:$O$38,2,0)&amp;""</f>
        <v xml:space="preserve"> Assessment of Third Parties</v>
      </c>
      <c r="B59" s="70"/>
      <c r="C59" s="63" t="str">
        <f>Questions!$S$2</f>
        <v>Reason for Question</v>
      </c>
      <c r="D59" s="63" t="str">
        <f>Questions!$T$2</f>
        <v>Follow-Up Inquiries/Responses</v>
      </c>
    </row>
    <row r="60" spans="1:5" ht="65.25" customHeight="1" x14ac:dyDescent="0.2">
      <c r="A60" s="64" t="s">
        <v>130</v>
      </c>
      <c r="B60" s="64" t="str">
        <f>VLOOKUP($A60,Questions!$A$3:$X$333,2,0)&amp;""</f>
        <v>Do you perform security assessments of third-party companies with which you share data (e.g., hosting providers, cloud services, PaaS, IaaS, SaaS)?*</v>
      </c>
      <c r="C60" s="64" t="str">
        <f>VLOOKUP($A60,Questions!$A$3:$X$333,18,0)&amp;""</f>
        <v/>
      </c>
      <c r="D60" s="64" t="str">
        <f>VLOOKUP($A60,Questions!$A$3:$X$333,19,0)&amp;""</f>
        <v>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v>
      </c>
    </row>
    <row r="61" spans="1:5" ht="52.5" customHeight="1" x14ac:dyDescent="0.2">
      <c r="A61" s="64" t="s">
        <v>134</v>
      </c>
      <c r="B61" s="64" t="str">
        <f>VLOOKUP($A61,Questions!$A$3:$X$333,2,0)&amp;""</f>
        <v>Do you have contractual language in place with third parties governing access to institutional data?*</v>
      </c>
      <c r="C61" s="64" t="str">
        <f>VLOOKUP($A61,Questions!$A$3:$X$333,18,0)&amp;""</f>
        <v/>
      </c>
      <c r="D61" s="64" t="str">
        <f>VLOOKUP($A61,Questions!$A$3:$X$333,19,0)&amp;""</f>
        <v>The sharing of institutional data to fourth-parties may increase the risk to the institutation and thus, we want to know who gets what data, when they get that data, and why they get that data.</v>
      </c>
    </row>
    <row r="62" spans="1:5" ht="36" customHeight="1" x14ac:dyDescent="0.2">
      <c r="A62" s="64" t="s">
        <v>137</v>
      </c>
      <c r="B62" s="64" t="str">
        <f>VLOOKUP($A62,Questions!$A$3:$X$333,2,0)&amp;""</f>
        <v>Do the contracts in place with these third parties address liability in the event of a data breach?*</v>
      </c>
      <c r="C62" s="64" t="str">
        <f>VLOOKUP($A62,Questions!$A$3:$X$333,18,0)&amp;""</f>
        <v/>
      </c>
      <c r="D62" s="64" t="str">
        <f>VLOOKUP($A62,Questions!$A$3:$X$333,19,0)&amp;""</f>
        <v>Knowing the protections and legal agreements in place for third-party data sharing may assist analysts in determininng residual risk.</v>
      </c>
    </row>
    <row r="63" spans="1:5" ht="131.25" customHeight="1" x14ac:dyDescent="0.2">
      <c r="A63" s="64" t="s">
        <v>138</v>
      </c>
      <c r="B63" s="64" t="str">
        <f>VLOOKUP($A63,Questions!$A$3:$X$333,2,0)&amp;""</f>
        <v>Do you have an implemented third-party management strategy?*</v>
      </c>
      <c r="C63" s="64" t="str">
        <f>VLOOKUP($A63,Questions!$A$3:$X$333,18,0)&amp;""</f>
        <v/>
      </c>
      <c r="D63" s="64" t="str">
        <f>VLOOKUP($A63,Questions!$A$3:$X$333,19,0)&amp;""</f>
        <v>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v>
      </c>
    </row>
    <row r="64" spans="1:5" ht="75" customHeight="1" x14ac:dyDescent="0.2">
      <c r="A64" s="64" t="s">
        <v>141</v>
      </c>
      <c r="B64" s="64" t="str">
        <f>VLOOKUP($A64,Questions!$A$3:$X$333,2,0)&amp;""</f>
        <v>Do you have a process and implemented procedures for managing your hardware supply chain (e.g., telecommunications equipment, export licensing, computing devices)?</v>
      </c>
      <c r="C64" s="64" t="str">
        <f>VLOOKUP($A64,Questions!$A$3:$X$333,18,0)&amp;""</f>
        <v/>
      </c>
      <c r="D64" s="64" t="str">
        <f>VLOOKUP($A64,Questions!$A$3:$X$333,19,0)&amp;""</f>
        <v>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v>
      </c>
      <c r="E64" s="258" t="s">
        <v>1548</v>
      </c>
    </row>
    <row r="65" spans="1:5" ht="18" x14ac:dyDescent="0.2">
      <c r="A65" s="70" t="str">
        <f>VLOOKUP(LEFT($A66,4),'Auto Responses'!$N$4:$O$38,2,0)&amp;""</f>
        <v xml:space="preserve"> Consulting Services</v>
      </c>
      <c r="B65" s="70"/>
      <c r="C65" s="63" t="str">
        <f>Questions!$S$2</f>
        <v>Reason for Question</v>
      </c>
      <c r="D65" s="63" t="str">
        <f>Questions!$T$2</f>
        <v>Follow-Up Inquiries/Responses</v>
      </c>
    </row>
    <row r="66" spans="1:5" ht="65.25" customHeight="1" x14ac:dyDescent="0.2">
      <c r="A66" s="64" t="s">
        <v>146</v>
      </c>
      <c r="B66" s="64" t="str">
        <f>VLOOKUP($A66,Questions!$A$3:$X$333,2,0)&amp;""</f>
        <v>Will the consultant require access to the institution's network resources?*</v>
      </c>
      <c r="C66" s="64" t="str">
        <f>VLOOKUP($A66,Questions!$A$3:$X$333,18,0)&amp;""</f>
        <v/>
      </c>
      <c r="D66" s="64" t="str">
        <f>VLOOKUP($A66,Questions!$A$3:$X$333,19,0)&amp;""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row>
    <row r="67" spans="1:5" ht="66.75" customHeight="1" x14ac:dyDescent="0.2">
      <c r="A67" s="64" t="s">
        <v>150</v>
      </c>
      <c r="B67" s="64" t="str">
        <f>VLOOKUP($A67,Questions!$A$3:$X$333,2,0)&amp;""</f>
        <v>Has the consultant received training on (sensitive, HIPAA, PCI, etc.) data handling?*</v>
      </c>
      <c r="C67" s="64" t="str">
        <f>VLOOKUP($A67,Questions!$A$3:$X$333,18,0)&amp;""</f>
        <v/>
      </c>
      <c r="D67" s="64" t="str">
        <f>VLOOKUP($A67,Questions!$A$3:$X$333,19,0)&amp;""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row>
    <row r="68" spans="1:5" ht="68.25" customHeight="1" x14ac:dyDescent="0.2">
      <c r="A68" s="64" t="s">
        <v>151</v>
      </c>
      <c r="B68" s="64" t="str">
        <f>VLOOKUP($A68,Questions!$A$3:$X$333,2,0)&amp;""</f>
        <v>Is the data encrypted (at rest) while in the consultant's possession?*</v>
      </c>
      <c r="C68" s="64" t="str">
        <f>VLOOKUP($A68,Questions!$A$3:$X$333,18,0)&amp;""</f>
        <v/>
      </c>
      <c r="D68" s="64" t="str">
        <f>VLOOKUP($A68,Questions!$A$3:$X$333,19,0)&amp;""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row>
    <row r="69" spans="1:5" ht="65.25" customHeight="1" x14ac:dyDescent="0.2">
      <c r="A69" s="64" t="s">
        <v>153</v>
      </c>
      <c r="B69" s="64" t="str">
        <f>VLOOKUP($A69,Questions!$A$3:$X$333,2,0)&amp;""</f>
        <v>Can access be restricted based on source IP address?*</v>
      </c>
      <c r="C69" s="64" t="str">
        <f>VLOOKUP($A69,Questions!$A$3:$X$333,18,0)&amp;""</f>
        <v/>
      </c>
      <c r="D69" s="64" t="str">
        <f>VLOOKUP($A69,Questions!$A$3:$X$333,19,0)&amp;""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row>
    <row r="70" spans="1:5" ht="71.25" customHeight="1" x14ac:dyDescent="0.2">
      <c r="A70" s="64" t="s">
        <v>155</v>
      </c>
      <c r="B70" s="64" t="str">
        <f>VLOOKUP($A70,Questions!$A$3:$X$333,2,0)&amp;""</f>
        <v>Will the consulting take place on-premises?</v>
      </c>
      <c r="C70" s="64" t="str">
        <f>VLOOKUP($A70,Questions!$A$3:$X$333,18,0)&amp;""</f>
        <v/>
      </c>
      <c r="D70" s="64" t="str">
        <f>VLOOKUP($A70,Questions!$A$3:$X$333,19,0)&amp;""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row>
    <row r="71" spans="1:5" ht="71.25" customHeight="1" x14ac:dyDescent="0.2">
      <c r="A71" s="64" t="s">
        <v>156</v>
      </c>
      <c r="B71" s="64" t="str">
        <f>VLOOKUP($A71,Questions!$A$3:$X$333,2,0)&amp;""</f>
        <v>Will the consultant require access to hardware in the institution's data centers?</v>
      </c>
      <c r="C71" s="64" t="str">
        <f>VLOOKUP($A71,Questions!$A$3:$X$333,18,0)&amp;""</f>
        <v/>
      </c>
      <c r="D71" s="64" t="str">
        <f>VLOOKUP($A71,Questions!$A$3:$X$333,19,0)&amp;""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row>
    <row r="72" spans="1:5" s="66" customFormat="1" ht="67.5" customHeight="1" x14ac:dyDescent="0.2">
      <c r="A72" s="64" t="s">
        <v>159</v>
      </c>
      <c r="B72" s="64" t="str">
        <f>VLOOKUP($A72,Questions!$A$3:$X$333,2,0)&amp;""</f>
        <v>Will the consultant require an account within the institution's domain (@*.edu)?</v>
      </c>
      <c r="C72" s="64" t="str">
        <f>VLOOKUP($A72,Questions!$A$3:$X$333,18,0)&amp;""</f>
        <v/>
      </c>
      <c r="D72" s="64" t="str">
        <f>VLOOKUP($A72,Questions!$A$3:$X$333,19,0)&amp;""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row>
    <row r="73" spans="1:5" ht="69" customHeight="1" x14ac:dyDescent="0.2">
      <c r="A73" s="64" t="s">
        <v>160</v>
      </c>
      <c r="B73" s="64" t="str">
        <f>VLOOKUP($A73,Questions!$A$3:$X$333,2,0)&amp;""</f>
        <v>Will any data be transferred to the consultant's possession?</v>
      </c>
      <c r="C73" s="64" t="str">
        <f>VLOOKUP($A73,Questions!$A$3:$X$333,18,0)&amp;""</f>
        <v/>
      </c>
      <c r="D73" s="64" t="str">
        <f>VLOOKUP($A73,Questions!$A$3:$X$333,19,0)&amp;""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row>
    <row r="74" spans="1:5" s="66" customFormat="1" ht="70.5" customHeight="1" x14ac:dyDescent="0.2">
      <c r="A74" s="64" t="s">
        <v>163</v>
      </c>
      <c r="B74" s="64" t="str">
        <f>VLOOKUP($A74,Questions!$A$3:$X$333,2,0)&amp;""</f>
        <v>Will the consultant need remote access to the institution's network or systems?</v>
      </c>
      <c r="C74" s="64" t="str">
        <f>VLOOKUP($A74,Questions!$A$3:$X$333,18,0)&amp;""</f>
        <v/>
      </c>
      <c r="D74" s="64" t="str">
        <f>VLOOKUP($A74,Questions!$A$3:$X$333,19,0)&amp;""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E74" s="258" t="s">
        <v>1548</v>
      </c>
    </row>
    <row r="75" spans="1:5" ht="18" x14ac:dyDescent="0.2">
      <c r="A75" s="70" t="str">
        <f>VLOOKUP(LEFT($A76,4),'Auto Responses'!$N$4:$O$38,2,0)&amp;""</f>
        <v xml:space="preserve"> Application/Service Security</v>
      </c>
      <c r="B75" s="70"/>
      <c r="C75" s="63" t="str">
        <f>Questions!$S$2</f>
        <v>Reason for Question</v>
      </c>
      <c r="D75" s="63" t="str">
        <f>Questions!$T$2</f>
        <v>Follow-Up Inquiries/Responses</v>
      </c>
    </row>
    <row r="76" spans="1:5" ht="79.5" customHeight="1" x14ac:dyDescent="0.2">
      <c r="A76" s="71" t="s">
        <v>164</v>
      </c>
      <c r="B76" s="64" t="str">
        <f>VLOOKUP($A76,Questions!$A$3:$X$333,2,0)&amp;""</f>
        <v>Are access controls for institutional accounts based on structured rules, such as role-based access control (RBAC), attribute-based access control (ABAC), or policy-based access control (PBAC)?*</v>
      </c>
      <c r="C76" s="64" t="str">
        <f>VLOOKUP($A76,Questions!$A$3:$X$333,18,0)&amp;""</f>
        <v/>
      </c>
      <c r="D76" s="64" t="str">
        <f>VLOOKUP($A76,Questions!$A$3:$X$333,19,0)&amp;""</f>
        <v>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v>
      </c>
    </row>
    <row r="77" spans="1:5" ht="85.5" customHeight="1" x14ac:dyDescent="0.2">
      <c r="A77" s="64" t="s">
        <v>169</v>
      </c>
      <c r="B77" s="64" t="str">
        <f>VLOOKUP($A77,Questions!$A$3:$X$333,2,0)&amp;""</f>
        <v>Are you using a web application firewall (WAF)?*</v>
      </c>
      <c r="C77" s="64" t="str">
        <f>VLOOKUP($A77,Questions!$A$3:$X$333,18,0)&amp;""</f>
        <v/>
      </c>
      <c r="D77" s="64" t="str">
        <f>VLOOKUP($A77,Questions!$A$3:$X$333,19,0)&amp;""</f>
        <v>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v>
      </c>
    </row>
    <row r="78" spans="1:5" ht="70.5" customHeight="1" x14ac:dyDescent="0.2">
      <c r="A78" s="64" t="s">
        <v>173</v>
      </c>
      <c r="B78" s="64" t="str">
        <f>VLOOKUP($A78,Questions!$A$3:$X$333,2,0)&amp;""</f>
        <v>Are only currently supported operating system(s), software, and libraries leveraged by the system(s)/application(s) that will have access to institution's data?*</v>
      </c>
      <c r="C78" s="64" t="str">
        <f>VLOOKUP($A78,Questions!$A$3:$X$333,18,0)&amp;""</f>
        <v/>
      </c>
      <c r="D78" s="64" t="str">
        <f>VLOOKUP($A78,Questions!$A$3:$X$333,19,0)&amp;""</f>
        <v>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v>
      </c>
    </row>
    <row r="79" spans="1:5" ht="45.75" customHeight="1" x14ac:dyDescent="0.2">
      <c r="A79" s="64" t="s">
        <v>178</v>
      </c>
      <c r="B79" s="64" t="str">
        <f>VLOOKUP($A79,Questions!$A$3:$X$333,2,0)&amp;""</f>
        <v>Does your application require access to location or GPS data?</v>
      </c>
      <c r="C79" s="64" t="str">
        <f>VLOOKUP($A79,Questions!$A$3:$X$333,18,0)&amp;""</f>
        <v/>
      </c>
      <c r="D79" s="64" t="str">
        <f>VLOOKUP($A79,Questions!$A$3:$X$333,19,0)&amp;""</f>
        <v>Sharing location data significantly increases risk factors for users. It's important to understand if this is required.</v>
      </c>
    </row>
    <row r="80" spans="1:5" ht="85.5" customHeight="1" x14ac:dyDescent="0.2">
      <c r="A80" s="64" t="s">
        <v>181</v>
      </c>
      <c r="B80" s="64" t="str">
        <f>VLOOKUP($A80,Questions!$A$3:$X$333,2,0)&amp;""</f>
        <v>Does your application provide separation of duties between security administration, system administration, and standard user functions?*</v>
      </c>
      <c r="C80" s="64" t="str">
        <f>VLOOKUP($A80,Questions!$A$3:$X$333,18,0)&amp;""</f>
        <v/>
      </c>
      <c r="D80" s="64" t="str">
        <f>VLOOKUP($A80,Questions!$A$3:$X$333,19,0)&amp;""</f>
        <v>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v>
      </c>
    </row>
    <row r="81" spans="1:5" ht="82.5" customHeight="1" x14ac:dyDescent="0.2">
      <c r="A81" s="64" t="s">
        <v>186</v>
      </c>
      <c r="B81" s="64" t="str">
        <f>VLOOKUP($A81,Questions!$A$3:$X$333,2,0)&amp;""</f>
        <v>Do you subject your code to static code analysis and/or static application security testing prior to release?*</v>
      </c>
      <c r="C81" s="64" t="str">
        <f>VLOOKUP($A81,Questions!$A$3:$X$333,18,0)&amp;""</f>
        <v/>
      </c>
      <c r="D81" s="64" t="str">
        <f>VLOOKUP($A81,Questions!$A$3:$X$333,19,0)&amp;""</f>
        <v>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v>
      </c>
    </row>
    <row r="82" spans="1:5" s="66" customFormat="1" ht="53.25" customHeight="1" x14ac:dyDescent="0.2">
      <c r="A82" s="64" t="s">
        <v>190</v>
      </c>
      <c r="B82" s="64" t="str">
        <f>VLOOKUP($A82,Questions!$A$3:$X$333,2,0)&amp;""</f>
        <v>Do you have software testing processes (dynamic or static) that are established and followed?*</v>
      </c>
      <c r="C82" s="64" t="str">
        <f>VLOOKUP($A82,Questions!$A$3:$X$333,18,0)&amp;""</f>
        <v/>
      </c>
      <c r="D82" s="64" t="str">
        <f>VLOOKUP($A82,Questions!$A$3:$X$333,19,0)&amp;""</f>
        <v>Code analysis (prior to implementation) can decrease the number of vulnerabilities within a system. Depending on the insight a solution provider has into their code, code testing should be expected.</v>
      </c>
    </row>
    <row r="83" spans="1:5" ht="80.25" customHeight="1" x14ac:dyDescent="0.2">
      <c r="A83" s="64" t="s">
        <v>196</v>
      </c>
      <c r="B83" s="64" t="str">
        <f>VLOOKUP($A83,Questions!$A$3:$X$333,2,0)&amp;""</f>
        <v>Are access controls for staff within your organization based on structured rules, such as RBAC, ABAC, or PBAC?</v>
      </c>
      <c r="C83" s="64" t="str">
        <f>VLOOKUP($A83,Questions!$A$3:$X$333,18,0)&amp;""</f>
        <v/>
      </c>
      <c r="D83" s="64" t="str">
        <f>VLOOKUP($A83,Questions!$A$3:$X$333,19,0)&amp;""</f>
        <v>Managing a solution may rely on various professionals to administer a system. This question is focused on how administration, and the segregation of functions, is implemented within the solution provider's infrastructure.</v>
      </c>
    </row>
    <row r="84" spans="1:5" ht="88.5" customHeight="1" x14ac:dyDescent="0.2">
      <c r="A84" s="64" t="s">
        <v>201</v>
      </c>
      <c r="B84" s="64" t="str">
        <f>VLOOKUP($A84,Questions!$A$3:$X$333,2,0)&amp;""</f>
        <v>Does the system provide data input validation and error messages?</v>
      </c>
      <c r="C84" s="64" t="str">
        <f>VLOOKUP($A84,Questions!$A$3:$X$333,18,0)&amp;""</f>
        <v/>
      </c>
      <c r="D84" s="64" t="str">
        <f>VLOOKUP($A84,Questions!$A$3:$X$333,19,0)&amp;""</f>
        <v>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v>
      </c>
    </row>
    <row r="85" spans="1:5" ht="84.75" customHeight="1" x14ac:dyDescent="0.2">
      <c r="A85" s="64" t="s">
        <v>204</v>
      </c>
      <c r="B85" s="64" t="str">
        <f>VLOOKUP($A85,Questions!$A$3:$X$333,2,0)&amp;""</f>
        <v>Do you have a process and implemented procedures for managing your software supply chain (e.g., libraries, repositories, frameworks, etc.)</v>
      </c>
      <c r="C85" s="64" t="str">
        <f>VLOOKUP($A85,Questions!$A$3:$X$333,18,0)&amp;""</f>
        <v/>
      </c>
      <c r="D85" s="64" t="str">
        <f>VLOOKUP($A85,Questions!$A$3:$X$333,19,0)&amp;""</f>
        <v>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v>
      </c>
      <c r="E85" s="58"/>
    </row>
    <row r="86" spans="1:5" ht="67.5" customHeight="1" x14ac:dyDescent="0.2">
      <c r="A86" s="64" t="s">
        <v>208</v>
      </c>
      <c r="B86" s="64" t="str">
        <f>VLOOKUP($A86,Questions!$A$3:$X$333,2,0)&amp;""</f>
        <v>Have your developers been trained in secure coding techniques?</v>
      </c>
      <c r="C86" s="64" t="str">
        <f>VLOOKUP($A86,Questions!$A$3:$X$333,18,0)&amp;""</f>
        <v/>
      </c>
      <c r="D86" s="64" t="str">
        <f>VLOOKUP($A86,Questions!$A$3:$X$333,19,0)&amp;""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E86" s="65"/>
    </row>
    <row r="87" spans="1:5" ht="72.75" customHeight="1" x14ac:dyDescent="0.2">
      <c r="A87" s="64" t="s">
        <v>212</v>
      </c>
      <c r="B87" s="64" t="str">
        <f>VLOOKUP($A87,Questions!$A$3:$X$333,2,0)&amp;""</f>
        <v>Was your application developed using secure coding techniques?</v>
      </c>
      <c r="C87" s="64" t="str">
        <f>VLOOKUP($A87,Questions!$A$3:$X$333,18,0)&amp;""</f>
        <v/>
      </c>
      <c r="D87" s="64" t="str">
        <f>VLOOKUP($A87,Questions!$A$3:$X$333,19,0)&amp;""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row>
    <row r="88" spans="1:5" ht="58.5" customHeight="1" x14ac:dyDescent="0.2">
      <c r="A88" s="64" t="s">
        <v>216</v>
      </c>
      <c r="B88" s="64" t="str">
        <f>VLOOKUP($A88,Questions!$A$3:$X$333,2,0)&amp;""</f>
        <v>If mobile, is the application available from a trusted source (e.g., App Store, Google Play Store)?</v>
      </c>
      <c r="C88" s="64" t="str">
        <f>VLOOKUP($A88,Questions!$A$3:$X$333,18,0)&amp;""</f>
        <v>Please explain why this does not apply to your product or service.</v>
      </c>
      <c r="D88" s="64" t="str">
        <f>VLOOKUP($A88,Questions!$A$3:$X$333,19,0)&amp;""</f>
        <v>Distributing application via known, moderately vetted application platform decreases the chances of malicious code distribution. Stand-alone deployments (nontrusted sources) should be looked at more closely.</v>
      </c>
    </row>
    <row r="89" spans="1:5" ht="65.25" customHeight="1" x14ac:dyDescent="0.2">
      <c r="A89" s="64" t="s">
        <v>219</v>
      </c>
      <c r="B89" s="64" t="str">
        <f>VLOOKUP($A89,Questions!$A$3:$X$333,2,0)&amp;""</f>
        <v>Do you have a fully implemented policy or procedure that details how your employees obtain administrator access to institutional instance of the application?</v>
      </c>
      <c r="C89" s="64" t="str">
        <f>VLOOKUP($A89,Questions!$A$3:$X$333,18,0)&amp;""</f>
        <v/>
      </c>
      <c r="D89" s="64" t="str">
        <f>VLOOKUP($A89,Questions!$A$3:$X$333,19,0)&amp;""</f>
        <v>Protecting administrative accounts is crucial to maintaining system integrity in any environment. This question is targeting privilege creep and unmanaged privileged acccounts to determine if the solution provider properly manages access control in their application/system environments.</v>
      </c>
      <c r="E89" s="258" t="s">
        <v>1548</v>
      </c>
    </row>
    <row r="90" spans="1:5" ht="18" x14ac:dyDescent="0.2">
      <c r="A90" s="70" t="str">
        <f>VLOOKUP(LEFT($A91,4),'Auto Responses'!$N$4:$O$38,2,0)&amp;""</f>
        <v xml:space="preserve"> Authentication, Authorization, and Account Management</v>
      </c>
      <c r="B90" s="70"/>
      <c r="C90" s="63" t="str">
        <f>Questions!$S$2</f>
        <v>Reason for Question</v>
      </c>
      <c r="D90" s="63" t="str">
        <f>Questions!$T$2</f>
        <v>Follow-Up Inquiries/Responses</v>
      </c>
    </row>
    <row r="91" spans="1:5" ht="66.75" customHeight="1" x14ac:dyDescent="0.2">
      <c r="A91" s="64" t="s">
        <v>222</v>
      </c>
      <c r="B91" s="64" t="str">
        <f>VLOOKUP($A91,Questions!$A$3:$X$333,2,0)&amp;""</f>
        <v>Does your solution support single sign-on (SSO) protocols for user and administrator authentication?*</v>
      </c>
      <c r="C91" s="64" t="str">
        <f>VLOOKUP($A91,Questions!$A$3:$X$333,18,0)&amp;""</f>
        <v/>
      </c>
      <c r="D91" s="64" t="str">
        <f>VLOOKUP($A91,Questions!$A$3:$X$333,19,0)&amp;""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row>
    <row r="92" spans="1:5" ht="46.5" customHeight="1" x14ac:dyDescent="0.2">
      <c r="A92" s="64" t="s">
        <v>227</v>
      </c>
      <c r="B92" s="64" t="str">
        <f>VLOOKUP($A92,Questions!$A$3:$X$333,2,0)&amp;""</f>
        <v>Does your solution support local authentication protocols for user and administrator authentication?*</v>
      </c>
      <c r="C92" s="64" t="str">
        <f>VLOOKUP($A92,Questions!$A$3:$X$333,18,0)&amp;""</f>
        <v/>
      </c>
      <c r="D92" s="64" t="str">
        <f>VLOOKUP($A92,Questions!$A$3:$X$333,19,0)&amp;""</f>
        <v>The purpose of this question is understand the solution provider's authentication infrastructure so that additional questions can be formulated for the institution's use case.</v>
      </c>
    </row>
    <row r="93" spans="1:5" ht="31.5" customHeight="1" x14ac:dyDescent="0.2">
      <c r="A93" s="64" t="s">
        <v>231</v>
      </c>
      <c r="B93" s="64" t="str">
        <f>VLOOKUP($A93,Questions!$A$3:$X$333,2,0)&amp;""</f>
        <v>Can you enforce password/passphrase complexity requirements (provided by the institution)?*</v>
      </c>
      <c r="C93" s="64" t="str">
        <f>VLOOKUP($A93,Questions!$A$3:$X$333,18,0)&amp;""</f>
        <v/>
      </c>
      <c r="D93" s="64" t="str">
        <f>VLOOKUP($A93,Questions!$A$3:$X$333,19,0)&amp;""</f>
        <v>Many institutions have a policy focused on passwords/passphrases, and this question confirms the capacity of a solution provider's solution to comply.</v>
      </c>
    </row>
    <row r="94" spans="1:5" ht="42" customHeight="1" x14ac:dyDescent="0.2">
      <c r="A94" s="64" t="s">
        <v>232</v>
      </c>
      <c r="B94" s="64" t="str">
        <f>VLOOKUP($A94,Questions!$A$3:$X$333,2,0)&amp;""</f>
        <v>Does the system have password complexity or length limitations and/or restrictions?*</v>
      </c>
      <c r="C94" s="64" t="str">
        <f>VLOOKUP($A94,Questions!$A$3:$X$333,18,0)&amp;""</f>
        <v/>
      </c>
      <c r="D94" s="64" t="str">
        <f>VLOOKUP($A94,Questions!$A$3:$X$333,19,0)&amp;""</f>
        <v>Many institutions have a policy focused on passwords/passphrases, and this question confirms the capacity of a solution provider's solution to comply.</v>
      </c>
    </row>
    <row r="95" spans="1:5" ht="57" customHeight="1" x14ac:dyDescent="0.2">
      <c r="A95" s="64" t="s">
        <v>236</v>
      </c>
      <c r="B95" s="64" t="str">
        <f>VLOOKUP($A95,Questions!$A$3:$X$333,2,0)&amp;""</f>
        <v>Do you have documented password/passphrase reset procedures that are currently implemented in the system and/or customer support?*</v>
      </c>
      <c r="C95" s="64" t="str">
        <f>VLOOKUP($A95,Questions!$A$3:$X$333,18,0)&amp;""</f>
        <v/>
      </c>
      <c r="D95" s="64" t="str">
        <f>VLOOKUP($A95,Questions!$A$3:$X$333,19,0)&amp;""</f>
        <v>Account management can be a time-consuming part of an information system. Account reset capabilities, built into a system, can reduce burden on institutional support services.</v>
      </c>
    </row>
    <row r="96" spans="1:5" ht="50.25" customHeight="1" x14ac:dyDescent="0.2">
      <c r="A96" s="64" t="s">
        <v>239</v>
      </c>
      <c r="B96" s="64" t="str">
        <f>VLOOKUP($A96,Questions!$A$3:$X$333,2,0)&amp;""</f>
        <v>Does your organization participate in InCommon or another eduGAIN-affiliated trust federation?*</v>
      </c>
      <c r="C96" s="64" t="str">
        <f>VLOOKUP($A96,Questions!$A$3:$X$333,18,0)&amp;""</f>
        <v/>
      </c>
      <c r="D96" s="64" t="str">
        <f>VLOOKUP($A96,Questions!$A$3:$X$333,19,0)&amp;""</f>
        <v>This question defines the solution provider's scope of federated identity practices and their willingness to embrace higher education requirements.</v>
      </c>
    </row>
    <row r="97" spans="1:5" ht="51" customHeight="1" x14ac:dyDescent="0.2">
      <c r="A97" s="64" t="s">
        <v>243</v>
      </c>
      <c r="B97" s="64" t="str">
        <f>VLOOKUP($A97,Questions!$A$3:$X$333,2,0)&amp;""</f>
        <v>Are there any passwords/passphrases hard-coded into your systems or solutions?*</v>
      </c>
      <c r="C97" s="64" t="str">
        <f>VLOOKUP($A97,Questions!$A$3:$X$333,18,0)&amp;""</f>
        <v/>
      </c>
      <c r="D97" s="64" t="str">
        <f>VLOOKUP($A97,Questions!$A$3:$X$333,19,0)&amp;""</f>
        <v>The response to this question can reveal the use (or not) of coding best practices. If passwords/passphrases are hard-coded into systems/productions, the solution provider should provide robust details supporting why this is required.</v>
      </c>
    </row>
    <row r="98" spans="1:5" ht="35.25" customHeight="1" x14ac:dyDescent="0.2">
      <c r="A98" s="64" t="s">
        <v>246</v>
      </c>
      <c r="B98" s="64" t="str">
        <f>VLOOKUP($A98,Questions!$A$3:$X$333,2,0)&amp;""</f>
        <v>Are you storing any passwords in plaintext?*</v>
      </c>
      <c r="C98" s="64" t="str">
        <f>VLOOKUP($A98,Questions!$A$3:$X$333,18,0)&amp;""</f>
        <v/>
      </c>
      <c r="D98" s="64" t="str">
        <f>VLOOKUP($A98,Questions!$A$3:$X$333,19,0)&amp;""</f>
        <v>The focus of this question is confidentiality. It is a straightforward question confirming the encryption of user authentication details.</v>
      </c>
    </row>
    <row r="99" spans="1:5" ht="72.75" customHeight="1" x14ac:dyDescent="0.2">
      <c r="A99" s="64" t="s">
        <v>250</v>
      </c>
      <c r="B99" s="64" t="str">
        <f>VLOOKUP($A99,Questions!$A$3:$X$333,2,0)&amp;""</f>
        <v>Are audit logs available that include AT LEAST all of the following: login, logout, actions performed, and source IP address?*</v>
      </c>
      <c r="C99" s="64" t="str">
        <f>VLOOKUP($A99,Questions!$A$3:$X$333,18,0)&amp;""</f>
        <v/>
      </c>
      <c r="D99" s="64" t="str">
        <f>VLOOKUP($A99,Questions!$A$3:$X$333,19,0)&amp;""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v>
      </c>
    </row>
    <row r="100" spans="1:5" ht="92.25" customHeight="1" x14ac:dyDescent="0.2">
      <c r="A100" s="64" t="s">
        <v>253</v>
      </c>
      <c r="B100" s="64" t="str">
        <f>VLOOKUP($A100,Questions!$A$3:$X$333,2,0)&amp;""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00" s="64" t="str">
        <f>VLOOKUP($A100,Questions!$A$3:$X$333,18,0)&amp;""</f>
        <v/>
      </c>
      <c r="D100" s="64" t="str">
        <f>VLOOKUP($A100,Questions!$A$3:$X$333,19,0)&amp;""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v>
      </c>
    </row>
    <row r="101" spans="1:5" ht="65.25" customHeight="1" x14ac:dyDescent="0.2">
      <c r="A101" s="64" t="s">
        <v>257</v>
      </c>
      <c r="B101" s="64" t="str">
        <f>VLOOKUP($A101,Questions!$A$3:$X$333,2,0)&amp;""</f>
        <v>Can you provide the institution documentation regarding the retention period for those logs, how logs are protected, and whether they are accessible to the customer (and if so, how)?*</v>
      </c>
      <c r="C101" s="64" t="str">
        <f>VLOOKUP($A101,Questions!$A$3:$X$333,18,0)&amp;""</f>
        <v/>
      </c>
      <c r="D101" s="64" t="str">
        <f>VLOOKUP($A101,Questions!$A$3:$X$333,19,0)&amp;""</f>
        <v>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v>
      </c>
    </row>
    <row r="102" spans="1:5" ht="69" customHeight="1" x14ac:dyDescent="0.2">
      <c r="A102" s="64" t="s">
        <v>261</v>
      </c>
      <c r="B102" s="64" t="str">
        <f>VLOOKUP($A102,Questions!$A$3:$X$333,2,0)&amp;""</f>
        <v>Does your application support integration with other authentication and authorization systems?</v>
      </c>
      <c r="C102" s="64" t="str">
        <f>VLOOKUP($A102,Questions!$A$3:$X$333,18,0)&amp;""</f>
        <v/>
      </c>
      <c r="D102" s="64" t="str">
        <f>VLOOKUP($A102,Questions!$A$3:$X$333,19,0)&amp;""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row>
    <row r="103" spans="1:5" ht="57.75" customHeight="1" x14ac:dyDescent="0.2">
      <c r="A103" s="64" t="s">
        <v>263</v>
      </c>
      <c r="B103" s="64" t="str">
        <f>VLOOKUP($A103,Questions!$A$3:$X$333,2,0)&amp;""</f>
        <v>Do you allow the customer to specify attribute mappings for any needed information beyond a user identifier? (e.g., Reference eduPerson, ePPA/ePPN/ePE)</v>
      </c>
      <c r="C103" s="64" t="str">
        <f>VLOOKUP($A103,Questions!$A$3:$X$333,18,0)&amp;""</f>
        <v/>
      </c>
      <c r="D103" s="64" t="str">
        <f>VLOOKUP($A103,Questions!$A$3:$X$333,19,0)&amp;""</f>
        <v>This questions allows an institution to know solution provider system limitations and to help them gauge the resources (that may be needed to implement) required to successfully integrate the solution with institution systems.</v>
      </c>
      <c r="E103" s="58"/>
    </row>
    <row r="104" spans="1:5" ht="63.75" customHeight="1" x14ac:dyDescent="0.2">
      <c r="A104" s="64" t="s">
        <v>268</v>
      </c>
      <c r="B104" s="64" t="str">
        <f>VLOOKUP($A104,Questions!$A$3:$X$333,2,0)&amp;""</f>
        <v>Does your application support directory integration for user accounts?</v>
      </c>
      <c r="C104" s="64" t="str">
        <f>VLOOKUP($A104,Questions!$A$3:$X$333,18,0)&amp;""</f>
        <v/>
      </c>
      <c r="D104" s="64" t="str">
        <f>VLOOKUP($A104,Questions!$A$3:$X$333,19,0)&amp;""</f>
        <v>System (technical and security) administration is complex, and it is important to understand a system's capabilities to integrate with existing security and access systems. Having to maintain additional accounts increases overhead and may impact your institution's risk footprint.</v>
      </c>
    </row>
    <row r="105" spans="1:5" ht="67.5" customHeight="1" x14ac:dyDescent="0.2">
      <c r="A105" s="64" t="s">
        <v>269</v>
      </c>
      <c r="B105" s="64" t="str">
        <f>VLOOKUP($A105,Questions!$A$3:$X$333,2,0)&amp;""</f>
        <v>Does your solution support any of the following web SSO standards: SAML2 (with redirect flow), OIDC, CAS, or other?</v>
      </c>
      <c r="C105" s="64" t="str">
        <f>VLOOKUP($A105,Questions!$A$3:$X$333,18,0)&amp;""</f>
        <v/>
      </c>
      <c r="D105" s="64" t="str">
        <f>VLOOKUP($A105,Questions!$A$3:$X$333,19,0)&amp;""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row>
    <row r="106" spans="1:5" ht="52.5" customHeight="1" x14ac:dyDescent="0.2">
      <c r="A106" s="64" t="s">
        <v>273</v>
      </c>
      <c r="B106" s="64" t="str">
        <f>VLOOKUP($A106,Questions!$A$3:$X$333,2,0)&amp;""</f>
        <v>Do you support differentiation between email address and user identifier?</v>
      </c>
      <c r="C106" s="64" t="str">
        <f>VLOOKUP($A106,Questions!$A$3:$X$333,18,0)&amp;""</f>
        <v/>
      </c>
      <c r="D106" s="64" t="str">
        <f>VLOOKUP($A106,Questions!$A$3:$X$333,19,0)&amp;""</f>
        <v>This questions allows an institution to know solution provider system limitations and to help them gauge the resources (that may be needed to implement) required to successfully integrate the solution with institution systems.</v>
      </c>
    </row>
    <row r="107" spans="1:5" ht="54" customHeight="1" x14ac:dyDescent="0.2">
      <c r="A107" s="64" t="s">
        <v>278</v>
      </c>
      <c r="B107" s="64" t="str">
        <f>VLOOKUP($A107,Questions!$A$3:$X$333,2,0)&amp;""</f>
        <v>If the institution does not use SSO, does your application and/or user frontend/portal support multifactor authentication (e.g., Duo, Google Authenticator, OTP, etc.)?</v>
      </c>
      <c r="C107" s="64" t="str">
        <f>VLOOKUP($A107,Questions!$A$3:$X$333,18,0)&amp;""</f>
        <v/>
      </c>
      <c r="D107" s="64" t="str">
        <f>VLOOKUP($A107,Questions!$A$3:$X$333,19,0)&amp;""</f>
        <v>2FA/MFA, implemented correctly, strengthens the security state of a system. 2FA/MFA is commonly implemented and in many use cases is a requirement for account protection purposes.</v>
      </c>
    </row>
    <row r="108" spans="1:5" ht="36.75" customHeight="1" x14ac:dyDescent="0.2">
      <c r="A108" s="64" t="s">
        <v>281</v>
      </c>
      <c r="B108" s="64" t="str">
        <f>VLOOKUP($A108,Questions!$A$3:$X$333,2,0)&amp;""</f>
        <v>Does your application automatically lock the session or log out an account after a period of inactivity?</v>
      </c>
      <c r="C108" s="64" t="str">
        <f>VLOOKUP($A108,Questions!$A$3:$X$333,18,0)&amp;""</f>
        <v/>
      </c>
      <c r="D108" s="64" t="str">
        <f>VLOOKUP($A108,Questions!$A$3:$X$333,19,0)&amp;""</f>
        <v>This is a question to ensure account integrity and institutional data confidentiality.</v>
      </c>
      <c r="E108" s="258" t="s">
        <v>1548</v>
      </c>
    </row>
    <row r="109" spans="1:5" ht="18" x14ac:dyDescent="0.2">
      <c r="A109" s="70" t="str">
        <f>VLOOKUP(LEFT($A110,4),'Auto Responses'!$N$4:$O$38,2,0)&amp;""</f>
        <v xml:space="preserve"> Change Management</v>
      </c>
      <c r="B109" s="70"/>
      <c r="C109" s="63" t="str">
        <f>Questions!$S$2</f>
        <v>Reason for Question</v>
      </c>
      <c r="D109" s="63" t="str">
        <f>Questions!$T$2</f>
        <v>Follow-Up Inquiries/Responses</v>
      </c>
    </row>
    <row r="110" spans="1:5" ht="51" customHeight="1" x14ac:dyDescent="0.2">
      <c r="A110" s="64" t="s">
        <v>284</v>
      </c>
      <c r="B110" s="64" t="str">
        <f>VLOOKUP($A110,Questions!$A$3:$X$333,2,0)&amp;""</f>
        <v>Will the institution be notified of major changes to your environment that could impact the institution's security posture?*</v>
      </c>
      <c r="C110" s="64" t="str">
        <f>VLOOKUP($A110,Questions!$A$3:$X$333,18,0)&amp;""</f>
        <v/>
      </c>
      <c r="D110" s="64" t="str">
        <f>VLOOKUP($A110,Questions!$A$3:$X$333,19,0)&amp;""</f>
        <v>Notification expectations should be set earlier in the contract/assessment process. Timelines, correspondence medium, and playbook details are all aspects to keep in mind when assessing this response.</v>
      </c>
    </row>
    <row r="111" spans="1:5" ht="57" customHeight="1" x14ac:dyDescent="0.2">
      <c r="A111" s="64" t="s">
        <v>289</v>
      </c>
      <c r="B111" s="64" t="str">
        <f>VLOOKUP($A111,Questions!$A$3:$X$333,2,0)&amp;""</f>
        <v>Does the system support client customizations from one release to another?*</v>
      </c>
      <c r="C111" s="64" t="str">
        <f>VLOOKUP($A111,Questions!$A$3:$X$333,18,0)&amp;""</f>
        <v>Please explain why this does not apply to your product or service.</v>
      </c>
      <c r="D111" s="64" t="str">
        <f>VLOOKUP($A111,Questions!$A$3:$X$333,19,0)&amp;""</f>
        <v>The solution provider's solution characteristics and the institution's use case will determine the relevancy of this question. The purpose of this question is to understand the underlying infrastructure and how it is maintained across all customers.</v>
      </c>
    </row>
    <row r="112" spans="1:5" ht="75.75" customHeight="1" x14ac:dyDescent="0.2">
      <c r="A112" s="64" t="s">
        <v>290</v>
      </c>
      <c r="B112" s="64" t="str">
        <f>VLOOKUP($A112,Questions!$A$3:$X$333,2,0)&amp;""</f>
        <v>Do you have an implemented system configuration management process (e.g.,secure "gold" images, etc.)?*</v>
      </c>
      <c r="C112" s="64" t="str">
        <f>VLOOKUP($A112,Questions!$A$3:$X$333,18,0)&amp;""</f>
        <v>Please explain why this does not apply to your product or service.</v>
      </c>
      <c r="D112" s="64" t="str">
        <f>VLOOKUP($A112,Questions!$A$3:$X$333,19,0)&amp;""</f>
        <v>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v>
      </c>
    </row>
    <row r="113" spans="1:5" ht="54" customHeight="1" x14ac:dyDescent="0.2">
      <c r="A113" s="64" t="s">
        <v>293</v>
      </c>
      <c r="B113" s="64" t="str">
        <f>VLOOKUP($A113,Questions!$A$3:$X$333,2,0)&amp;""</f>
        <v>Do you have a documented change management process?</v>
      </c>
      <c r="C113" s="64" t="str">
        <f>VLOOKUP($A113,Questions!$A$3:$X$333,18,0)&amp;""</f>
        <v/>
      </c>
      <c r="D113" s="64" t="str">
        <f>VLOOKUP($A113,Questions!$A$3:$X$333,19,0)&amp;""</f>
        <v>The lack of a change management function is indicative of immature program processes. Answers to this question can provide insight into how well their responses (on the HECVAT) represent their actual environment(s).</v>
      </c>
      <c r="E113" s="58"/>
    </row>
    <row r="114" spans="1:5" ht="54" customHeight="1" x14ac:dyDescent="0.2">
      <c r="A114" s="64" t="s">
        <v>297</v>
      </c>
      <c r="B114" s="64" t="str">
        <f>VLOOKUP($A114,Questions!$A$3:$X$333,2,0)&amp;""</f>
        <v>Does your change management process minimally include authorization, impact analysis, testing, and validation before moving changes to production?</v>
      </c>
      <c r="C114" s="64" t="str">
        <f>VLOOKUP($A114,Questions!$A$3:$X$333,18,0)&amp;""</f>
        <v/>
      </c>
      <c r="D114" s="64" t="str">
        <f>VLOOKUP($A114,Questions!$A$3:$X$333,19,0)&amp;""</f>
        <v>This question outlines a mature change management process. Changes should be analyzed for impact, officially approved, tested, and performed by authorized users.</v>
      </c>
      <c r="E114" s="65"/>
    </row>
    <row r="115" spans="1:5" ht="51" customHeight="1" x14ac:dyDescent="0.2">
      <c r="A115" s="64" t="s">
        <v>301</v>
      </c>
      <c r="B115" s="64" t="str">
        <f>VLOOKUP($A115,Questions!$A$3:$X$333,2,0)&amp;""</f>
        <v>Does your change management process verify that all required third-party libraries and dependencies are still supported with each major change?</v>
      </c>
      <c r="C115" s="64" t="str">
        <f>VLOOKUP($A115,Questions!$A$3:$X$333,18,0)&amp;""</f>
        <v/>
      </c>
      <c r="D115" s="64" t="str">
        <f>VLOOKUP($A115,Questions!$A$3:$X$333,19,0)&amp;""</f>
        <v>This question is fundamentally about supply chain. The solution provider should be able to document its procedures around tracking libraries maintained by third parties.</v>
      </c>
    </row>
    <row r="116" spans="1:5" ht="39.75" customHeight="1" x14ac:dyDescent="0.2">
      <c r="A116" s="64" t="s">
        <v>305</v>
      </c>
      <c r="B116" s="64" t="str">
        <f>VLOOKUP($A116,Questions!$A$3:$X$333,2,0)&amp;""</f>
        <v>Do you have policy and procedure, currently implemented, managing how critical patches are applied to all systems and applications?</v>
      </c>
      <c r="C116" s="64" t="str">
        <f>VLOOKUP($A116,Questions!$A$3:$X$333,18,0)&amp;""</f>
        <v/>
      </c>
      <c r="D116" s="64" t="str">
        <f>VLOOKUP($A116,Questions!$A$3:$X$333,19,0)&amp;""</f>
        <v>Answers to this question will reveal the solution provider’s knowledge of their IT assets and their ability to respond to notifications about their systems and software.</v>
      </c>
    </row>
    <row r="117" spans="1:5" ht="66.75" customHeight="1" x14ac:dyDescent="0.2">
      <c r="A117" s="64" t="s">
        <v>309</v>
      </c>
      <c r="B117" s="64" t="str">
        <f>VLOOKUP($A117,Questions!$A$3:$X$333,2,0)&amp;""</f>
        <v>Have you implemented policies and procedures that guide how security risks are mitigated until patches can be applied?</v>
      </c>
      <c r="C117" s="64" t="str">
        <f>VLOOKUP($A117,Questions!$A$3:$X$333,18,0)&amp;""</f>
        <v/>
      </c>
      <c r="D117" s="64" t="str">
        <f>VLOOKUP($A117,Questions!$A$3:$X$333,19,0)&amp;""</f>
        <v>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v>
      </c>
    </row>
    <row r="118" spans="1:5" ht="86.25" customHeight="1" x14ac:dyDescent="0.2">
      <c r="A118" s="64" t="s">
        <v>312</v>
      </c>
      <c r="B118" s="64" t="str">
        <f>VLOOKUP($A118,Questions!$A$3:$X$333,2,0)&amp;""</f>
        <v>Do clients have the option to not participate in or postpone an upgrade to a new release?</v>
      </c>
      <c r="C118" s="64" t="str">
        <f>VLOOKUP($A118,Questions!$A$3:$X$333,18,0)&amp;""</f>
        <v/>
      </c>
      <c r="D118" s="64" t="str">
        <f>VLOOKUP($A118,Questions!$A$3:$X$333,19,0)&amp;""</f>
        <v>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v>
      </c>
    </row>
    <row r="119" spans="1:5" ht="28.5" x14ac:dyDescent="0.2">
      <c r="A119" s="64" t="s">
        <v>315</v>
      </c>
      <c r="B119" s="64" t="str">
        <f>VLOOKUP($A119,Questions!$A$3:$X$333,2,0)&amp;""</f>
        <v>Do you have a fully implemented solution support strategy that defines how many concurrent versions you support?</v>
      </c>
      <c r="C119" s="64" t="str">
        <f>VLOOKUP($A119,Questions!$A$3:$X$333,18,0)&amp;""</f>
        <v/>
      </c>
      <c r="D119" s="64" t="str">
        <f>VLOOKUP($A119,Questions!$A$3:$X$333,19,0)&amp;""</f>
        <v>Supporting multiple versions of a solution is challenging. Understanding the solution provider’s strategy and resources will provide insight into its ability to adequately support their customers.</v>
      </c>
    </row>
    <row r="120" spans="1:5" ht="49.5" customHeight="1" x14ac:dyDescent="0.2">
      <c r="A120" s="64" t="s">
        <v>317</v>
      </c>
      <c r="B120" s="64" t="str">
        <f>VLOOKUP($A120,Questions!$A$3:$X$333,2,0)&amp;""</f>
        <v>Do you have a release schedule for product updates?</v>
      </c>
      <c r="C120" s="64" t="str">
        <f>VLOOKUP($A120,Questions!$A$3:$X$333,18,0)&amp;""</f>
        <v/>
      </c>
      <c r="D120" s="64" t="str">
        <f>VLOOKUP($A120,Questions!$A$3:$X$333,19,0)&amp;""</f>
        <v>Answers to this question will reveal the solution provider’s ability to plan in the short term. This is valuable information for customers so they can anticipate updates and potential bug fixes.</v>
      </c>
    </row>
    <row r="121" spans="1:5" ht="38.25" customHeight="1" x14ac:dyDescent="0.2">
      <c r="A121" s="64" t="s">
        <v>321</v>
      </c>
      <c r="B121" s="64" t="str">
        <f>VLOOKUP($A121,Questions!$A$3:$X$333,2,0)&amp;""</f>
        <v>Do you have a technology roadmap, for at least the next two years, for enhancements and bug fixes for the solution being assessed?</v>
      </c>
      <c r="C121" s="64" t="str">
        <f>VLOOKUP($A121,Questions!$A$3:$X$333,18,0)&amp;""</f>
        <v/>
      </c>
      <c r="D121" s="64" t="str">
        <f>VLOOKUP($A121,Questions!$A$3:$X$333,19,0)&amp;""</f>
        <v>Answers to this question will reveal the solution provider’s ability to plan for the future of their solution.</v>
      </c>
    </row>
    <row r="122" spans="1:5" ht="84.75" customHeight="1" x14ac:dyDescent="0.2">
      <c r="A122" s="64" t="s">
        <v>324</v>
      </c>
      <c r="B122" s="64" t="str">
        <f>VLOOKUP($A122,Questions!$A$3:$X$333,2,0)&amp;""</f>
        <v>Can solution updates be completed without institutional involvement (i.e., technically or organizationally)?</v>
      </c>
      <c r="C122" s="64" t="str">
        <f>VLOOKUP($A122,Questions!$A$3:$X$333,18,0)&amp;""</f>
        <v/>
      </c>
      <c r="D122" s="64" t="str">
        <f>VLOOKUP($A122,Questions!$A$3:$X$333,19,0)&amp;""</f>
        <v>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v>
      </c>
    </row>
    <row r="123" spans="1:5" ht="58.5" customHeight="1" x14ac:dyDescent="0.2">
      <c r="A123" s="64" t="s">
        <v>329</v>
      </c>
      <c r="B123" s="64" t="str">
        <f>VLOOKUP($A123,Questions!$A$3:$X$333,2,0)&amp;""</f>
        <v>Are upgrades or system changes installed during off-peak hours or in a manner that does not impact the customer?</v>
      </c>
      <c r="C123" s="64" t="str">
        <f>VLOOKUP($A123,Questions!$A$3:$X$333,18,0)&amp;""</f>
        <v/>
      </c>
      <c r="D123" s="64" t="str">
        <f>VLOOKUP($A123,Questions!$A$3:$X$333,19,0)&amp;""</f>
        <v>Restricting system updates to a standard maintenance timeframe is important for ensuring that changes to production systems do not impact operations. It’s also important for troubleshooting any problems that may occur as a result of the changes.</v>
      </c>
    </row>
    <row r="124" spans="1:5" ht="52.5" customHeight="1" x14ac:dyDescent="0.2">
      <c r="A124" s="64" t="s">
        <v>333</v>
      </c>
      <c r="B124" s="64" t="str">
        <f>VLOOKUP($A124,Questions!$A$3:$X$333,2,0)&amp;""</f>
        <v>Do procedures exist to provide that emergency changes are documented and authorized (including after-the-fact approval)?</v>
      </c>
      <c r="C124" s="64" t="str">
        <f>VLOOKUP($A124,Questions!$A$3:$X$333,18,0)&amp;""</f>
        <v/>
      </c>
      <c r="D124" s="64" t="str">
        <f>VLOOKUP($A124,Questions!$A$3:$X$333,19,0)&amp;""</f>
        <v>In the context of the CIA triad, this question is focused on system integrity, ensuring that system changes are only executed by authorized users. In the event of emergency changes, accountability and post-action review are expected.</v>
      </c>
    </row>
    <row r="125" spans="1:5" ht="66.75" customHeight="1" x14ac:dyDescent="0.2">
      <c r="A125" s="64" t="s">
        <v>336</v>
      </c>
      <c r="B125" s="64" t="str">
        <f>VLOOKUP($A125,Questions!$A$3:$X$333,2,0)&amp;""</f>
        <v>Do you have a systems management and configuration strategy that encompasses servers, appliances, cloud services, applications, and mobile devices (company and employee owned)?</v>
      </c>
      <c r="C125" s="64" t="str">
        <f>VLOOKUP($A125,Questions!$A$3:$X$333,18,0)&amp;""</f>
        <v/>
      </c>
      <c r="D125" s="64" t="str">
        <f>VLOOKUP($A125,Questions!$A$3:$X$333,19,0)&amp;""</f>
        <v>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v>
      </c>
      <c r="E125" s="258" t="s">
        <v>1548</v>
      </c>
    </row>
    <row r="126" spans="1:5" ht="18" x14ac:dyDescent="0.2">
      <c r="A126" s="70" t="str">
        <f>VLOOKUP(LEFT($A127,4),'Auto Responses'!$N$4:$O$38,2,0)&amp;""</f>
        <v xml:space="preserve"> Data</v>
      </c>
      <c r="B126" s="70"/>
      <c r="C126" s="63" t="str">
        <f>Questions!$S$2</f>
        <v>Reason for Question</v>
      </c>
      <c r="D126" s="63" t="str">
        <f>Questions!$T$2</f>
        <v>Follow-Up Inquiries/Responses</v>
      </c>
    </row>
    <row r="127" spans="1:5" ht="50.25" customHeight="1" x14ac:dyDescent="0.2">
      <c r="A127" s="64" t="s">
        <v>340</v>
      </c>
      <c r="B127" s="64" t="str">
        <f>VLOOKUP($A127,Questions!$A$3:$X$333,2,0)&amp;""</f>
        <v>Will the institution's data be stored on any devices (database servers, file servers, SAN, NAS, etc.) configured with non-RFC 1918/4193 (i.e., publicly routable) IP addresses?*</v>
      </c>
      <c r="C127" s="64" t="str">
        <f>VLOOKUP($A127,Questions!$A$3:$X$333,18,0)&amp;""</f>
        <v/>
      </c>
      <c r="D127" s="64" t="str">
        <f>VLOOKUP($A127,Questions!$A$3:$X$333,19,0)&amp;""</f>
        <v>Systems that are directly exposed to public internet resources are at greater risk than those that are not. Understanding the requirements for this configuration is important, particularly when assessing compensating controls.</v>
      </c>
    </row>
    <row r="128" spans="1:5" ht="42" customHeight="1" x14ac:dyDescent="0.2">
      <c r="A128" s="64" t="s">
        <v>344</v>
      </c>
      <c r="B128" s="64" t="str">
        <f>VLOOKUP($A128,Questions!$A$3:$X$333,2,0)&amp;""</f>
        <v>Is the transport of sensitive data encrypted using security protocols/algorithms (e.g., system-to-client)?*</v>
      </c>
      <c r="C128" s="64" t="str">
        <f>VLOOKUP($A128,Questions!$A$3:$X$333,18,0)&amp;""</f>
        <v/>
      </c>
      <c r="D128" s="64" t="str">
        <f>VLOOKUP($A128,Questions!$A$3:$X$333,19,0)&amp;""</f>
        <v>The need for encryption in transport is unique to your institution's implementation of a system. In particular, the data flow between the system and the end users of the solution.</v>
      </c>
    </row>
    <row r="129" spans="1:5" ht="54.75" customHeight="1" x14ac:dyDescent="0.2">
      <c r="A129" s="64" t="s">
        <v>347</v>
      </c>
      <c r="B129" s="64" t="str">
        <f>VLOOKUP($A129,Questions!$A$3:$X$333,2,0)&amp;""</f>
        <v>Is the storage of sensitive data encrypted using security protocols/algorithms (e.g., disk encryption, at-rest, files, and within a running database)?*</v>
      </c>
      <c r="C129" s="64" t="str">
        <f>VLOOKUP($A129,Questions!$A$3:$X$333,18,0)&amp;""</f>
        <v/>
      </c>
      <c r="D129" s="64" t="str">
        <f>VLOOKUP($A129,Questions!$A$3:$X$333,19,0)&amp;""</f>
        <v>The need for encryption at-rest is unique to your institution's implementation of a system. In particular, system components, architectures, and data flows all factor into the need for this control.</v>
      </c>
      <c r="E129" s="58"/>
    </row>
    <row r="130" spans="1:5" ht="64.5" customHeight="1" x14ac:dyDescent="0.2">
      <c r="A130" s="64" t="s">
        <v>351</v>
      </c>
      <c r="B130" s="64" t="str">
        <f>VLOOKUP($A130,Questions!$A$3:$X$333,2,0)&amp;""</f>
        <v>Do all cryptographic modules in use in your solution conform to the Federal Information Processing Standards (FIPS PUB 140-2 or 140-3)?*</v>
      </c>
      <c r="C130" s="64" t="str">
        <f>VLOOKUP($A130,Questions!$A$3:$X$333,18,0)&amp;""</f>
        <v/>
      </c>
      <c r="D130" s="64" t="str">
        <f>VLOOKUP($A130,Questions!$A$3:$X$333,19,0)&amp;""</f>
        <v>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v>
      </c>
      <c r="E130" s="65"/>
    </row>
    <row r="131" spans="1:5" ht="53.25" customHeight="1" x14ac:dyDescent="0.2">
      <c r="A131" s="64" t="s">
        <v>356</v>
      </c>
      <c r="B131" s="64" t="str">
        <f>VLOOKUP($A131,Questions!$A$3:$X$333,2,0)&amp;""</f>
        <v>Will the institution's data be available within the system for a period of time at the completion of this contract?*</v>
      </c>
      <c r="C131" s="64" t="str">
        <f>VLOOKUP($A131,Questions!$A$3:$X$333,18,0)&amp;""</f>
        <v/>
      </c>
      <c r="D131" s="64" t="str">
        <f>VLOOKUP($A131,Questions!$A$3:$X$333,19,0)&amp;""</f>
        <v>When cancelling a solution, an institution will commonly want all institutional data that was provided to a solution provider. This questions allows the solution provider to state their general practices when a customer leaves their environment.</v>
      </c>
      <c r="E131" s="67"/>
    </row>
    <row r="132" spans="1:5" ht="50.25" customHeight="1" x14ac:dyDescent="0.2">
      <c r="A132" s="64" t="s">
        <v>359</v>
      </c>
      <c r="B132" s="64" t="str">
        <f>VLOOKUP($A132,Questions!$A$3:$X$333,2,0)&amp;""</f>
        <v>Are these rights retained even through a provider acquisition or bankruptcy event?*</v>
      </c>
      <c r="C132" s="64" t="str">
        <f>VLOOKUP($A132,Questions!$A$3:$X$333,18,0)&amp;""</f>
        <v/>
      </c>
      <c r="D132" s="64" t="str">
        <f>VLOOKUP($A132,Questions!$A$3:$X$333,19,0)&amp;""</f>
        <v>This question clarifies the position of the institution in the case of acquisition or bankruptcy. Expect clear responses to this question. If they are vague, be sure to follow up based on institutional counsel guidance.</v>
      </c>
    </row>
    <row r="133" spans="1:5" ht="63.75" customHeight="1" x14ac:dyDescent="0.2">
      <c r="A133" s="64" t="s">
        <v>361</v>
      </c>
      <c r="B133" s="64" t="str">
        <f>VLOOKUP($A133,Questions!$A$3:$X$333,2,0)&amp;""</f>
        <v>Do backups containing the institution's data ever leave the institution's data zone either physically or via network routing?*</v>
      </c>
      <c r="C133" s="64" t="str">
        <f>VLOOKUP($A133,Questions!$A$3:$X$333,18,0)&amp;""</f>
        <v/>
      </c>
      <c r="D133" s="64" t="str">
        <f>VLOOKUP($A133,Questions!$A$3:$X$333,19,0)&amp;""</f>
        <v>Data exposure is a risk if sensitive data is in any way transported (physically or electronically) into a data zone that is not authorized by the institution. Depending on the criticality of data and institution policy, full control of data confidentiality may be highly valued.</v>
      </c>
    </row>
    <row r="134" spans="1:5" ht="56.25" customHeight="1" x14ac:dyDescent="0.2">
      <c r="A134" s="64" t="s">
        <v>363</v>
      </c>
      <c r="B134" s="64" t="str">
        <f>VLOOKUP($A134,Questions!$A$3:$X$333,2,0)&amp;""</f>
        <v>Is media used for long-term retention of business data and archival purposes stored in a secure, environmentally protected area?*</v>
      </c>
      <c r="C134" s="64" t="str">
        <f>VLOOKUP($A134,Questions!$A$3:$X$333,18,0)&amp;""</f>
        <v/>
      </c>
      <c r="D134" s="64" t="str">
        <f>VLOOKUP($A134,Questions!$A$3:$X$333,19,0)&amp;""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row>
    <row r="135" spans="1:5" ht="56.25" customHeight="1" x14ac:dyDescent="0.2">
      <c r="A135" s="64" t="s">
        <v>367</v>
      </c>
      <c r="B135" s="64" t="str">
        <f>VLOOKUP($A135,Questions!$A$3:$X$333,2,0)&amp;""</f>
        <v>At the completion of this contract, will data be returned to the institution and/or deleted from all your systems and archives?</v>
      </c>
      <c r="C135" s="64" t="str">
        <f>VLOOKUP($A135,Questions!$A$3:$X$333,18,0)&amp;""</f>
        <v/>
      </c>
      <c r="D135" s="64" t="str">
        <f>VLOOKUP($A135,Questions!$A$3:$X$333,19,0)&amp;""</f>
        <v>When cancelling a solution, an institution will commonly want all institutional data that was provided to a solution provider. This question allows the solution provider to state its general practices when a customer leaves its environment.</v>
      </c>
    </row>
    <row r="136" spans="1:5" ht="53.25" customHeight="1" x14ac:dyDescent="0.2">
      <c r="A136" s="64" t="s">
        <v>371</v>
      </c>
      <c r="B136" s="64" t="str">
        <f>VLOOKUP($A136,Questions!$A$3:$X$333,2,0)&amp;""</f>
        <v>Can the institution extract a full or partial backup of data?</v>
      </c>
      <c r="C136" s="64" t="str">
        <f>VLOOKUP($A136,Questions!$A$3:$X$333,18,0)&amp;""</f>
        <v/>
      </c>
      <c r="D136" s="64" t="str">
        <f>VLOOKUP($A136,Questions!$A$3:$X$333,19,0)&amp;""</f>
        <v>When cancelling a solution, an institution will commonly want all institutional data that was provided to a solution provider. The solution provider's response should verify if the institution can extract data or if it is a manual extraction by solution provider staff.</v>
      </c>
    </row>
    <row r="137" spans="1:5" ht="46.5" customHeight="1" x14ac:dyDescent="0.2">
      <c r="A137" s="64" t="s">
        <v>375</v>
      </c>
      <c r="B137" s="64" t="str">
        <f>VLOOKUP($A137,Questions!$A$3:$X$333,2,0)&amp;""</f>
        <v>Do current backups include all operating system software, utilities, security software, application software, and data files necessary for recovery?</v>
      </c>
      <c r="C137" s="64" t="str">
        <f>VLOOKUP($A137,Questions!$A$3:$X$333,18,0)&amp;""</f>
        <v/>
      </c>
      <c r="D137" s="64" t="str">
        <f>VLOOKUP($A137,Questions!$A$3:$X$333,19,0)&amp;""</f>
        <v>The purpose of this question is to define the scope of backup operations and the scope at which a solution provider may readily recover when backup restoration is required.</v>
      </c>
    </row>
    <row r="138" spans="1:5" ht="74.25" customHeight="1" x14ac:dyDescent="0.2">
      <c r="A138" s="64" t="s">
        <v>379</v>
      </c>
      <c r="B138" s="64" t="str">
        <f>VLOOKUP($A138,Questions!$A$3:$X$333,2,0)&amp;""</f>
        <v>Are you performing off-site backups (i.e., digitally moved off site)?</v>
      </c>
      <c r="C138" s="64" t="str">
        <f>VLOOKUP($A138,Questions!$A$3:$X$333,18,0)&amp;""</f>
        <v/>
      </c>
      <c r="D138" s="64" t="str">
        <f>VLOOKUP($A138,Questions!$A$3:$X$333,19,0)&amp;""</f>
        <v>When data is moved digitally (e.g., cloud provider, solution provider-owned facility, etc.) off-site, the policies and implemented procedures are important to know. The protections implemented to prevent compromise will be technical in nature and should be well-documented.</v>
      </c>
    </row>
    <row r="139" spans="1:5" ht="56.25" customHeight="1" x14ac:dyDescent="0.2">
      <c r="A139" s="64" t="s">
        <v>385</v>
      </c>
      <c r="B139" s="64" t="str">
        <f>VLOOKUP($A139,Questions!$A$3:$X$333,2,0)&amp;""</f>
        <v>Are physical backups taken off-site (i.e., physically moved off site)?</v>
      </c>
      <c r="C139" s="64" t="str">
        <f>VLOOKUP($A139,Questions!$A$3:$X$333,18,0)&amp;""</f>
        <v/>
      </c>
      <c r="D139" s="64" t="str">
        <f>VLOOKUP($A139,Questions!$A$3:$X$333,19,0)&amp;""</f>
        <v>When data is moved physically (e.g.,HDD, print, etc.) off-site, the policies and implemented procedures are important to know. Unencrypted data taken outside secured areas introduces unnecessary risks.</v>
      </c>
    </row>
    <row r="140" spans="1:5" ht="60" customHeight="1" x14ac:dyDescent="0.2">
      <c r="A140" s="64" t="s">
        <v>390</v>
      </c>
      <c r="B140" s="64" t="str">
        <f>VLOOKUP($A140,Questions!$A$3:$X$333,2,0)&amp;""</f>
        <v>Are data backups encrypted?</v>
      </c>
      <c r="C140" s="64" t="str">
        <f>VLOOKUP($A140,Questions!$A$3:$X$333,18,0)&amp;""</f>
        <v/>
      </c>
      <c r="D140" s="64" t="str">
        <f>VLOOKUP($A140,Questions!$A$3:$X$333,19,0)&amp;""</f>
        <v>The need for encryption at rest (for backups) is unique to your institution's implementation of a system. In particular, system components, architectures, and data flows all factor into the need for this control.</v>
      </c>
    </row>
    <row r="141" spans="1:5" ht="72" customHeight="1" x14ac:dyDescent="0.2">
      <c r="A141" s="64" t="s">
        <v>391</v>
      </c>
      <c r="B141" s="64" t="str">
        <f>VLOOKUP($A141,Questions!$A$3:$X$333,2,0)&amp;""</f>
        <v>Do you have a media handling process that is documented and currently implemented that meets established business needs and regulatory requirements, including end-of-life, repurposing, and data-sanitization procedures?</v>
      </c>
      <c r="C141" s="64" t="str">
        <f>VLOOKUP($A141,Questions!$A$3:$X$333,18,0)&amp;""</f>
        <v/>
      </c>
      <c r="D141" s="64" t="str">
        <f>VLOOKUP($A141,Questions!$A$3:$X$333,19,0)&amp;""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row>
    <row r="142" spans="1:5" ht="56.25" customHeight="1" x14ac:dyDescent="0.2">
      <c r="A142" s="64" t="s">
        <v>393</v>
      </c>
      <c r="B142" s="64" t="str">
        <f>VLOOKUP($A142,Questions!$A$3:$X$333,2,0)&amp;""</f>
        <v>Does the process described in DATA-15 adhere to DoD 5220.22-M and/or NIST SP 800-88 standards?</v>
      </c>
      <c r="C142" s="64" t="str">
        <f>VLOOKUP($A142,Questions!$A$3:$X$333,18,0)&amp;""</f>
        <v/>
      </c>
      <c r="D142" s="64" t="str">
        <f>VLOOKUP($A142,Questions!$A$3:$X$333,19,0)&amp;""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row>
    <row r="143" spans="1:5" ht="68.25" customHeight="1" x14ac:dyDescent="0.2">
      <c r="A143" s="64" t="s">
        <v>397</v>
      </c>
      <c r="B143" s="64" t="str">
        <f>VLOOKUP($A143,Questions!$A$3:$X$333,2,0)&amp;""</f>
        <v>Does your staff (or third party) have access to institutional data (e.g., financial, PHI, or other sensitive information) through any means?</v>
      </c>
      <c r="C143" s="64" t="str">
        <f>VLOOKUP($A143,Questions!$A$3:$X$333,18,0)&amp;""</f>
        <v/>
      </c>
      <c r="D143" s="64" t="str">
        <f>VLOOKUP($A143,Questions!$A$3:$X$333,19,0)&amp;""</f>
        <v>Confidentiality is the focus of this question. Based on the capabilities of solution provider administrators, the institution may require additional safeguards to protect the confidentiality of data stored by or shared with a solution provider (e.g., additional layer of encryption, etc.).</v>
      </c>
    </row>
    <row r="144" spans="1:5" ht="143.25" customHeight="1" x14ac:dyDescent="0.2">
      <c r="A144" s="64" t="s">
        <v>403</v>
      </c>
      <c r="B144" s="64" t="str">
        <f>VLOOKUP($A144,Questions!$A$3:$X$333,2,0)&amp;""</f>
        <v>Do you have a documented and currently implemented strategy for securing employee workstations when they work remotely (i.e., not in a trusted computing environment)?</v>
      </c>
      <c r="C144" s="64" t="str">
        <f>VLOOKUP($A144,Questions!$A$3:$X$333,18,0)&amp;""</f>
        <v/>
      </c>
      <c r="D144" s="64" t="str">
        <f>VLOOKUP($A144,Questions!$A$3:$X$333,19,0)&amp;""</f>
        <v>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v>
      </c>
    </row>
    <row r="145" spans="1:5" ht="97.5" customHeight="1" x14ac:dyDescent="0.2">
      <c r="A145" s="64" t="s">
        <v>405</v>
      </c>
      <c r="B145" s="64" t="str">
        <f>VLOOKUP($A145,Questions!$A$3:$X$333,2,0)&amp;""</f>
        <v>Does the environment provide for dedicated single-tenant capabilities? If not, describe how your solution or environment separates data from different customers (e.g., logically, physically, single tenancy, multi-tenancy).</v>
      </c>
      <c r="C145" s="64" t="str">
        <f>VLOOKUP($A145,Questions!$A$3:$X$333,18,0)&amp;""</f>
        <v/>
      </c>
      <c r="D145" s="64" t="str">
        <f>VLOOKUP($A145,Questions!$A$3:$X$333,19,0)&amp;""</f>
        <v>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v>
      </c>
    </row>
    <row r="146" spans="1:5" ht="68.25" customHeight="1" x14ac:dyDescent="0.2">
      <c r="A146" s="64" t="s">
        <v>410</v>
      </c>
      <c r="B146" s="64" t="str">
        <f>VLOOKUP($A146,Questions!$A$3:$X$333,2,0)&amp;""</f>
        <v>Are ownership rights to all data, inputs, outputs, and metadata retained by the institution?</v>
      </c>
      <c r="C146" s="64" t="str">
        <f>VLOOKUP($A146,Questions!$A$3:$X$333,18,0)&amp;""</f>
        <v/>
      </c>
      <c r="D146" s="64" t="str">
        <f>VLOOKUP($A146,Questions!$A$3:$X$333,19,0)&amp;""</f>
        <v>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v>
      </c>
    </row>
    <row r="147" spans="1:5" ht="60.75" customHeight="1" x14ac:dyDescent="0.2">
      <c r="A147" s="64" t="s">
        <v>413</v>
      </c>
      <c r="B147" s="64" t="str">
        <f>VLOOKUP($A147,Questions!$A$3:$X$333,2,0)&amp;""</f>
        <v>In the event of imminent bankruptcy, closing of business, or retirement of service, will you provide 90 days for customers to get their data out of the system and migrate applications?</v>
      </c>
      <c r="C147" s="64" t="str">
        <f>VLOOKUP($A147,Questions!$A$3:$X$333,18,0)&amp;""</f>
        <v/>
      </c>
      <c r="D147" s="64" t="str">
        <f>VLOOKUP($A147,Questions!$A$3:$X$333,19,0)&amp;""</f>
        <v>This question clarifies the position of the institution in the case of acquisition or bankruptcy. Expect clear responses to this question. If they are vague, be sure to follow up based on institutional counsel guidance.</v>
      </c>
    </row>
    <row r="148" spans="1:5" ht="74.25" customHeight="1" x14ac:dyDescent="0.2">
      <c r="A148" s="64" t="s">
        <v>416</v>
      </c>
      <c r="B148" s="64" t="str">
        <f>VLOOKUP($A148,Questions!$A$3:$X$333,2,0)&amp;""</f>
        <v>Are involatile backup copies made according to predefined schedules and securely stored and protected?</v>
      </c>
      <c r="C148" s="64" t="str">
        <f>VLOOKUP($A148,Questions!$A$3:$X$333,18,0)&amp;""</f>
        <v/>
      </c>
      <c r="D148" s="64" t="str">
        <f>VLOOKUP($A148,Questions!$A$3:$X$333,19,0)&amp;""</f>
        <v>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v>
      </c>
    </row>
    <row r="149" spans="1:5" ht="81" customHeight="1" x14ac:dyDescent="0.2">
      <c r="A149" s="64" t="s">
        <v>420</v>
      </c>
      <c r="B149" s="64" t="str">
        <f>VLOOKUP($A149,Questions!$A$3:$X$333,2,0)&amp;""</f>
        <v>Do you have a cryptographic key management process (generation, exchange, storage, safeguards, use, vetting, and replacement) that is documented and currently implemented, for all system components (e.g., database, system, web, etc.)?</v>
      </c>
      <c r="C149" s="64" t="str">
        <f>VLOOKUP($A149,Questions!$A$3:$X$333,18,0)&amp;""</f>
        <v/>
      </c>
      <c r="D149" s="64" t="str">
        <f>VLOOKUP($A149,Questions!$A$3:$X$333,19,0)&amp;""</f>
        <v>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v>
      </c>
      <c r="E149" s="258" t="s">
        <v>1548</v>
      </c>
    </row>
    <row r="150" spans="1:5" ht="18" x14ac:dyDescent="0.2">
      <c r="A150" s="70" t="str">
        <f>VLOOKUP(LEFT($A151,4),'Auto Responses'!$N$4:$O$38,2,0)&amp;""</f>
        <v xml:space="preserve"> Datacenter</v>
      </c>
      <c r="B150" s="70"/>
      <c r="C150" s="63" t="str">
        <f>Questions!$S$2</f>
        <v>Reason for Question</v>
      </c>
      <c r="D150" s="63" t="str">
        <f>Questions!$T$2</f>
        <v>Follow-Up Inquiries/Responses</v>
      </c>
    </row>
    <row r="151" spans="1:5" ht="56.25" customHeight="1" x14ac:dyDescent="0.2">
      <c r="A151" s="64" t="s">
        <v>425</v>
      </c>
      <c r="B151" s="64" t="str">
        <f>VLOOKUP($A151,Questions!$A$3:$X$333,2,0)&amp;""</f>
        <v>Select your hosting option.</v>
      </c>
      <c r="C151" s="64" t="str">
        <f>VLOOKUP($A151,Questions!$A$3:$X$333,18,0)&amp;""</f>
        <v/>
      </c>
      <c r="D151" s="64" t="str">
        <f>VLOOKUP($A151,Questions!$A$3:$X$333,19,0)&amp;""</f>
        <v>Understanding the hosting environment may reveal infrastructure risks that may not be apparent by other means and provides context to the responses provided throughout this HECVAT.</v>
      </c>
    </row>
    <row r="152" spans="1:5" ht="131.25" customHeight="1" x14ac:dyDescent="0.2">
      <c r="A152" s="64" t="s">
        <v>430</v>
      </c>
      <c r="B152" s="64" t="str">
        <f>VLOOKUP($A152,Questions!$A$3:$X$333,2,0)&amp;""</f>
        <v>Is a SOC 2 Type 2 report available for the hosting environment?</v>
      </c>
      <c r="C152" s="64" t="str">
        <f>VLOOKUP($A152,Questions!$A$3:$X$333,18,0)&amp;""</f>
        <v/>
      </c>
      <c r="D152" s="64" t="str">
        <f>VLOOKUP($A152,Questions!$A$3:$X$333,19,0)&amp;""</f>
        <v>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v>
      </c>
    </row>
    <row r="153" spans="1:5" ht="99.75" customHeight="1" x14ac:dyDescent="0.2">
      <c r="A153" s="64" t="s">
        <v>432</v>
      </c>
      <c r="B153" s="64" t="str">
        <f>VLOOKUP($A153,Questions!$A$3:$X$333,2,0)&amp;""</f>
        <v>Are you generally able to accommodate storing each institution's data within its geographic region?</v>
      </c>
      <c r="C153" s="64" t="str">
        <f>VLOOKUP($A153,Questions!$A$3:$X$333,18,0)&amp;""</f>
        <v/>
      </c>
      <c r="D153" s="64" t="str">
        <f>VLOOKUP($A153,Questions!$A$3:$X$333,19,0)&amp;""</f>
        <v>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v>
      </c>
      <c r="E153" s="58"/>
    </row>
    <row r="154" spans="1:5" ht="64.5" customHeight="1" x14ac:dyDescent="0.2">
      <c r="A154" s="64" t="s">
        <v>435</v>
      </c>
      <c r="B154" s="64" t="str">
        <f>VLOOKUP($A154,Questions!$A$3:$X$333,2,0)&amp;""</f>
        <v>Are the data centers staffed 24 hours a day, seven days a week (i.e., 24 x 7 x 365)?</v>
      </c>
      <c r="C154" s="64" t="str">
        <f>VLOOKUP($A154,Questions!$A$3:$X$333,18,0)&amp;""</f>
        <v/>
      </c>
      <c r="D154" s="64" t="str">
        <f>VLOOKUP($A154,Questions!$A$3:$X$333,19,0)&amp;""</f>
        <v>Solution Providers that operate their own datacenter(s) can implement their own monitoring strategy. Use the solution provider's response to this questions to verify/validate other responses related to ownership/co-location/physical security.</v>
      </c>
      <c r="E154" s="65"/>
    </row>
    <row r="155" spans="1:5" ht="72" customHeight="1" x14ac:dyDescent="0.2">
      <c r="A155" s="64" t="s">
        <v>440</v>
      </c>
      <c r="B155" s="64" t="str">
        <f>VLOOKUP($A155,Questions!$A$3:$X$333,2,0)&amp;""</f>
        <v>Are your servers separated from other companies via a physical barrier, such as a cage or hard walls?</v>
      </c>
      <c r="C155" s="64" t="str">
        <f>VLOOKUP($A155,Questions!$A$3:$X$333,18,0)&amp;""</f>
        <v/>
      </c>
      <c r="D155" s="64" t="str">
        <f>VLOOKUP($A155,Questions!$A$3:$X$333,19,0)&amp;""</f>
        <v>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v>
      </c>
    </row>
    <row r="156" spans="1:5" ht="78" customHeight="1" x14ac:dyDescent="0.2">
      <c r="A156" s="64" t="s">
        <v>443</v>
      </c>
      <c r="B156" s="64" t="str">
        <f>VLOOKUP($A156,Questions!$A$3:$X$333,2,0)&amp;""</f>
        <v>Does a physical barrier fully enclose the physical space, preventing unauthorized physical contact with any of your devices?*</v>
      </c>
      <c r="C156" s="64" t="str">
        <f>VLOOKUP($A156,Questions!$A$3:$X$333,18,0)&amp;""</f>
        <v/>
      </c>
      <c r="D156" s="64" t="str">
        <f>VLOOKUP($A156,Questions!$A$3:$X$333,19,0)&amp;""</f>
        <v>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v>
      </c>
    </row>
    <row r="157" spans="1:5" ht="68.25" customHeight="1" x14ac:dyDescent="0.2">
      <c r="A157" s="64" t="s">
        <v>445</v>
      </c>
      <c r="B157" s="64" t="str">
        <f>VLOOKUP($A157,Questions!$A$3:$X$333,2,0)&amp;""</f>
        <v>Are your primary and secondary data centers geographically diverse?</v>
      </c>
      <c r="C157" s="64" t="str">
        <f>VLOOKUP($A157,Questions!$A$3:$X$333,18,0)&amp;""</f>
        <v/>
      </c>
      <c r="D157" s="64" t="str">
        <f>VLOOKUP($A157,Questions!$A$3:$X$333,19,0)&amp;""</f>
        <v>When planning for business continuity and disaster recovery, considering geographic diversity of a solution provider's operating environment will help analysts better understand risk due to widespread technical issues as well as weather and environmental considerations.</v>
      </c>
    </row>
    <row r="158" spans="1:5" ht="67.5" customHeight="1" x14ac:dyDescent="0.2">
      <c r="A158" s="64" t="s">
        <v>450</v>
      </c>
      <c r="B158" s="64" t="str">
        <f>VLOOKUP($A158,Questions!$A$3:$X$333,2,0)&amp;""</f>
        <v>Is the service hosted in a high-availability environment?</v>
      </c>
      <c r="C158" s="64" t="str">
        <f>VLOOKUP($A158,Questions!$A$3:$X$333,18,0)&amp;""</f>
        <v/>
      </c>
      <c r="D158" s="64" t="str">
        <f>VLOOKUP($A158,Questions!$A$3:$X$333,19,0)&amp;""</f>
        <v>In the context of the CIA triad, this question is focused on the availability of a system (or set of systems).</v>
      </c>
    </row>
    <row r="159" spans="1:5" ht="36" customHeight="1" x14ac:dyDescent="0.2">
      <c r="A159" s="64" t="s">
        <v>451</v>
      </c>
      <c r="B159" s="64" t="str">
        <f>VLOOKUP($A159,Questions!$A$3:$X$333,2,0)&amp;""</f>
        <v>Is redundant power available for all data centers where institutional data will reside?</v>
      </c>
      <c r="C159" s="64" t="str">
        <f>VLOOKUP($A159,Questions!$A$3:$X$333,18,0)&amp;""</f>
        <v/>
      </c>
      <c r="D159" s="64" t="str">
        <f>VLOOKUP($A159,Questions!$A$3:$X$333,19,0)&amp;""</f>
        <v>In the context of the CIA triad, this question is focused on the availability of a system (or set of systems).</v>
      </c>
    </row>
    <row r="160" spans="1:5" ht="71.25" customHeight="1" x14ac:dyDescent="0.2">
      <c r="A160" s="64" t="s">
        <v>452</v>
      </c>
      <c r="B160" s="64" t="str">
        <f>VLOOKUP($A160,Questions!$A$3:$X$333,2,0)&amp;""</f>
        <v>Are redundant power strategies tested?*</v>
      </c>
      <c r="C160" s="64" t="str">
        <f>VLOOKUP($A160,Questions!$A$3:$X$333,18,0)&amp;""</f>
        <v/>
      </c>
      <c r="D160" s="64" t="str">
        <f>VLOOKUP($A160,Questions!$A$3:$X$333,19,0)&amp;""</f>
        <v>Installing (potential) redundant power and regularly testing strategies to ensure they will work when needed are very different. Vague responses to this question should be met with concern and appropriate follow up, based on your institution's risk tolerance.</v>
      </c>
      <c r="E160" s="67"/>
    </row>
    <row r="161" spans="1:5" ht="53.25" customHeight="1" x14ac:dyDescent="0.2">
      <c r="A161" s="64" t="s">
        <v>457</v>
      </c>
      <c r="B161" s="64" t="str">
        <f>VLOOKUP($A161,Questions!$A$3:$X$333,2,0)&amp;""</f>
        <v>Does the center where the data will reside have cooling and fire-suppression systems that are active and regularly tested?</v>
      </c>
      <c r="C161" s="64" t="str">
        <f>VLOOKUP($A161,Questions!$A$3:$X$333,18,0)&amp;""</f>
        <v/>
      </c>
      <c r="D161" s="64" t="str">
        <f>VLOOKUP($A161,Questions!$A$3:$X$333,19,0)&amp;""</f>
        <v>Installing appropriate environmental controls is crucial to maintaining the integrity of the hosting site. Vague responses to this question should be met with concern and appropriate follow up, based on your institutions risk tolerance.</v>
      </c>
    </row>
    <row r="162" spans="1:5" ht="52.5" customHeight="1" x14ac:dyDescent="0.2">
      <c r="A162" s="64" t="s">
        <v>460</v>
      </c>
      <c r="B162" s="64" t="str">
        <f>VLOOKUP($A162,Questions!$A$3:$X$333,2,0)&amp;""</f>
        <v>Do you have Internet Service Provider (ISP) redundancy?</v>
      </c>
      <c r="C162" s="64" t="str">
        <f>VLOOKUP($A162,Questions!$A$3:$X$333,18,0)&amp;""</f>
        <v/>
      </c>
      <c r="D162" s="64" t="str">
        <f>VLOOKUP($A162,Questions!$A$3:$X$333,19,0)&amp;""</f>
        <v>In the context of the CIA triad, this question is focused on the availability of a system (or set of systems).</v>
      </c>
    </row>
    <row r="163" spans="1:5" ht="39" customHeight="1" x14ac:dyDescent="0.2">
      <c r="A163" s="64" t="s">
        <v>464</v>
      </c>
      <c r="B163" s="64" t="str">
        <f>VLOOKUP($A163,Questions!$A$3:$X$333,2,0)&amp;""</f>
        <v>Does every data center where the institution's data will reside have multiple telephone company or network provider entrances to the facility?</v>
      </c>
      <c r="C163" s="64" t="str">
        <f>VLOOKUP($A163,Questions!$A$3:$X$333,18,0)&amp;""</f>
        <v/>
      </c>
      <c r="D163" s="64" t="str">
        <f>VLOOKUP($A163,Questions!$A$3:$X$333,19,0)&amp;""</f>
        <v>In the context of the CIA triad, this question is focused on the availability of a system (or set of systems).</v>
      </c>
    </row>
    <row r="164" spans="1:5" ht="56.25" customHeight="1" x14ac:dyDescent="0.2">
      <c r="A164" s="64" t="s">
        <v>466</v>
      </c>
      <c r="B164" s="64" t="str">
        <f>VLOOKUP($A164,Questions!$A$3:$X$333,2,0)&amp;""</f>
        <v>Do you require multifactor authentication for all administrative accounts in your environment?</v>
      </c>
      <c r="C164" s="64" t="str">
        <f>VLOOKUP($A164,Questions!$A$3:$X$333,18,0)&amp;""</f>
        <v/>
      </c>
      <c r="D164" s="64" t="str">
        <f>VLOOKUP($A164,Questions!$A$3:$X$333,19,0)&amp;""</f>
        <v>2FA/MFA, implemented correctly, strengthens the security state of a system. 2FA/MFA is commonly implemented and in many use cases is a requirement for account protection purposes.</v>
      </c>
    </row>
    <row r="165" spans="1:5" ht="51" customHeight="1" x14ac:dyDescent="0.2">
      <c r="A165" s="64" t="s">
        <v>470</v>
      </c>
      <c r="B165" s="64" t="str">
        <f>VLOOKUP($A165,Questions!$A$3:$X$333,2,0)&amp;""</f>
        <v>Are you using your cloud provider's available hardening tools or pre-hardened images?</v>
      </c>
      <c r="C165" s="64" t="str">
        <f>VLOOKUP($A165,Questions!$A$3:$X$333,18,0)&amp;""</f>
        <v/>
      </c>
      <c r="D165" s="64" t="str">
        <f>VLOOKUP($A165,Questions!$A$3:$X$333,19,0)&amp;""</f>
        <v>In the context of the CIA triad, this question is focused on the integrity of a system (or set of systems).</v>
      </c>
    </row>
    <row r="166" spans="1:5" ht="83.25" customHeight="1" x14ac:dyDescent="0.2">
      <c r="A166" s="64" t="s">
        <v>474</v>
      </c>
      <c r="B166" s="64" t="str">
        <f>VLOOKUP($A166,Questions!$A$3:$X$333,2,0)&amp;""</f>
        <v>Does your cloud solution provider have access to your encryption keys?</v>
      </c>
      <c r="C166" s="64" t="str">
        <f>VLOOKUP($A166,Questions!$A$3:$X$333,18,0)&amp;""</f>
        <v/>
      </c>
      <c r="D166" s="64" t="str">
        <f>VLOOKUP($A166,Questions!$A$3:$X$333,19,0)&amp;""</f>
        <v>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v>
      </c>
      <c r="E166" s="67"/>
    </row>
    <row r="167" spans="1:5" ht="18" x14ac:dyDescent="0.2">
      <c r="A167" s="70" t="str">
        <f>VLOOKUP(LEFT($A168,4),'Auto Responses'!$N$4:$O$38,2,0)&amp;""</f>
        <v xml:space="preserve"> Firewalls, IDS, IPS, and Networking</v>
      </c>
      <c r="B167" s="70"/>
      <c r="C167" s="63" t="str">
        <f>Questions!$S$2</f>
        <v>Reason for Question</v>
      </c>
      <c r="D167" s="63" t="str">
        <f>Questions!$T$2</f>
        <v>Follow-Up Inquiries/Responses</v>
      </c>
    </row>
    <row r="168" spans="1:5" ht="42.75" x14ac:dyDescent="0.2">
      <c r="A168" s="64" t="s">
        <v>480</v>
      </c>
      <c r="B168" s="64" t="str">
        <f>VLOOKUP($A168,Questions!$A$3:$X$333,2,0)&amp;""</f>
        <v>Are you utilizing a stateful packet inspection (SPI) firewall?*</v>
      </c>
      <c r="C168" s="64" t="str">
        <f>VLOOKUP($A168,Questions!$A$3:$X$333,18,0)&amp;""</f>
        <v/>
      </c>
      <c r="D168" s="64" t="str">
        <f>VLOOKUP($A168,Questions!$A$3:$X$333,19,0)&amp;""</f>
        <v>The use case, vendor infrastructure, and types of services offered will greatly affect the need for various firewalling devices. The focus of this question is integrity, ensuring that the systems hosting institutional data are limited in need-only communications.</v>
      </c>
    </row>
    <row r="169" spans="1:5" ht="63.75" customHeight="1" x14ac:dyDescent="0.2">
      <c r="A169" s="64" t="s">
        <v>483</v>
      </c>
      <c r="B169" s="64" t="str">
        <f>VLOOKUP($A169,Questions!$A$3:$X$333,2,0)&amp;""</f>
        <v>Do you have a documented policy for firewall change requests?*</v>
      </c>
      <c r="C169" s="64" t="str">
        <f>VLOOKUP($A169,Questions!$A$3:$X$333,18,0)&amp;""</f>
        <v/>
      </c>
      <c r="D169" s="64" t="str">
        <f>VLOOKUP($A169,Questions!$A$3:$X$333,19,0)&amp;""</f>
        <v>In the context of the CIA triad, this question is focused on system integrity, ensuring that system changes are only executed by authorized users. Any change to a verified, known, secure environment should be carefully evaluated by stakeholders in a structured manner.</v>
      </c>
      <c r="E169" s="58"/>
    </row>
    <row r="170" spans="1:5" ht="71.25" customHeight="1" x14ac:dyDescent="0.2">
      <c r="A170" s="64" t="s">
        <v>488</v>
      </c>
      <c r="B170" s="64" t="str">
        <f>VLOOKUP($A170,Questions!$A$3:$X$333,2,0)&amp;""</f>
        <v>Have you implemented an intrusion detection system (network-based)?*</v>
      </c>
      <c r="C170" s="64" t="str">
        <f>VLOOKUP($A170,Questions!$A$3:$X$333,18,0)&amp;""</f>
        <v/>
      </c>
      <c r="D170" s="64" t="str">
        <f>VLOOKUP($A170,Questions!$A$3:$X$333,19,0)&amp;""</f>
        <v>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v>
      </c>
      <c r="E170" s="65"/>
    </row>
    <row r="171" spans="1:5" ht="72" customHeight="1" x14ac:dyDescent="0.2">
      <c r="A171" s="64" t="s">
        <v>493</v>
      </c>
      <c r="B171" s="64" t="str">
        <f>VLOOKUP($A171,Questions!$A$3:$X$333,2,0)&amp;""</f>
        <v>Do you employ host-based intrusion detection?*</v>
      </c>
      <c r="C171" s="64" t="str">
        <f>VLOOKUP($A171,Questions!$A$3:$X$333,18,0)&amp;""</f>
        <v>Please explain why this does not apply to your product or service.</v>
      </c>
      <c r="D171" s="64" t="str">
        <f>VLOOKUP($A171,Questions!$A$3:$X$333,19,0)&amp;""</f>
        <v>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v>
      </c>
    </row>
    <row r="172" spans="1:5" ht="57.75" customHeight="1" x14ac:dyDescent="0.2">
      <c r="A172" s="64" t="s">
        <v>496</v>
      </c>
      <c r="B172" s="64" t="str">
        <f>VLOOKUP($A172,Questions!$A$3:$X$333,2,0)&amp;""</f>
        <v>Are audit logs available for all changes to the network, firewall, IDS, and IPS systems?*</v>
      </c>
      <c r="C172" s="64" t="str">
        <f>VLOOKUP($A172,Questions!$A$3:$X$333,18,0)&amp;""</f>
        <v/>
      </c>
      <c r="D172" s="64" t="str">
        <f>VLOOKUP($A172,Questions!$A$3:$X$333,19,0)&amp;""</f>
        <v>Strong logging capabilities are vital to the proper management of a network. Implementing an immature system that lacks sufficient logging capabilities exposes an institution to great risk.</v>
      </c>
    </row>
    <row r="173" spans="1:5" ht="51" customHeight="1" x14ac:dyDescent="0.2">
      <c r="A173" s="64" t="s">
        <v>498</v>
      </c>
      <c r="B173" s="64" t="str">
        <f>VLOOKUP($A173,Questions!$A$3:$X$333,2,0)&amp;""</f>
        <v>Is authority for firewall change approval documented? Please list approver names or titles in Additional Info.</v>
      </c>
      <c r="C173" s="64" t="str">
        <f>VLOOKUP($A173,Questions!$A$3:$X$333,18,0)&amp;""</f>
        <v/>
      </c>
      <c r="D173" s="64" t="str">
        <f>VLOOKUP($A173,Questions!$A$3:$X$333,19,0)&amp;""</f>
        <v>Modifications to firewall rule sets can have significant repercussions. To ensure the integrity of the rule set, this question targets the individual (or responsible party) for changes and the reasoning behind their authority.</v>
      </c>
    </row>
    <row r="174" spans="1:5" ht="72.75" customHeight="1" x14ac:dyDescent="0.2">
      <c r="A174" s="64" t="s">
        <v>500</v>
      </c>
      <c r="B174" s="64" t="str">
        <f>VLOOKUP($A174,Questions!$A$3:$X$333,2,0)&amp;""</f>
        <v>Have you implemented an intrusion prevention system (network-based)?</v>
      </c>
      <c r="C174" s="64" t="str">
        <f>VLOOKUP($A174,Questions!$A$3:$X$333,18,0)&amp;""</f>
        <v/>
      </c>
      <c r="D174" s="64" t="str">
        <f>VLOOKUP($A174,Questions!$A$3:$X$333,19,0)&amp;""</f>
        <v>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v>
      </c>
    </row>
    <row r="175" spans="1:5" ht="72.75" customHeight="1" x14ac:dyDescent="0.2">
      <c r="A175" s="64" t="s">
        <v>503</v>
      </c>
      <c r="B175" s="64" t="str">
        <f>VLOOKUP($A175,Questions!$A$3:$X$333,2,0)&amp;""</f>
        <v>Do you employ host-based intrusion prevention?</v>
      </c>
      <c r="C175" s="64" t="str">
        <f>VLOOKUP($A175,Questions!$A$3:$X$333,18,0)&amp;""</f>
        <v>Please explain why this does not apply to your product or service.</v>
      </c>
      <c r="D175" s="64" t="str">
        <f>VLOOKUP($A175,Questions!$A$3:$X$333,19,0)&amp;""</f>
        <v>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v>
      </c>
    </row>
    <row r="176" spans="1:5" ht="66.75" customHeight="1" x14ac:dyDescent="0.2">
      <c r="A176" s="64" t="s">
        <v>508</v>
      </c>
      <c r="B176" s="64" t="str">
        <f>VLOOKUP($A176,Questions!$A$3:$X$333,2,0)&amp;""</f>
        <v>Are you employing any next-generation persistent threat (NGPT) monitoring?</v>
      </c>
      <c r="C176" s="64" t="str">
        <f>VLOOKUP($A176,Questions!$A$3:$X$333,18,0)&amp;""</f>
        <v/>
      </c>
      <c r="D176" s="64" t="str">
        <f>VLOOKUP($A176,Questions!$A$3:$X$333,19,0)&amp;""</f>
        <v>This question is primarily focused on determining the maturity of a solution provider's security program and their ability to implement and operate cutting-edge technologies. Investment in advanced technologies may indicate appropriate security program capabilities.</v>
      </c>
    </row>
    <row r="177" spans="1:5" ht="70.5" customHeight="1" x14ac:dyDescent="0.2">
      <c r="A177" s="64" t="s">
        <v>513</v>
      </c>
      <c r="B177" s="64" t="str">
        <f>VLOOKUP($A177,Questions!$A$3:$X$333,2,0)&amp;""</f>
        <v>Is intrusion monitoring performed internally or by a third-party service?</v>
      </c>
      <c r="C177" s="64" t="str">
        <f>VLOOKUP($A177,Questions!$A$3:$X$333,18,0)&amp;""</f>
        <v/>
      </c>
      <c r="D177" s="64" t="str">
        <f>VLOOKUP($A177,Questions!$A$3:$X$333,19,0)&amp;""</f>
        <v>This question is primarily focused on the capability of a solution provider's security program. Understanding the size and skillsets of a solution provider (taken from other responses) is needed to determine the appropriateness of the solution provider's response to this question.</v>
      </c>
    </row>
    <row r="178" spans="1:5" ht="63.75" customHeight="1" x14ac:dyDescent="0.2">
      <c r="A178" s="64" t="s">
        <v>517</v>
      </c>
      <c r="B178" s="64" t="str">
        <f>VLOOKUP($A178,Questions!$A$3:$X$333,2,0)&amp;""</f>
        <v>Do you monitor for intrusions on a 24 x 7 x 365 basis?</v>
      </c>
      <c r="C178" s="64" t="str">
        <f>VLOOKUP($A178,Questions!$A$3:$X$333,18,0)&amp;""</f>
        <v/>
      </c>
      <c r="D178" s="64" t="str">
        <f>VLOOKUP($A178,Questions!$A$3:$X$333,19,0)&amp;""</f>
        <v>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v>
      </c>
      <c r="E178" s="258" t="s">
        <v>1548</v>
      </c>
    </row>
    <row r="179" spans="1:5" ht="18" x14ac:dyDescent="0.2">
      <c r="A179" s="70" t="str">
        <f>VLOOKUP(LEFT($A180,4),'Auto Responses'!$N$4:$O$38,2,0)&amp;""</f>
        <v xml:space="preserve"> Policies, Processes, and Procedures</v>
      </c>
      <c r="B179" s="70"/>
      <c r="C179" s="63" t="str">
        <f>Questions!$S$2</f>
        <v>Reason for Question</v>
      </c>
      <c r="D179" s="63" t="str">
        <f>Questions!$T$2</f>
        <v>Follow-Up Inquiries/Responses</v>
      </c>
    </row>
    <row r="180" spans="1:5" ht="69" customHeight="1" x14ac:dyDescent="0.2">
      <c r="A180" s="64" t="s">
        <v>521</v>
      </c>
      <c r="B180" s="64" t="str">
        <f>VLOOKUP($A180,Questions!$A$3:$X$333,2,0)&amp;""</f>
        <v>Do you have a documented patch management process?*</v>
      </c>
      <c r="C180" s="64" t="str">
        <f>VLOOKUP($A180,Questions!$A$3:$X$333,18,0)&amp;""</f>
        <v/>
      </c>
      <c r="D180" s="64" t="str">
        <f>VLOOKUP($A180,Questions!$A$3:$X$333,19,0)&amp;""</f>
        <v>In the context of the CIA triad, this question is focused on system integrity, ensuring that system changes are only executed according to policy. Additionally, it is expected that devices used to access the solution provider's systems are properly managed and secured.</v>
      </c>
    </row>
    <row r="181" spans="1:5" ht="51" customHeight="1" x14ac:dyDescent="0.2">
      <c r="A181" s="64" t="s">
        <v>522</v>
      </c>
      <c r="B181" s="64" t="str">
        <f>VLOOKUP($A181,Questions!$A$3:$X$333,2,0)&amp;""</f>
        <v>Can your organization comply with institutional policies on privacy and data protection with regard to users of institutional systems, if required?*</v>
      </c>
      <c r="C181" s="64" t="str">
        <f>VLOOKUP($A181,Questions!$A$3:$X$333,18,0)&amp;""</f>
        <v/>
      </c>
      <c r="D181" s="64" t="str">
        <f>VLOOKUP($A181,Questions!$A$3:$X$333,19,0)&amp;""</f>
        <v>This is a general inquiry to determine if the solution provider has reviewed the institution's policies and is committed to complying with them.</v>
      </c>
      <c r="E181" s="58"/>
    </row>
    <row r="182" spans="1:5" ht="43.5" customHeight="1" x14ac:dyDescent="0.2">
      <c r="A182" s="64" t="s">
        <v>524</v>
      </c>
      <c r="B182" s="64" t="str">
        <f>VLOOKUP($A182,Questions!$A$3:$X$333,2,0)&amp;""</f>
        <v>Is your company subject to the institution's geographic region's laws and regulations?*</v>
      </c>
      <c r="C182" s="64" t="str">
        <f>VLOOKUP($A182,Questions!$A$3:$X$333,18,0)&amp;""</f>
        <v/>
      </c>
      <c r="D182" s="64" t="str">
        <f>VLOOKUP($A182,Questions!$A$3:$X$333,19,0)&amp;""</f>
        <v>This is a general inquiry to determine if the solution provider is well-versed in applicable laws and regulations that apply in the institution's region of business operation.</v>
      </c>
      <c r="E182" s="65"/>
    </row>
    <row r="183" spans="1:5" ht="65.25" customHeight="1" x14ac:dyDescent="0.2">
      <c r="A183" s="64" t="s">
        <v>528</v>
      </c>
      <c r="B183" s="64" t="str">
        <f>VLOOKUP($A183,Questions!$A$3:$X$333,2,0)&amp;""</f>
        <v>Can you accommodate encryption requirements using open standards?</v>
      </c>
      <c r="C183" s="64" t="str">
        <f>VLOOKUP($A183,Questions!$A$3:$X$333,18,0)&amp;""</f>
        <v/>
      </c>
      <c r="D183" s="64" t="str">
        <f>VLOOKUP($A183,Questions!$A$3:$X$333,19,0)&amp;""</f>
        <v>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v>
      </c>
    </row>
    <row r="184" spans="1:5" ht="58.5" customHeight="1" x14ac:dyDescent="0.2">
      <c r="A184" s="64" t="s">
        <v>532</v>
      </c>
      <c r="B184" s="64" t="str">
        <f>VLOOKUP($A184,Questions!$A$3:$X$333,2,0)&amp;""</f>
        <v>Do you have a documented systems development life cycle (SDLC)?</v>
      </c>
      <c r="C184" s="64" t="str">
        <f>VLOOKUP($A184,Questions!$A$3:$X$333,18,0)&amp;""</f>
        <v/>
      </c>
      <c r="D184" s="64" t="str">
        <f>VLOOKUP($A184,Questions!$A$3:$X$333,19,0)&amp;""</f>
        <v>Mature solution lifecycle management can position a solution provider to sufficiently plan, implement, and manage systems that better protect institutional data.</v>
      </c>
    </row>
    <row r="185" spans="1:5" ht="65.25" customHeight="1" x14ac:dyDescent="0.2">
      <c r="A185" s="64" t="s">
        <v>536</v>
      </c>
      <c r="B185" s="64" t="str">
        <f>VLOOKUP($A185,Questions!$A$3:$X$333,2,0)&amp;""</f>
        <v>Do you perform background screenings or multi-state background checks on all employees prior to their first day of work?</v>
      </c>
      <c r="C185" s="64" t="str">
        <f>VLOOKUP($A185,Questions!$A$3:$X$333,18,0)&amp;""</f>
        <v/>
      </c>
      <c r="D185" s="64" t="str">
        <f>VLOOKUP($A185,Questions!$A$3:$X$333,19,0)&amp;""</f>
        <v>The use of detective and preventive controls in the hiring process serves a valuable role in protecting institutional data. As these are often HR documented policies, a solution provider should have their practices well-documented and ready for review, upon request.</v>
      </c>
    </row>
    <row r="186" spans="1:5" ht="56.25" customHeight="1" x14ac:dyDescent="0.2">
      <c r="A186" s="64" t="s">
        <v>539</v>
      </c>
      <c r="B186" s="64" t="str">
        <f>VLOOKUP($A186,Questions!$A$3:$X$333,2,0)&amp;""</f>
        <v>Do you require new employees to fill out agreements and review policies?</v>
      </c>
      <c r="C186" s="64" t="str">
        <f>VLOOKUP($A186,Questions!$A$3:$X$333,18,0)&amp;""</f>
        <v/>
      </c>
      <c r="D186" s="64" t="str">
        <f>VLOOKUP($A186,Questions!$A$3:$X$333,19,0)&amp;""</f>
        <v>Setting the expectation of performance and increasing awareness of security-related responsibilities are part of these initial-hiring documents. Oftentimes these agreements and reviews are conducted during orientation for new employees.</v>
      </c>
    </row>
    <row r="187" spans="1:5" ht="141.75" customHeight="1" x14ac:dyDescent="0.2">
      <c r="A187" s="64" t="s">
        <v>541</v>
      </c>
      <c r="B187" s="64" t="str">
        <f>VLOOKUP($A187,Questions!$A$3:$X$333,2,0)&amp;""</f>
        <v>Do you have a documented information security policy?</v>
      </c>
      <c r="C187" s="64" t="str">
        <f>VLOOKUP($A187,Questions!$A$3:$X$333,18,0)&amp;""</f>
        <v/>
      </c>
      <c r="D187" s="64" t="str">
        <f>VLOOKUP($A187,Questions!$A$3:$X$333,19,0)&amp;""</f>
        <v>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v>
      </c>
    </row>
    <row r="188" spans="1:5" ht="70.5" customHeight="1" x14ac:dyDescent="0.2">
      <c r="A188" s="64" t="s">
        <v>545</v>
      </c>
      <c r="B188" s="64" t="str">
        <f>VLOOKUP($A188,Questions!$A$3:$X$333,2,0)&amp;""</f>
        <v>Are information security principles designed into the product lifecycle?</v>
      </c>
      <c r="C188" s="64" t="str">
        <f>VLOOKUP($A188,Questions!$A$3:$X$333,18,0)&amp;""</f>
        <v/>
      </c>
      <c r="D188" s="64" t="str">
        <f>VLOOKUP($A188,Questions!$A$3:$X$333,19,0)&amp;""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row>
    <row r="189" spans="1:5" ht="39" customHeight="1" x14ac:dyDescent="0.2">
      <c r="A189" s="64" t="s">
        <v>550</v>
      </c>
      <c r="B189" s="64" t="str">
        <f>VLOOKUP($A189,Questions!$A$3:$X$333,2,0)&amp;""</f>
        <v>Will you comply with applicable breach notification laws?</v>
      </c>
      <c r="C189" s="64" t="str">
        <f>VLOOKUP($A189,Questions!$A$3:$X$333,18,0)&amp;""</f>
        <v/>
      </c>
      <c r="D189" s="64" t="str">
        <f>VLOOKUP($A189,Questions!$A$3:$X$333,19,0)&amp;""</f>
        <v>This is a general inquiry to determine if the solution provider is well-versed in applicable laws and regulations that apply in the institution's region of business operation.</v>
      </c>
    </row>
    <row r="190" spans="1:5" ht="68.25" customHeight="1" x14ac:dyDescent="0.2">
      <c r="A190" s="64" t="s">
        <v>554</v>
      </c>
      <c r="B190" s="64" t="str">
        <f>VLOOKUP($A190,Questions!$A$3:$X$333,2,0)&amp;""</f>
        <v>Do you have an information security awareness program?</v>
      </c>
      <c r="C190" s="64" t="str">
        <f>VLOOKUP($A190,Questions!$A$3:$X$333,18,0)&amp;""</f>
        <v/>
      </c>
      <c r="D190" s="64" t="str">
        <f>VLOOKUP($A190,Questions!$A$3:$X$333,19,0)&amp;""</f>
        <v>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v>
      </c>
      <c r="E190" s="67"/>
    </row>
    <row r="191" spans="1:5" ht="66.75" customHeight="1" x14ac:dyDescent="0.2">
      <c r="A191" s="64" t="s">
        <v>559</v>
      </c>
      <c r="B191" s="64" t="str">
        <f>VLOOKUP($A191,Questions!$A$3:$X$333,2,0)&amp;""</f>
        <v>Is security awareness training mandatory for all employees?</v>
      </c>
      <c r="C191" s="64" t="str">
        <f>VLOOKUP($A191,Questions!$A$3:$X$333,18,0)&amp;""</f>
        <v/>
      </c>
      <c r="D191" s="64" t="str">
        <f>VLOOKUP($A191,Questions!$A$3:$X$333,19,0)&amp;""</f>
        <v>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v>
      </c>
    </row>
    <row r="192" spans="1:5" ht="66.75" customHeight="1" x14ac:dyDescent="0.2">
      <c r="A192" s="64" t="s">
        <v>563</v>
      </c>
      <c r="B192" s="64" t="str">
        <f>VLOOKUP($A192,Questions!$A$3:$X$333,2,0)&amp;""</f>
        <v>Do you have process and procedure(s) documented, and currently followed, that require a review and update of the access list(s) for privileged accounts?</v>
      </c>
      <c r="C192" s="64" t="str">
        <f>VLOOKUP($A192,Questions!$A$3:$X$333,18,0)&amp;""</f>
        <v/>
      </c>
      <c r="D192" s="64" t="str">
        <f>VLOOKUP($A192,Questions!$A$3:$X$333,19,0)&amp;""</f>
        <v>Protecting privileged accounts is crucial to maintaining system integrity in any environment. This question is targeting privilege creep and unmanaged privileged acccounts to determine if the solution provider properly manages access control in their application/system environments.</v>
      </c>
    </row>
    <row r="193" spans="1:5" ht="71.25" customHeight="1" x14ac:dyDescent="0.2">
      <c r="A193" s="64" t="s">
        <v>567</v>
      </c>
      <c r="B193" s="64" t="str">
        <f>VLOOKUP($A193,Questions!$A$3:$X$333,2,0)&amp;""</f>
        <v>Do you have documented, and currently implemented, internal audit processes and procedures?</v>
      </c>
      <c r="C193" s="64" t="str">
        <f>VLOOKUP($A193,Questions!$A$3:$X$333,18,0)&amp;""</f>
        <v/>
      </c>
      <c r="D193" s="64" t="str">
        <f>VLOOKUP($A193,Questions!$A$3:$X$333,19,0)&amp;""</f>
        <v>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v>
      </c>
      <c r="E193" s="58"/>
    </row>
    <row r="194" spans="1:5" ht="44.25" customHeight="1" x14ac:dyDescent="0.2">
      <c r="A194" s="64" t="s">
        <v>572</v>
      </c>
      <c r="B194" s="64" t="str">
        <f>VLOOKUP($A194,Questions!$A$3:$X$333,2,0)&amp;""</f>
        <v>Does your organization have physical security controls and policies in place?</v>
      </c>
      <c r="C194" s="64" t="str">
        <f>VLOOKUP($A194,Questions!$A$3:$X$333,18,0)&amp;""</f>
        <v>Please explain why this does not apply to your product or service.</v>
      </c>
      <c r="D194" s="64" t="str">
        <f>VLOOKUP($A194,Questions!$A$3:$X$333,19,0)&amp;""</f>
        <v>This question aims to understand the physical security state of the solution provider's operating environment and whether or not physical assets are appropriately protected.</v>
      </c>
      <c r="E194" s="258" t="s">
        <v>1548</v>
      </c>
    </row>
    <row r="195" spans="1:5" ht="18" x14ac:dyDescent="0.2">
      <c r="A195" s="70" t="str">
        <f>VLOOKUP(LEFT($A196,4),'Auto Responses'!$N$4:$O$38,2,0)&amp;""</f>
        <v xml:space="preserve"> Incident Handling</v>
      </c>
      <c r="B195" s="70"/>
      <c r="C195" s="63" t="str">
        <f>Questions!$S$2</f>
        <v>Reason for Question</v>
      </c>
      <c r="D195" s="63" t="str">
        <f>Questions!$T$2</f>
        <v>Follow-Up Inquiries/Responses</v>
      </c>
    </row>
    <row r="196" spans="1:5" ht="96.75" customHeight="1" x14ac:dyDescent="0.2">
      <c r="A196" s="64" t="s">
        <v>577</v>
      </c>
      <c r="B196" s="64" t="str">
        <f>VLOOKUP($A196,Questions!$A$3:$X$333,2,0)&amp;""</f>
        <v>Do you have a formal incident response plan?</v>
      </c>
      <c r="C196" s="64" t="str">
        <f>VLOOKUP($A196,Questions!$A$3:$X$333,18,0)&amp;""</f>
        <v/>
      </c>
      <c r="D196" s="64" t="str">
        <f>VLOOKUP($A196,Questions!$A$3:$X$333,19,0)&amp;""</f>
        <v>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v>
      </c>
    </row>
    <row r="197" spans="1:5" ht="72.75" customHeight="1" x14ac:dyDescent="0.2">
      <c r="A197" s="64" t="s">
        <v>581</v>
      </c>
      <c r="B197" s="64" t="str">
        <f>VLOOKUP($A197,Questions!$A$3:$X$333,2,0)&amp;""</f>
        <v>Do you either have an internal incident response team or retain an external team?</v>
      </c>
      <c r="C197" s="64" t="str">
        <f>VLOOKUP($A197,Questions!$A$3:$X$333,18,0)&amp;""</f>
        <v/>
      </c>
      <c r="D197" s="64" t="str">
        <f>VLOOKUP($A197,Questions!$A$3:$X$333,19,0)&amp;""</f>
        <v>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v>
      </c>
    </row>
    <row r="198" spans="1:5" ht="74.25" customHeight="1" x14ac:dyDescent="0.2">
      <c r="A198" s="64" t="s">
        <v>585</v>
      </c>
      <c r="B198" s="64" t="str">
        <f>VLOOKUP($A198,Questions!$A$3:$X$333,2,0)&amp;""</f>
        <v>Do you have the capability to respond to incidents on a 24 x 7 x 365 basis?</v>
      </c>
      <c r="C198" s="64" t="str">
        <f>VLOOKUP($A198,Questions!$A$3:$X$333,18,0)&amp;""</f>
        <v/>
      </c>
      <c r="D198" s="64" t="str">
        <f>VLOOKUP($A198,Questions!$A$3:$X$333,19,0)&amp;""</f>
        <v>The incident team structure (internal vs. external), size, and capabilities of a solution provider have a significant impact on their ability to respond to and protect an institution's data. Use the knowledge of this response when evaluating other solution provider statements.</v>
      </c>
    </row>
    <row r="199" spans="1:5" ht="81" customHeight="1" x14ac:dyDescent="0.2">
      <c r="A199" s="64" t="s">
        <v>589</v>
      </c>
      <c r="B199" s="64" t="str">
        <f>VLOOKUP($A199,Questions!$A$3:$X$333,2,0)&amp;""</f>
        <v>Do you carry cyber-risk insurance to protect against unforeseen service outages, data that is lost or stolen, and security incidents?</v>
      </c>
      <c r="C199" s="64" t="str">
        <f>VLOOKUP($A199,Questions!$A$3:$X$333,18,0)&amp;""</f>
        <v/>
      </c>
      <c r="D199" s="64" t="str">
        <f>VLOOKUP($A199,Questions!$A$3:$X$333,19,0)&amp;""</f>
        <v>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v>
      </c>
      <c r="E199" s="258" t="s">
        <v>1548</v>
      </c>
    </row>
    <row r="200" spans="1:5" ht="18" x14ac:dyDescent="0.2">
      <c r="A200" s="70" t="str">
        <f>VLOOKUP(LEFT($A201,4),'Auto Responses'!$N$4:$O$38,2,0)&amp;""</f>
        <v xml:space="preserve"> Vulnerability Management</v>
      </c>
      <c r="B200" s="70"/>
      <c r="C200" s="63" t="str">
        <f>Questions!$S$2</f>
        <v>Reason for Question</v>
      </c>
      <c r="D200" s="63" t="str">
        <f>Questions!$T$2</f>
        <v>Follow-Up Inquiries/Responses</v>
      </c>
    </row>
    <row r="201" spans="1:5" ht="57" x14ac:dyDescent="0.2">
      <c r="A201" s="64" t="s">
        <v>592</v>
      </c>
      <c r="B201" s="64" t="str">
        <f>VLOOKUP($A201,Questions!$A$3:$X$333,2,0)&amp;""</f>
        <v>Are your systems and applications scanned with an authenticated user account for vulnerabilities (that are remediated) prior to new releases?*</v>
      </c>
      <c r="C201" s="64" t="str">
        <f>VLOOKUP($A201,Questions!$A$3:$X$333,18,0)&amp;""</f>
        <v/>
      </c>
      <c r="D201" s="64" t="str">
        <f>VLOOKUP($A201,Questions!$A$3:$X$333,19,0)&amp;""</f>
        <v>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v>
      </c>
    </row>
    <row r="202" spans="1:5" ht="52.5" customHeight="1" x14ac:dyDescent="0.2">
      <c r="A202" s="64" t="s">
        <v>596</v>
      </c>
      <c r="B202" s="64" t="str">
        <f>VLOOKUP($A202,Questions!$A$3:$X$333,2,0)&amp;""</f>
        <v>Will you provide results of application and system vulnerability scans to the institution?*</v>
      </c>
      <c r="C202" s="64" t="str">
        <f>VLOOKUP($A202,Questions!$A$3:$X$333,18,0)&amp;""</f>
        <v/>
      </c>
      <c r="D202" s="64" t="str">
        <f>VLOOKUP($A202,Questions!$A$3:$X$333,19,0)&amp;""</f>
        <v>If a solution provider is scanning its applications and/or systems, oftentimes an institution will want to review the report, if possible. Preferably, any finding on the reports will have a matching mitigation action.</v>
      </c>
    </row>
    <row r="203" spans="1:5" ht="66" customHeight="1" x14ac:dyDescent="0.2">
      <c r="A203" s="64" t="s">
        <v>600</v>
      </c>
      <c r="B203" s="64" t="str">
        <f>VLOOKUP($A203,Questions!$A$3:$X$333,2,0)&amp;""</f>
        <v>Will you allow the institution to perform its own vulnerability testing and/or scanning of your systems and/or application, provided that testing is performed at a mutually agreed upon time and date?*</v>
      </c>
      <c r="C203" s="64" t="str">
        <f>VLOOKUP($A203,Questions!$A$3:$X$333,18,0)&amp;""</f>
        <v/>
      </c>
      <c r="D203" s="64" t="str">
        <f>VLOOKUP($A203,Questions!$A$3:$X$333,19,0)&amp;""</f>
        <v>Many higher education institutions are capable of performing vulnerability assessments and/or penetration testing on their solution providers' infrastructures. This question confirms the possibility of conducting these actions against the solution provider's infrastructure.</v>
      </c>
    </row>
    <row r="204" spans="1:5" ht="98.25" customHeight="1" x14ac:dyDescent="0.2">
      <c r="A204" s="64" t="s">
        <v>603</v>
      </c>
      <c r="B204" s="64" t="str">
        <f>VLOOKUP($A204,Questions!$A$3:$X$333,2,0)&amp;""</f>
        <v>Have your systems and applications had a third-party security assessment completed in the last year?</v>
      </c>
      <c r="C204" s="64" t="str">
        <f>VLOOKUP($A204,Questions!$A$3:$X$333,18,0)&amp;""</f>
        <v/>
      </c>
      <c r="D204" s="64" t="str">
        <f>VLOOKUP($A204,Questions!$A$3:$X$333,19,0)&amp;""</f>
        <v>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v>
      </c>
    </row>
    <row r="205" spans="1:5" ht="81" customHeight="1" x14ac:dyDescent="0.2">
      <c r="A205" s="64" t="s">
        <v>606</v>
      </c>
      <c r="B205" s="64" t="str">
        <f>VLOOKUP($A205,Questions!$A$3:$X$333,2,0)&amp;""</f>
        <v>Do you regularly scan for common web application security vulnerabilities (e.g., SQL injection, XSS, XSRF, etc.)?</v>
      </c>
      <c r="C205" s="64" t="str">
        <f>VLOOKUP($A205,Questions!$A$3:$X$333,18,0)&amp;""</f>
        <v/>
      </c>
      <c r="D205" s="64" t="str">
        <f>VLOOKUP($A205,Questions!$A$3:$X$333,19,0)&amp;""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v>
      </c>
    </row>
    <row r="206" spans="1:5" ht="89.25" customHeight="1" x14ac:dyDescent="0.2">
      <c r="A206" s="64" t="s">
        <v>608</v>
      </c>
      <c r="B206" s="64" t="str">
        <f>VLOOKUP($A206,Questions!$A$3:$X$333,2,0)&amp;""</f>
        <v>Are your systems and applications regularly scanned externally for vulnerabilities?</v>
      </c>
      <c r="C206" s="64" t="str">
        <f>VLOOKUP($A206,Questions!$A$3:$X$333,18,0)&amp;""</f>
        <v/>
      </c>
      <c r="D206" s="64" t="str">
        <f>VLOOKUP($A206,Questions!$A$3:$X$333,19,0)&amp;""</f>
        <v>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v>
      </c>
      <c r="E206" s="258" t="s">
        <v>1548</v>
      </c>
    </row>
    <row r="207" spans="1:5" ht="18" x14ac:dyDescent="0.2">
      <c r="A207" s="70" t="str">
        <f>VLOOKUP(LEFT($A208,4),'Auto Responses'!$N$4:$O$38,2,0)&amp;""</f>
        <v xml:space="preserve">HIPAA Compliance </v>
      </c>
      <c r="B207" s="70"/>
      <c r="C207" s="63" t="str">
        <f>Questions!$S$2</f>
        <v>Reason for Question</v>
      </c>
      <c r="D207" s="63" t="str">
        <f>Questions!$T$2</f>
        <v>Follow-Up Inquiries/Responses</v>
      </c>
    </row>
    <row r="208" spans="1:5" ht="50.25" customHeight="1" x14ac:dyDescent="0.2">
      <c r="A208" s="64" t="s">
        <v>611</v>
      </c>
      <c r="B208" s="64" t="str">
        <f>VLOOKUP($A208,Questions!$A$3:$X$333,2,0)&amp;""</f>
        <v>Do your workforce members receive regular training related to the Health Insurance Portability and Accountability Act (HIPAA) Privacy and Security Rules and the HITECH Act?*</v>
      </c>
      <c r="C208" s="64" t="str">
        <f>VLOOKUP($A208,Questions!$A$3:$X$333,18,0)&amp;""</f>
        <v/>
      </c>
      <c r="D208" s="64" t="str">
        <f>VLOOKUP($A208,Questions!$A$3:$X$333,19,0)&amp;""</f>
        <v>HIPAA</v>
      </c>
      <c r="E208" s="67"/>
    </row>
    <row r="209" spans="1:5" ht="27" customHeight="1" x14ac:dyDescent="0.2">
      <c r="A209" s="64" t="s">
        <v>616</v>
      </c>
      <c r="B209" s="64" t="str">
        <f>VLOOKUP($A209,Questions!$A$3:$X$333,2,0)&amp;""</f>
        <v>Have you identified areas of risk?*</v>
      </c>
      <c r="C209" s="64" t="str">
        <f>VLOOKUP($A209,Questions!$A$3:$X$333,18,0)&amp;""</f>
        <v/>
      </c>
      <c r="D209" s="64" t="str">
        <f>VLOOKUP($A209,Questions!$A$3:$X$333,19,0)&amp;""</f>
        <v>HIPAA</v>
      </c>
      <c r="E209" s="67"/>
    </row>
    <row r="210" spans="1:5" ht="26.25" customHeight="1" x14ac:dyDescent="0.2">
      <c r="A210" s="64" t="s">
        <v>618</v>
      </c>
      <c r="B210" s="64" t="str">
        <f>VLOOKUP($A210,Questions!$A$3:$X$333,2,0)&amp;""</f>
        <v>Have the relevant policies/plans been tested?*</v>
      </c>
      <c r="C210" s="64" t="str">
        <f>VLOOKUP($A210,Questions!$A$3:$X$333,18,0)&amp;""</f>
        <v/>
      </c>
      <c r="D210" s="64" t="str">
        <f>VLOOKUP($A210,Questions!$A$3:$X$333,19,0)&amp;""</f>
        <v>HIPAA</v>
      </c>
      <c r="E210" s="65"/>
    </row>
    <row r="211" spans="1:5" ht="50.25" customHeight="1" x14ac:dyDescent="0.2">
      <c r="A211" s="64" t="s">
        <v>620</v>
      </c>
      <c r="B211" s="64" t="str">
        <f>VLOOKUP($A211,Questions!$A$3:$X$333,2,0)&amp;""</f>
        <v>Have you entered into a Business Associate Agreements with all subcontractors who may have access to protected health information (PHI)?*</v>
      </c>
      <c r="C211" s="64" t="str">
        <f>VLOOKUP($A211,Questions!$A$3:$X$333,18,0)&amp;""</f>
        <v/>
      </c>
      <c r="D211" s="64" t="str">
        <f>VLOOKUP($A211,Questions!$A$3:$X$333,19,0)&amp;""</f>
        <v>HIPAA</v>
      </c>
    </row>
    <row r="212" spans="1:5" ht="36" customHeight="1" x14ac:dyDescent="0.2">
      <c r="A212" s="64" t="s">
        <v>622</v>
      </c>
      <c r="B212" s="64" t="str">
        <f>VLOOKUP($A212,Questions!$A$3:$X$333,2,0)&amp;""</f>
        <v>Do you monitor or receive information regarding changes in HIPAA regulations?</v>
      </c>
      <c r="C212" s="64" t="str">
        <f>VLOOKUP($A212,Questions!$A$3:$X$333,18,0)&amp;""</f>
        <v/>
      </c>
      <c r="D212" s="64" t="str">
        <f>VLOOKUP($A212,Questions!$A$3:$X$333,19,0)&amp;""</f>
        <v>HIPAA</v>
      </c>
      <c r="E212" s="67"/>
    </row>
    <row r="213" spans="1:5" ht="36.75" customHeight="1" x14ac:dyDescent="0.2">
      <c r="A213" s="64" t="s">
        <v>623</v>
      </c>
      <c r="B213" s="64" t="str">
        <f>VLOOKUP($A213,Questions!$A$3:$X$333,2,0)&amp;""</f>
        <v>Has your organization designated HIPAA Privacy and Security officers as required by the rules?</v>
      </c>
      <c r="C213" s="64" t="str">
        <f>VLOOKUP($A213,Questions!$A$3:$X$333,18,0)&amp;""</f>
        <v/>
      </c>
      <c r="D213" s="64" t="str">
        <f>VLOOKUP($A213,Questions!$A$3:$X$333,19,0)&amp;""</f>
        <v>HIPAA</v>
      </c>
      <c r="E213" s="67"/>
    </row>
    <row r="214" spans="1:5" ht="42" customHeight="1" x14ac:dyDescent="0.2">
      <c r="A214" s="64" t="s">
        <v>624</v>
      </c>
      <c r="B214" s="64" t="str">
        <f>VLOOKUP($A214,Questions!$A$3:$X$333,2,0)&amp;""</f>
        <v>Do you comply with the requirements of the Health Information Technology for Economic and Clinical Health Act (HITECH)?</v>
      </c>
      <c r="C214" s="64" t="str">
        <f>VLOOKUP($A214,Questions!$A$3:$X$333,18,0)&amp;""</f>
        <v/>
      </c>
      <c r="D214" s="64" t="str">
        <f>VLOOKUP($A214,Questions!$A$3:$X$333,19,0)&amp;""</f>
        <v>HIPAA</v>
      </c>
      <c r="E214" s="67"/>
    </row>
    <row r="215" spans="1:5" ht="40.5" customHeight="1" x14ac:dyDescent="0.2">
      <c r="A215" s="64" t="s">
        <v>626</v>
      </c>
      <c r="B215" s="64" t="str">
        <f>VLOOKUP($A215,Questions!$A$3:$X$333,2,0)&amp;""</f>
        <v>Have you conducted a risk analysis as required under the HIPAA Security Rule?</v>
      </c>
      <c r="C215" s="64" t="str">
        <f>VLOOKUP($A215,Questions!$A$3:$X$333,18,0)&amp;""</f>
        <v/>
      </c>
      <c r="D215" s="64" t="str">
        <f>VLOOKUP($A215,Questions!$A$3:$X$333,19,0)&amp;""</f>
        <v>HIPAA</v>
      </c>
      <c r="E215" s="65"/>
    </row>
    <row r="216" spans="1:5" ht="25.5" customHeight="1" x14ac:dyDescent="0.2">
      <c r="A216" s="64" t="s">
        <v>628</v>
      </c>
      <c r="B216" s="64" t="str">
        <f>VLOOKUP($A216,Questions!$A$3:$X$333,2,0)&amp;""</f>
        <v>Have you taken actions to mitigate the identified risks?</v>
      </c>
      <c r="C216" s="64" t="str">
        <f>VLOOKUP($A216,Questions!$A$3:$X$333,18,0)&amp;""</f>
        <v/>
      </c>
      <c r="D216" s="64" t="str">
        <f>VLOOKUP($A216,Questions!$A$3:$X$333,19,0)&amp;""</f>
        <v>HIPAA</v>
      </c>
    </row>
    <row r="217" spans="1:5" ht="39.75" customHeight="1" x14ac:dyDescent="0.2">
      <c r="A217" s="64" t="s">
        <v>630</v>
      </c>
      <c r="B217" s="64" t="str">
        <f>VLOOKUP($A217,Questions!$A$3:$X$333,2,0)&amp;""</f>
        <v>Does your application require user and system administrator password changes at a frequency no greater than 90 days?</v>
      </c>
      <c r="C217" s="64" t="str">
        <f>VLOOKUP($A217,Questions!$A$3:$X$333,18,0)&amp;""</f>
        <v/>
      </c>
      <c r="D217" s="64" t="str">
        <f>VLOOKUP($A217,Questions!$A$3:$X$333,19,0)&amp;""</f>
        <v>HIPAA</v>
      </c>
    </row>
    <row r="218" spans="1:5" ht="42.75" customHeight="1" x14ac:dyDescent="0.2">
      <c r="A218" s="64" t="s">
        <v>632</v>
      </c>
      <c r="B218" s="64" t="str">
        <f>VLOOKUP($A218,Questions!$A$3:$X$333,2,0)&amp;""</f>
        <v>Does your application require users to set their own password after an administrator reset or on first use of the account?</v>
      </c>
      <c r="C218" s="64" t="str">
        <f>VLOOKUP($A218,Questions!$A$3:$X$333,18,0)&amp;""</f>
        <v/>
      </c>
      <c r="D218" s="64" t="str">
        <f>VLOOKUP($A218,Questions!$A$3:$X$333,19,0)&amp;""</f>
        <v>HIPAA</v>
      </c>
    </row>
    <row r="219" spans="1:5" ht="39.75" customHeight="1" x14ac:dyDescent="0.2">
      <c r="A219" s="64" t="s">
        <v>634</v>
      </c>
      <c r="B219" s="64" t="str">
        <f>VLOOKUP($A219,Questions!$A$3:$X$333,2,0)&amp;""</f>
        <v>Does your application lock out an account after a number of failed login attempts?</v>
      </c>
      <c r="C219" s="64" t="str">
        <f>VLOOKUP($A219,Questions!$A$3:$X$333,18,0)&amp;""</f>
        <v/>
      </c>
      <c r="D219" s="64" t="str">
        <f>VLOOKUP($A219,Questions!$A$3:$X$333,19,0)&amp;""</f>
        <v>HIPAA</v>
      </c>
    </row>
    <row r="220" spans="1:5" ht="39.75" customHeight="1" x14ac:dyDescent="0.2">
      <c r="A220" s="64" t="s">
        <v>636</v>
      </c>
      <c r="B220" s="64" t="str">
        <f>VLOOKUP($A220,Questions!$A$3:$X$333,2,0)&amp;""</f>
        <v>Does your application automatically lock or log-out an account after a period of inactivity?</v>
      </c>
      <c r="C220" s="64" t="str">
        <f>VLOOKUP($A220,Questions!$A$3:$X$333,18,0)&amp;""</f>
        <v/>
      </c>
      <c r="D220" s="64" t="str">
        <f>VLOOKUP($A220,Questions!$A$3:$X$333,19,0)&amp;""</f>
        <v>HIPAA</v>
      </c>
    </row>
    <row r="221" spans="1:5" ht="40.5" customHeight="1" x14ac:dyDescent="0.2">
      <c r="A221" s="64" t="s">
        <v>638</v>
      </c>
      <c r="B221" s="64" t="str">
        <f>VLOOKUP($A221,Questions!$A$3:$X$333,2,0)&amp;""</f>
        <v>Are passwords visible in plain text, whether when stored or entered, including service level accounts (i.e., database accounts, etc.)?</v>
      </c>
      <c r="C221" s="64" t="str">
        <f>VLOOKUP($A221,Questions!$A$3:$X$333,18,0)&amp;""</f>
        <v/>
      </c>
      <c r="D221" s="64" t="str">
        <f>VLOOKUP($A221,Questions!$A$3:$X$333,19,0)&amp;""</f>
        <v>HIPAA</v>
      </c>
      <c r="E221" s="58"/>
    </row>
    <row r="222" spans="1:5" ht="39" customHeight="1" x14ac:dyDescent="0.2">
      <c r="A222" s="64" t="s">
        <v>640</v>
      </c>
      <c r="B222" s="64" t="str">
        <f>VLOOKUP($A222,Questions!$A$3:$X$333,2,0)&amp;""</f>
        <v>If the application is institution-hosted, can all service level and administrative account passwords be changed by the institution?</v>
      </c>
      <c r="C222" s="64" t="str">
        <f>VLOOKUP($A222,Questions!$A$3:$X$333,18,0)&amp;""</f>
        <v/>
      </c>
      <c r="D222" s="64" t="str">
        <f>VLOOKUP($A222,Questions!$A$3:$X$333,19,0)&amp;""</f>
        <v>HIPAA</v>
      </c>
    </row>
    <row r="223" spans="1:5" ht="23.25" customHeight="1" x14ac:dyDescent="0.2">
      <c r="A223" s="64" t="s">
        <v>642</v>
      </c>
      <c r="B223" s="64" t="str">
        <f>VLOOKUP($A223,Questions!$A$3:$X$333,2,0)&amp;""</f>
        <v>Does your application provide the ability to define user access levels?</v>
      </c>
      <c r="C223" s="64" t="str">
        <f>VLOOKUP($A223,Questions!$A$3:$X$333,18,0)&amp;""</f>
        <v/>
      </c>
      <c r="D223" s="64" t="str">
        <f>VLOOKUP($A223,Questions!$A$3:$X$333,19,0)&amp;""</f>
        <v>HIPAA</v>
      </c>
    </row>
    <row r="224" spans="1:5" ht="39.75" customHeight="1" x14ac:dyDescent="0.2">
      <c r="A224" s="64" t="s">
        <v>644</v>
      </c>
      <c r="B224" s="64" t="str">
        <f>VLOOKUP($A224,Questions!$A$3:$X$333,2,0)&amp;""</f>
        <v>Does your application support varying levels of access to administrative tasks defined individually per user?</v>
      </c>
      <c r="C224" s="64" t="str">
        <f>VLOOKUP($A224,Questions!$A$3:$X$333,18,0)&amp;""</f>
        <v/>
      </c>
      <c r="D224" s="64" t="str">
        <f>VLOOKUP($A224,Questions!$A$3:$X$333,19,0)&amp;""</f>
        <v>HIPAA</v>
      </c>
    </row>
    <row r="225" spans="1:5" ht="38.25" customHeight="1" x14ac:dyDescent="0.2">
      <c r="A225" s="64" t="s">
        <v>646</v>
      </c>
      <c r="B225" s="64" t="str">
        <f>VLOOKUP($A225,Questions!$A$3:$X$333,2,0)&amp;""</f>
        <v>Does your application support varying levels of access to records based on user ID?</v>
      </c>
      <c r="C225" s="64" t="str">
        <f>VLOOKUP($A225,Questions!$A$3:$X$333,18,0)&amp;""</f>
        <v/>
      </c>
      <c r="D225" s="64" t="str">
        <f>VLOOKUP($A225,Questions!$A$3:$X$333,19,0)&amp;""</f>
        <v>HIPAA</v>
      </c>
    </row>
    <row r="226" spans="1:5" ht="36" customHeight="1" x14ac:dyDescent="0.2">
      <c r="A226" s="64" t="s">
        <v>647</v>
      </c>
      <c r="B226" s="64" t="str">
        <f>VLOOKUP($A226,Questions!$A$3:$X$333,2,0)&amp;""</f>
        <v>Is there a limit to the number of groups to which a user can be assigned?</v>
      </c>
      <c r="C226" s="64" t="str">
        <f>VLOOKUP($A226,Questions!$A$3:$X$333,18,0)&amp;""</f>
        <v/>
      </c>
      <c r="D226" s="64" t="str">
        <f>VLOOKUP($A226,Questions!$A$3:$X$333,19,0)&amp;""</f>
        <v>HIPAA</v>
      </c>
    </row>
    <row r="227" spans="1:5" ht="42.75" x14ac:dyDescent="0.2">
      <c r="A227" s="64" t="s">
        <v>649</v>
      </c>
      <c r="B227" s="64" t="str">
        <f>VLOOKUP($A227,Questions!$A$3:$X$333,2,0)&amp;""</f>
        <v>Do accounts used for solution provider-supplied remote support abide by the same authentication policies and access logging as the rest of the system?</v>
      </c>
      <c r="C227" s="64" t="str">
        <f>VLOOKUP($A227,Questions!$A$3:$X$333,18,0)&amp;""</f>
        <v/>
      </c>
      <c r="D227" s="64" t="str">
        <f>VLOOKUP($A227,Questions!$A$3:$X$333,19,0)&amp;""</f>
        <v>HIPAA</v>
      </c>
    </row>
    <row r="228" spans="1:5" ht="34.5" customHeight="1" x14ac:dyDescent="0.2">
      <c r="A228" s="64" t="s">
        <v>650</v>
      </c>
      <c r="B228" s="64" t="str">
        <f>VLOOKUP($A228,Questions!$A$3:$X$333,2,0)&amp;""</f>
        <v>Does the application log record access including specific user, date/time of access, and originating IP or device?</v>
      </c>
      <c r="C228" s="64" t="str">
        <f>VLOOKUP($A228,Questions!$A$3:$X$333,18,0)&amp;""</f>
        <v/>
      </c>
      <c r="D228" s="64" t="str">
        <f>VLOOKUP($A228,Questions!$A$3:$X$333,19,0)&amp;""</f>
        <v>HIPAA</v>
      </c>
      <c r="E228" s="58"/>
    </row>
    <row r="229" spans="1:5" ht="52.5" customHeight="1" x14ac:dyDescent="0.2">
      <c r="A229" s="64" t="s">
        <v>652</v>
      </c>
      <c r="B229" s="64" t="str">
        <f>VLOOKUP($A229,Questions!$A$3:$X$333,2,0)&amp;""</f>
        <v>Does the application log administrative activity, such as user account access changes and password changes, including specific user, date/time of changes, and originating IP or device?</v>
      </c>
      <c r="C229" s="64" t="str">
        <f>VLOOKUP($A229,Questions!$A$3:$X$333,18,0)&amp;""</f>
        <v/>
      </c>
      <c r="D229" s="64" t="str">
        <f>VLOOKUP($A229,Questions!$A$3:$X$333,19,0)&amp;""</f>
        <v>HIPAA</v>
      </c>
    </row>
    <row r="230" spans="1:5" ht="21" customHeight="1" x14ac:dyDescent="0.2">
      <c r="A230" s="64" t="s">
        <v>654</v>
      </c>
      <c r="B230" s="64" t="str">
        <f>VLOOKUP($A230,Questions!$A$3:$X$333,2,0)&amp;""</f>
        <v>How long does the application keep access/change logs?</v>
      </c>
      <c r="C230" s="64" t="str">
        <f>VLOOKUP($A230,Questions!$A$3:$X$333,18,0)&amp;""</f>
        <v/>
      </c>
      <c r="D230" s="64" t="str">
        <f>VLOOKUP($A230,Questions!$A$3:$X$333,19,0)&amp;""</f>
        <v>HIPAA</v>
      </c>
    </row>
    <row r="231" spans="1:5" ht="23.25" customHeight="1" x14ac:dyDescent="0.2">
      <c r="A231" s="64" t="s">
        <v>656</v>
      </c>
      <c r="B231" s="64" t="str">
        <f>VLOOKUP($A231,Questions!$A$3:$X$333,2,0)&amp;""</f>
        <v>Can the application logs be archived?</v>
      </c>
      <c r="C231" s="64" t="str">
        <f>VLOOKUP($A231,Questions!$A$3:$X$333,18,0)&amp;""</f>
        <v/>
      </c>
      <c r="D231" s="64" t="str">
        <f>VLOOKUP($A231,Questions!$A$3:$X$333,19,0)&amp;""</f>
        <v>HIPAA</v>
      </c>
    </row>
    <row r="232" spans="1:5" ht="24.75" customHeight="1" x14ac:dyDescent="0.2">
      <c r="A232" s="64" t="s">
        <v>658</v>
      </c>
      <c r="B232" s="64" t="str">
        <f>VLOOKUP($A232,Questions!$A$3:$X$333,2,0)&amp;""</f>
        <v>Can the application logs be saved externally?</v>
      </c>
      <c r="C232" s="64" t="str">
        <f>VLOOKUP($A232,Questions!$A$3:$X$333,18,0)&amp;""</f>
        <v/>
      </c>
      <c r="D232" s="64" t="str">
        <f>VLOOKUP($A232,Questions!$A$3:$X$333,19,0)&amp;""</f>
        <v>HIPAA</v>
      </c>
    </row>
    <row r="233" spans="1:5" ht="39" customHeight="1" x14ac:dyDescent="0.2">
      <c r="A233" s="64" t="s">
        <v>660</v>
      </c>
      <c r="B233" s="64" t="str">
        <f>VLOOKUP($A233,Questions!$A$3:$X$333,2,0)&amp;""</f>
        <v>Do you have a disaster recovery plan and emergency mode operation plan?</v>
      </c>
      <c r="C233" s="64" t="str">
        <f>VLOOKUP($A233,Questions!$A$3:$X$333,18,0)&amp;""</f>
        <v/>
      </c>
      <c r="D233" s="64" t="str">
        <f>VLOOKUP($A233,Questions!$A$3:$X$333,19,0)&amp;""</f>
        <v>HIPAA</v>
      </c>
    </row>
    <row r="234" spans="1:5" ht="23.25" customHeight="1" x14ac:dyDescent="0.2">
      <c r="A234" s="64" t="s">
        <v>661</v>
      </c>
      <c r="B234" s="64" t="str">
        <f>VLOOKUP($A234,Questions!$A$3:$X$333,2,0)&amp;""</f>
        <v>Can you provide a HIPAA compliance attestation document?</v>
      </c>
      <c r="C234" s="64" t="str">
        <f>VLOOKUP($A234,Questions!$A$3:$X$333,18,0)&amp;""</f>
        <v/>
      </c>
      <c r="D234" s="64" t="str">
        <f>VLOOKUP($A234,Questions!$A$3:$X$333,19,0)&amp;""</f>
        <v>HIPAA</v>
      </c>
    </row>
    <row r="235" spans="1:5" ht="22.5" customHeight="1" x14ac:dyDescent="0.2">
      <c r="A235" s="64" t="s">
        <v>663</v>
      </c>
      <c r="B235" s="64" t="str">
        <f>VLOOKUP($A235,Questions!$A$3:$X$333,2,0)&amp;""</f>
        <v>Are you willing to enter into a Business Associate Agreement (BAA)?</v>
      </c>
      <c r="C235" s="64" t="str">
        <f>VLOOKUP($A235,Questions!$A$3:$X$333,18,0)&amp;""</f>
        <v/>
      </c>
      <c r="D235" s="64" t="str">
        <f>VLOOKUP($A235,Questions!$A$3:$X$333,19,0)&amp;""</f>
        <v>HIPAA</v>
      </c>
    </row>
    <row r="236" spans="1:5" ht="33" customHeight="1" x14ac:dyDescent="0.2">
      <c r="A236" s="64" t="s">
        <v>665</v>
      </c>
      <c r="B236" s="64" t="str">
        <f>VLOOKUP($A236,Questions!$A$3:$X$333,2,0)&amp;""</f>
        <v>Do your data backup and retention policies and practices meet HIPAA requirements?</v>
      </c>
      <c r="C236" s="64" t="str">
        <f>VLOOKUP($A236,Questions!$A$3:$X$333,18,0)&amp;""</f>
        <v/>
      </c>
      <c r="D236" s="64" t="str">
        <f>VLOOKUP($A236,Questions!$A$3:$X$333,19,0)&amp;""</f>
        <v>HIPAA</v>
      </c>
      <c r="E236" s="258" t="s">
        <v>1548</v>
      </c>
    </row>
    <row r="237" spans="1:5" ht="18" x14ac:dyDescent="0.2">
      <c r="A237" s="70" t="str">
        <f>VLOOKUP(LEFT($A238,4),'Auto Responses'!$N$4:$O$38,2,0)&amp;""</f>
        <v xml:space="preserve"> Payment Card Industry Data Security Standard (PCI DSS)</v>
      </c>
      <c r="B237" s="70"/>
      <c r="C237" s="63" t="str">
        <f>Questions!$S$2</f>
        <v>Reason for Question</v>
      </c>
      <c r="D237" s="63" t="str">
        <f>Questions!$T$2</f>
        <v>Follow-Up Inquiries/Responses</v>
      </c>
    </row>
    <row r="238" spans="1:5" ht="36" customHeight="1" x14ac:dyDescent="0.2">
      <c r="A238" s="64" t="s">
        <v>666</v>
      </c>
      <c r="B238" s="64" t="str">
        <f>VLOOKUP($A238,Questions!$A$3:$X$333,2,0)&amp;""</f>
        <v>Do you have a current, executed within the past year, Attestation of Compliance (AoC) or Report on Compliance (RoC)?*</v>
      </c>
      <c r="C238" s="64" t="str">
        <f>VLOOKUP($A238,Questions!$A$3:$X$333,18,0)&amp;""</f>
        <v/>
      </c>
      <c r="D238" s="64" t="str">
        <f>VLOOKUP($A238,Questions!$A$3:$X$333,19,0)&amp;""</f>
        <v>PCI DSS</v>
      </c>
    </row>
    <row r="239" spans="1:5" ht="36.75" customHeight="1" x14ac:dyDescent="0.2">
      <c r="A239" s="64" t="s">
        <v>670</v>
      </c>
      <c r="B239" s="64" t="str">
        <f>VLOOKUP($A239,Questions!$A$3:$X$333,2,0)&amp;""</f>
        <v>Is the application listed as an approved Payment Application Data Security Standard (PA-DSS) application?*</v>
      </c>
      <c r="C239" s="64" t="str">
        <f>VLOOKUP($A239,Questions!$A$3:$X$333,18,0)&amp;""</f>
        <v/>
      </c>
      <c r="D239" s="64" t="str">
        <f>VLOOKUP($A239,Questions!$A$3:$X$333,19,0)&amp;""</f>
        <v>PCI DSS</v>
      </c>
    </row>
    <row r="240" spans="1:5" ht="40.5" customHeight="1" x14ac:dyDescent="0.2">
      <c r="A240" s="64" t="s">
        <v>672</v>
      </c>
      <c r="B240" s="64" t="str">
        <f>VLOOKUP($A240,Questions!$A$3:$X$333,2,0)&amp;""</f>
        <v>Does the system or solutions use a third party to collect, store, process, or transmit cardholder (payment/credit/debt card) data?*</v>
      </c>
      <c r="C240" s="64" t="str">
        <f>VLOOKUP($A240,Questions!$A$3:$X$333,18,0)&amp;""</f>
        <v/>
      </c>
      <c r="D240" s="64" t="str">
        <f>VLOOKUP($A240,Questions!$A$3:$X$333,19,0)&amp;""</f>
        <v>PCI DSS</v>
      </c>
    </row>
    <row r="241" spans="1:5" ht="39" customHeight="1" x14ac:dyDescent="0.2">
      <c r="A241" s="64" t="s">
        <v>673</v>
      </c>
      <c r="B241" s="64" t="str">
        <f>VLOOKUP($A241,Questions!$A$3:$X$333,2,0)&amp;""</f>
        <v>Do your systems or solutions store, process, or transmit cardholder (payment/credit/debt card) data?</v>
      </c>
      <c r="C241" s="64" t="str">
        <f>VLOOKUP($A241,Questions!$A$3:$X$333,18,0)&amp;""</f>
        <v/>
      </c>
      <c r="D241" s="64" t="str">
        <f>VLOOKUP($A241,Questions!$A$3:$X$333,19,0)&amp;""</f>
        <v>PCI DSS</v>
      </c>
    </row>
    <row r="242" spans="1:5" ht="38.25" customHeight="1" x14ac:dyDescent="0.2">
      <c r="A242" s="64" t="s">
        <v>675</v>
      </c>
      <c r="B242" s="64" t="str">
        <f>VLOOKUP($A242,Questions!$A$3:$X$333,2,0)&amp;""</f>
        <v>Are you compliant with the Payment Card Industry Data Security Standard (PCI DSS)?</v>
      </c>
      <c r="C242" s="64" t="str">
        <f>VLOOKUP($A242,Questions!$A$3:$X$333,18,0)&amp;""</f>
        <v/>
      </c>
      <c r="D242" s="64" t="str">
        <f>VLOOKUP($A242,Questions!$A$3:$X$333,19,0)&amp;""</f>
        <v>PCI DSS</v>
      </c>
    </row>
    <row r="243" spans="1:5" ht="28.5" customHeight="1" x14ac:dyDescent="0.2">
      <c r="A243" s="64" t="s">
        <v>676</v>
      </c>
      <c r="B243" s="64" t="str">
        <f>VLOOKUP($A243,Questions!$A$3:$X$333,2,0)&amp;""</f>
        <v>Are you classified as a service provider?</v>
      </c>
      <c r="C243" s="64" t="str">
        <f>VLOOKUP($A243,Questions!$A$3:$X$333,18,0)&amp;""</f>
        <v/>
      </c>
      <c r="D243" s="64" t="str">
        <f>VLOOKUP($A243,Questions!$A$3:$X$333,19,0)&amp;""</f>
        <v>PCI DSS</v>
      </c>
    </row>
    <row r="244" spans="1:5" ht="29.25" customHeight="1" x14ac:dyDescent="0.2">
      <c r="A244" s="64" t="s">
        <v>678</v>
      </c>
      <c r="B244" s="64" t="str">
        <f>VLOOKUP($A244,Questions!$A$3:$X$333,2,0)&amp;""</f>
        <v>Are you on the list of Visa approved service providers?</v>
      </c>
      <c r="C244" s="64" t="str">
        <f>VLOOKUP($A244,Questions!$A$3:$X$333,18,0)&amp;""</f>
        <v/>
      </c>
      <c r="D244" s="64" t="str">
        <f>VLOOKUP($A244,Questions!$A$3:$X$333,19,0)&amp;""</f>
        <v>PCI DSS</v>
      </c>
    </row>
    <row r="245" spans="1:5" ht="26.25" customHeight="1" x14ac:dyDescent="0.2">
      <c r="A245" s="64" t="s">
        <v>680</v>
      </c>
      <c r="B245" s="64" t="str">
        <f>VLOOKUP($A245,Questions!$A$3:$X$333,2,0)&amp;""</f>
        <v>Are you classified as a merchant? If so, what level (1, 2, 3, 4)?</v>
      </c>
      <c r="C245" s="64" t="str">
        <f>VLOOKUP($A245,Questions!$A$3:$X$333,18,0)&amp;""</f>
        <v/>
      </c>
      <c r="D245" s="64" t="str">
        <f>VLOOKUP($A245,Questions!$A$3:$X$333,19,0)&amp;""</f>
        <v>PCI DSS</v>
      </c>
    </row>
    <row r="246" spans="1:5" ht="36.75" customHeight="1" x14ac:dyDescent="0.2">
      <c r="A246" s="64" t="s">
        <v>682</v>
      </c>
      <c r="B246" s="64" t="str">
        <f>VLOOKUP($A246,Questions!$A$3:$X$333,2,0)&amp;""</f>
        <v>Describe the architecture employed by the system to verify and authorize credit card transactions.</v>
      </c>
      <c r="C246" s="64" t="str">
        <f>VLOOKUP($A246,Questions!$A$3:$X$333,18,0)&amp;""</f>
        <v/>
      </c>
      <c r="D246" s="64" t="str">
        <f>VLOOKUP($A246,Questions!$A$3:$X$333,19,0)&amp;""</f>
        <v>PCI DSS</v>
      </c>
    </row>
    <row r="247" spans="1:5" ht="22.5" customHeight="1" x14ac:dyDescent="0.2">
      <c r="A247" s="64" t="s">
        <v>683</v>
      </c>
      <c r="B247" s="64" t="str">
        <f>VLOOKUP($A247,Questions!$A$3:$X$333,2,0)&amp;""</f>
        <v>What payment processors/gateways does the system support?</v>
      </c>
      <c r="C247" s="64" t="str">
        <f>VLOOKUP($A247,Questions!$A$3:$X$333,18,0)&amp;""</f>
        <v/>
      </c>
      <c r="D247" s="64" t="str">
        <f>VLOOKUP($A247,Questions!$A$3:$X$333,19,0)&amp;""</f>
        <v>PCI DSS</v>
      </c>
    </row>
    <row r="248" spans="1:5" ht="24.75" customHeight="1" x14ac:dyDescent="0.2">
      <c r="A248" s="64" t="s">
        <v>684</v>
      </c>
      <c r="B248" s="64" t="str">
        <f>VLOOKUP($A248,Questions!$A$3:$X$333,2,0)&amp;""</f>
        <v>Can the application be installed in a PCI DSS–compliant manner?</v>
      </c>
      <c r="C248" s="64" t="str">
        <f>VLOOKUP($A248,Questions!$A$3:$X$333,18,0)&amp;""</f>
        <v/>
      </c>
      <c r="D248" s="64" t="str">
        <f>VLOOKUP($A248,Questions!$A$3:$X$333,19,0)&amp;""</f>
        <v>PCI DSS</v>
      </c>
    </row>
    <row r="249" spans="1:5" ht="51" customHeight="1" x14ac:dyDescent="0.2">
      <c r="A249" s="64" t="s">
        <v>685</v>
      </c>
      <c r="B249" s="64" t="str">
        <f>VLOOKUP($A249,Questions!$A$3:$X$333,2,0)&amp;""</f>
        <v>Include documentation describing the system's abilities to comply with the PCI DSS and any features or capabilities of the system that must be added or changed in order to operate in compliance with the standards.</v>
      </c>
      <c r="C249" s="64" t="str">
        <f>VLOOKUP($A249,Questions!$A$3:$X$333,18,0)&amp;""</f>
        <v/>
      </c>
      <c r="D249" s="64" t="str">
        <f>VLOOKUP($A249,Questions!$A$3:$X$333,19,0)&amp;""</f>
        <v>PCI DSS</v>
      </c>
      <c r="E249" s="258" t="s">
        <v>1548</v>
      </c>
    </row>
    <row r="250" spans="1:5" ht="18" x14ac:dyDescent="0.2">
      <c r="A250" s="70" t="str">
        <f>VLOOKUP(LEFT($A251,4),'Auto Responses'!$N$4:$O$38,2,0)&amp;""</f>
        <v xml:space="preserve"> On-Premises Data Solutions</v>
      </c>
      <c r="B250" s="70"/>
      <c r="C250" s="63" t="str">
        <f>Questions!$S$2</f>
        <v>Reason for Question</v>
      </c>
      <c r="D250" s="63" t="str">
        <f>Questions!$T$2</f>
        <v>Follow-Up Inquiries/Responses</v>
      </c>
    </row>
    <row r="251" spans="1:5" ht="68.25" customHeight="1" x14ac:dyDescent="0.2">
      <c r="A251" s="64" t="s">
        <v>686</v>
      </c>
      <c r="B251" s="64" t="str">
        <f>VLOOKUP($A251,Questions!$A$3:$X$333,2,0)&amp;""</f>
        <v>Do you support role-based access control (RBAC) for system administrators?</v>
      </c>
      <c r="C251" s="64" t="str">
        <f>VLOOKUP($A251,Questions!$A$3:$X$333,18,0)&amp;""</f>
        <v/>
      </c>
      <c r="D251" s="64" t="str">
        <f>VLOOKUP($A251,Questions!$A$3:$X$333,19,0)&amp;""</f>
        <v>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v>
      </c>
    </row>
    <row r="252" spans="1:5" ht="71.25" customHeight="1" x14ac:dyDescent="0.2">
      <c r="A252" s="64" t="s">
        <v>688</v>
      </c>
      <c r="B252" s="64" t="str">
        <f>VLOOKUP($A252,Questions!$A$3:$X$333,2,0)&amp;""</f>
        <v>Can your employees access customer systems remotely?</v>
      </c>
      <c r="C252" s="64" t="str">
        <f>VLOOKUP($A252,Questions!$A$3:$X$333,18,0)&amp;""</f>
        <v/>
      </c>
      <c r="D252" s="64" t="str">
        <f>VLOOKUP($A252,Questions!$A$3:$X$333,19,0)&amp;""</f>
        <v>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v>
      </c>
    </row>
    <row r="253" spans="1:5" ht="68.25" customHeight="1" x14ac:dyDescent="0.2">
      <c r="A253" s="64" t="s">
        <v>692</v>
      </c>
      <c r="B253" s="64" t="str">
        <f>VLOOKUP($A253,Questions!$A$3:$X$333,2,0)&amp;""</f>
        <v>Can you provide overall system and/or application architecture diagrams including a full description of the data communications architecture for all components of the system?</v>
      </c>
      <c r="C253" s="64" t="str">
        <f>VLOOKUP($A253,Questions!$A$3:$X$333,18,0)&amp;""</f>
        <v/>
      </c>
      <c r="D253" s="64" t="str">
        <f>VLOOKUP($A253,Questions!$A$3:$X$333,19,0)&amp;""</f>
        <v>Many systems can be used a variety of ways. We want these implementation type diagrams so that we can understand the "real" use of the solution.</v>
      </c>
    </row>
    <row r="254" spans="1:5" ht="76.5" customHeight="1" x14ac:dyDescent="0.2">
      <c r="A254" s="64" t="s">
        <v>696</v>
      </c>
      <c r="B254" s="64" t="str">
        <f>VLOOKUP($A254,Questions!$A$3:$X$333,2,0)&amp;""</f>
        <v>Do you require remote management of the system?</v>
      </c>
      <c r="C254" s="64" t="str">
        <f>VLOOKUP($A254,Questions!$A$3:$X$333,18,0)&amp;""</f>
        <v/>
      </c>
      <c r="D254" s="64" t="str">
        <f>VLOOKUP($A254,Questions!$A$3:$X$333,19,0)&amp;""</f>
        <v>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v>
      </c>
    </row>
    <row r="255" spans="1:5" ht="81" customHeight="1" x14ac:dyDescent="0.2">
      <c r="A255" s="64" t="s">
        <v>699</v>
      </c>
      <c r="B255" s="64" t="str">
        <f>VLOOKUP($A255,Questions!$A$3:$X$333,2,0)&amp;""</f>
        <v>Are your remote actions and changes logged or otherwise visible to the campus? (IF YES to OPAP-06)</v>
      </c>
      <c r="C255" s="64" t="str">
        <f>VLOOKUP($A255,Questions!$A$3:$X$333,18,0)&amp;""</f>
        <v/>
      </c>
      <c r="D255" s="64" t="str">
        <f>VLOOKUP($A255,Questions!$A$3:$X$333,19,0)&amp;""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v>
      </c>
    </row>
    <row r="256" spans="1:5" ht="38.25" customHeight="1" x14ac:dyDescent="0.2">
      <c r="A256" s="64" t="s">
        <v>703</v>
      </c>
      <c r="B256" s="64" t="str">
        <f>VLOOKUP($A256,Questions!$A$3:$X$333,2,0)&amp;""</f>
        <v>If you maintain remote access to the system, will you handle data in a FERPA-compliant manner?</v>
      </c>
      <c r="C256" s="64" t="str">
        <f>VLOOKUP($A256,Questions!$A$3:$X$333,18,0)&amp;""</f>
        <v/>
      </c>
      <c r="D256" s="64" t="str">
        <f>VLOOKUP($A256,Questions!$A$3:$X$333,19,0)&amp;""</f>
        <v>This is standard documentation, relevant to institution implementations requiring FERPA compliance.</v>
      </c>
    </row>
    <row r="257" spans="1:5" ht="61.5" customHeight="1" x14ac:dyDescent="0.2">
      <c r="A257" s="64" t="s">
        <v>705</v>
      </c>
      <c r="B257" s="64" t="str">
        <f>VLOOKUP($A257,Questions!$A$3:$X$333,2,0)&amp;""</f>
        <v>Do you support campus status monitoring through SNMPv3 or other means?</v>
      </c>
      <c r="C257" s="64" t="str">
        <f>VLOOKUP($A257,Questions!$A$3:$X$333,18,0)&amp;""</f>
        <v/>
      </c>
      <c r="D257" s="64" t="str">
        <f>VLOOKUP($A257,Questions!$A$3:$X$333,19,0)&amp;""</f>
        <v>Standard documentation question. With an on-premise device, the possibility to tie-in with existing monitoring/management systems is beneficial. The solution provider's response should be clear and concise.</v>
      </c>
    </row>
    <row r="258" spans="1:5" ht="54" customHeight="1" x14ac:dyDescent="0.2">
      <c r="A258" s="64" t="s">
        <v>709</v>
      </c>
      <c r="B258" s="64" t="str">
        <f>VLOOKUP($A258,Questions!$A$3:$X$333,2,0)&amp;""</f>
        <v>Describe or provide a reference to any other safeguards used to monitor for malicious activity.</v>
      </c>
      <c r="C258" s="64" t="str">
        <f>VLOOKUP($A258,Questions!$A$3:$X$333,18,0)&amp;""</f>
        <v/>
      </c>
      <c r="D258" s="64" t="str">
        <f>VLOOKUP($A258,Questions!$A$3:$X$333,19,0)&amp;""</f>
        <v>This question is primarily focused on system(s) integrity and confidentiality. The solution provider's response should clearly state the system(s) capabilities to properly monitor for (and alert for) malicious activity.</v>
      </c>
      <c r="E258" s="58"/>
    </row>
    <row r="259" spans="1:5" ht="28.5" x14ac:dyDescent="0.2">
      <c r="A259" s="64" t="s">
        <v>710</v>
      </c>
      <c r="B259" s="64" t="str">
        <f>VLOOKUP($A259,Questions!$A$3:$X$333,2,0)&amp;""</f>
        <v>Describe how long your organization has conducted business in this area.</v>
      </c>
      <c r="C259" s="64" t="str">
        <f>VLOOKUP($A259,Questions!$A$3:$X$333,18,0)&amp;""</f>
        <v/>
      </c>
      <c r="D259" s="64" t="str">
        <f>VLOOKUP($A259,Questions!$A$3:$X$333,19,0)&amp;""</f>
        <v>We want to establish longevity of a solution and whether or not a solution provider is new to the higher education space.</v>
      </c>
      <c r="E259" s="58"/>
    </row>
    <row r="260" spans="1:5" ht="60.75" customHeight="1" x14ac:dyDescent="0.2">
      <c r="A260" s="64" t="s">
        <v>715</v>
      </c>
      <c r="B260" s="64" t="str">
        <f>VLOOKUP($A260,Questions!$A$3:$X$333,2,0)&amp;""</f>
        <v>Do you have existing higher education customers?</v>
      </c>
      <c r="C260" s="64" t="str">
        <f>VLOOKUP($A260,Questions!$A$3:$X$333,18,0)&amp;""</f>
        <v/>
      </c>
      <c r="D260" s="64" t="str">
        <f>VLOOKUP($A260,Questions!$A$3:$X$333,19,0)&amp;""</f>
        <v>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v>
      </c>
      <c r="E260" s="258" t="s">
        <v>1548</v>
      </c>
    </row>
    <row r="261" spans="1:5" ht="18" x14ac:dyDescent="0.2">
      <c r="A261" s="70" t="str">
        <f>VLOOKUP(LEFT($A262,4),'Auto Responses'!$N$4:$O$38,2,0)&amp;""</f>
        <v xml:space="preserve"> General Privacy</v>
      </c>
      <c r="B261" s="70"/>
      <c r="C261" s="63" t="str">
        <f>Questions!$S$2</f>
        <v>Reason for Question</v>
      </c>
      <c r="D261" s="63" t="str">
        <f>Questions!$T$2</f>
        <v>Follow-Up Inquiries/Responses</v>
      </c>
    </row>
    <row r="262" spans="1:5" ht="21" customHeight="1" x14ac:dyDescent="0.2">
      <c r="A262" s="64" t="s">
        <v>919</v>
      </c>
      <c r="B262" s="64" t="str">
        <f>VLOOKUP($A262,Questions!$A$3:$X$333,2,0)&amp;""</f>
        <v>Does your solution process FERPA-related data?</v>
      </c>
      <c r="C262" s="64" t="str">
        <f>VLOOKUP($A262,Questions!$A$3:$X$333,18,0)&amp;""</f>
        <v/>
      </c>
      <c r="D262" s="64" t="str">
        <f>VLOOKUP($A263,Questions!$A$3:$X$333,19,0)&amp;""</f>
        <v>To be added in a later version</v>
      </c>
    </row>
    <row r="263" spans="1:5" ht="25.5" customHeight="1" x14ac:dyDescent="0.2">
      <c r="A263" s="64" t="s">
        <v>920</v>
      </c>
      <c r="B263" s="64" t="str">
        <f>VLOOKUP($A263,Questions!$A$3:$X$333,2,0)&amp;""</f>
        <v>Does your solution process GDPR-related or PIPL-related data?</v>
      </c>
      <c r="C263" s="64" t="str">
        <f>VLOOKUP($A263,Questions!$A$3:$X$333,18,0)&amp;""</f>
        <v/>
      </c>
      <c r="D263" s="290"/>
    </row>
    <row r="264" spans="1:5" ht="34.5" customHeight="1" x14ac:dyDescent="0.2">
      <c r="A264" s="64" t="s">
        <v>921</v>
      </c>
      <c r="B264" s="64" t="str">
        <f>VLOOKUP($A264,Questions!$A$3:$X$333,2,0)&amp;""</f>
        <v>Does your solution process personal data regulated by state law(s) (e.g., CCPA)?</v>
      </c>
      <c r="C264" s="64" t="str">
        <f>VLOOKUP($A264,Questions!$A$3:$X$333,18,0)&amp;""</f>
        <v/>
      </c>
      <c r="D264" s="64" t="str">
        <f>VLOOKUP($A264,Questions!$A$3:$X$333,19,0)&amp;""</f>
        <v/>
      </c>
    </row>
    <row r="265" spans="1:5" ht="33" customHeight="1" x14ac:dyDescent="0.2">
      <c r="A265" s="64" t="s">
        <v>922</v>
      </c>
      <c r="B265" s="64" t="str">
        <f>VLOOKUP($A265,Questions!$A$3:$X$333,2,0)&amp;""</f>
        <v>Does your solution process user-provided data that may contain regulated information?</v>
      </c>
      <c r="C265" s="64" t="str">
        <f>VLOOKUP($A265,Questions!$A$3:$X$333,18,0)&amp;""</f>
        <v/>
      </c>
      <c r="D265" s="64" t="str">
        <f>VLOOKUP($A265,Questions!$A$3:$X$333,19,0)&amp;""</f>
        <v/>
      </c>
    </row>
    <row r="266" spans="1:5" ht="24.75" customHeight="1" x14ac:dyDescent="0.2">
      <c r="A266" s="64" t="s">
        <v>923</v>
      </c>
      <c r="B266" s="64" t="str">
        <f>VLOOKUP($A266,Questions!$A$3:$X$333,2,0)&amp;""</f>
        <v>Web Link to Product/Service Privacy Notice</v>
      </c>
      <c r="C266" s="64" t="str">
        <f>VLOOKUP($A266,Questions!$A$3:$X$333,18,0)&amp;""</f>
        <v/>
      </c>
      <c r="D266" s="64" t="str">
        <f>VLOOKUP($A266,Questions!$A$3:$X$333,19,0)&amp;""</f>
        <v/>
      </c>
      <c r="E266" s="258" t="s">
        <v>1548</v>
      </c>
    </row>
    <row r="267" spans="1:5" ht="18" x14ac:dyDescent="0.2">
      <c r="A267" s="70" t="str">
        <f>VLOOKUP(LEFT($A268,4),'Auto Responses'!$N$4:$O$38,2,0)&amp;""</f>
        <v xml:space="preserve"> Privacy-Specific Company Details</v>
      </c>
      <c r="B267" s="70"/>
      <c r="C267" s="63" t="str">
        <f>Questions!$S$2</f>
        <v>Reason for Question</v>
      </c>
      <c r="D267" s="63" t="str">
        <f>Questions!$T$2</f>
        <v>Follow-Up Inquiries/Responses</v>
      </c>
    </row>
    <row r="268" spans="1:5" ht="60" customHeight="1" x14ac:dyDescent="0.2">
      <c r="A268" s="64" t="s">
        <v>720</v>
      </c>
      <c r="B268" s="64" t="str">
        <f>VLOOKUP($A268,Questions!$A$3:$X$333,2,0)&amp;""</f>
        <v>Have you had a personal data breach in the past three years that involved reporting to a governmental agency, notice to individuals (including voluntary notice), or notice to another organization or institution?*</v>
      </c>
      <c r="C268" s="64" t="str">
        <f>VLOOKUP($A268,Questions!$A$3:$X$333,18,0)&amp;""</f>
        <v/>
      </c>
      <c r="D268" s="64" t="str">
        <f>VLOOKUP($A268,Questions!$A$3:$X$333,19,0)&amp;""</f>
        <v>To be added in a later version</v>
      </c>
    </row>
    <row r="269" spans="1:5" ht="36.75" customHeight="1" x14ac:dyDescent="0.2">
      <c r="A269" s="64" t="s">
        <v>723</v>
      </c>
      <c r="B269" s="64" t="str">
        <f>VLOOKUP($A269,Questions!$A$3:$X$333,2,0)&amp;""</f>
        <v>Use this area to share information about your privacy practices that will assist those who are assessing your company data privacy program.*</v>
      </c>
      <c r="C269" s="64" t="str">
        <f>VLOOKUP($A269,Questions!$A$3:$X$333,18,0)&amp;""</f>
        <v/>
      </c>
      <c r="D269" s="64" t="str">
        <f>VLOOKUP($A269,Questions!$A$3:$X$333,19,0)&amp;""</f>
        <v/>
      </c>
    </row>
    <row r="270" spans="1:5" ht="35.25" customHeight="1" x14ac:dyDescent="0.2">
      <c r="A270" s="64" t="s">
        <v>725</v>
      </c>
      <c r="B270" s="64" t="str">
        <f>VLOOKUP($A270,Questions!$A$3:$X$333,2,0)&amp;""</f>
        <v>Have you had any data privacy policy or law violations in the past 36 months?</v>
      </c>
      <c r="C270" s="64" t="str">
        <f>VLOOKUP($A270,Questions!$A$3:$X$333,18,0)&amp;""</f>
        <v/>
      </c>
      <c r="D270" s="64" t="str">
        <f>VLOOKUP($A270,Questions!$A$3:$X$333,19,0)&amp;""</f>
        <v/>
      </c>
    </row>
    <row r="271" spans="1:5" ht="21.75" customHeight="1" x14ac:dyDescent="0.2">
      <c r="A271" s="64" t="s">
        <v>728</v>
      </c>
      <c r="B271" s="64" t="str">
        <f>VLOOKUP($A271,Questions!$A$3:$X$333,2,0)&amp;""</f>
        <v>Do you have a dedicated data privacy staff or office?</v>
      </c>
      <c r="C271" s="64" t="str">
        <f>VLOOKUP($A271,Questions!$A$3:$X$333,18,0)&amp;""</f>
        <v/>
      </c>
      <c r="D271" s="64" t="str">
        <f>VLOOKUP($A271,Questions!$A$3:$X$333,19,0)&amp;""</f>
        <v/>
      </c>
      <c r="E271" s="258" t="s">
        <v>1548</v>
      </c>
    </row>
    <row r="272" spans="1:5" ht="18" x14ac:dyDescent="0.2">
      <c r="A272" s="70" t="str">
        <f>VLOOKUP(LEFT($A273,4),'Auto Responses'!$N$4:$O$38,2,0)&amp;""</f>
        <v xml:space="preserve"> Privacy-Specific Documentation</v>
      </c>
      <c r="B272" s="70"/>
      <c r="C272" s="63" t="str">
        <f>Questions!$S$2</f>
        <v>Reason for Question</v>
      </c>
      <c r="D272" s="63" t="str">
        <f>Questions!$T$2</f>
        <v>Follow-Up Inquiries/Responses</v>
      </c>
    </row>
    <row r="273" spans="1:5" ht="36" customHeight="1" x14ac:dyDescent="0.2">
      <c r="A273" s="64" t="s">
        <v>729</v>
      </c>
      <c r="B273" s="64" t="str">
        <f>VLOOKUP($A273,Questions!$A$3:$X$333,2,0)&amp;""</f>
        <v>If you have completed a SOC 2 audit, does it include the Privacy Trust Service Principle?</v>
      </c>
      <c r="C273" s="64" t="str">
        <f>VLOOKUP($A273,Questions!$A$3:$X$333,18,0)&amp;""</f>
        <v>Please explain why this does not apply to your product or service.</v>
      </c>
      <c r="D273" s="64" t="str">
        <f>VLOOKUP($A273,Questions!$A$3:$X$333,19,0)&amp;""</f>
        <v>To be added in a later version</v>
      </c>
    </row>
    <row r="274" spans="1:5" ht="38.25" customHeight="1" x14ac:dyDescent="0.2">
      <c r="A274" s="64" t="s">
        <v>730</v>
      </c>
      <c r="B274" s="64" t="str">
        <f>VLOOKUP($A274,Questions!$A$3:$X$333,2,0)&amp;""</f>
        <v>Do you conform with a specific industry-standard privacy framework (e.g., NIST Privacy Framework, GDPR, ISO 27701)?</v>
      </c>
      <c r="C274" s="64" t="str">
        <f>VLOOKUP($A274,Questions!$A$3:$X$333,18,0)&amp;""</f>
        <v/>
      </c>
      <c r="D274" s="64" t="str">
        <f>VLOOKUP($A274,Questions!$A$3:$X$333,19,0)&amp;""</f>
        <v/>
      </c>
    </row>
    <row r="275" spans="1:5" ht="39" customHeight="1" x14ac:dyDescent="0.2">
      <c r="A275" s="64" t="s">
        <v>732</v>
      </c>
      <c r="B275" s="64" t="str">
        <f>VLOOKUP($A275,Questions!$A$3:$X$333,2,0)&amp;""</f>
        <v>Does your employee onboarding and offboarding policy include training of employees on information security and data privacy?</v>
      </c>
      <c r="C275" s="64" t="str">
        <f>VLOOKUP($A275,Questions!$A$3:$X$333,18,0)&amp;""</f>
        <v/>
      </c>
      <c r="D275" s="64" t="str">
        <f>VLOOKUP($A275,Questions!$A$3:$X$333,19,0)&amp;""</f>
        <v/>
      </c>
      <c r="E275" s="258" t="s">
        <v>1548</v>
      </c>
    </row>
    <row r="276" spans="1:5" ht="18" x14ac:dyDescent="0.2">
      <c r="A276" s="70" t="str">
        <f>VLOOKUP(LEFT($A277,4),'Auto Responses'!$N$4:$O$38,2,0)&amp;""</f>
        <v xml:space="preserve"> Privacy of Third Parties</v>
      </c>
      <c r="B276" s="70"/>
      <c r="C276" s="63" t="str">
        <f>Questions!$S$2</f>
        <v>Reason for Question</v>
      </c>
      <c r="D276" s="63" t="str">
        <f>Questions!$T$2</f>
        <v>Follow-Up Inquiries/Responses</v>
      </c>
    </row>
    <row r="277" spans="1:5" ht="50.25" customHeight="1" x14ac:dyDescent="0.2">
      <c r="A277" s="64" t="s">
        <v>734</v>
      </c>
      <c r="B277" s="64" t="str">
        <f>VLOOKUP($A277,Questions!$A$3:$X$333,2,0)&amp;""</f>
        <v>Do you have contractual agreements with third parties that require them to maintain standards and to comply with all regulatory requirements?*</v>
      </c>
      <c r="C277" s="64" t="str">
        <f>VLOOKUP($A277,Questions!$A$3:$X$333,18,0)&amp;""</f>
        <v/>
      </c>
      <c r="D277" s="64" t="str">
        <f>VLOOKUP($A277,Questions!$A$3:$X$333,19,0)&amp;""</f>
        <v>To be added in a later version</v>
      </c>
    </row>
    <row r="278" spans="1:5" ht="60.75" customHeight="1" x14ac:dyDescent="0.2">
      <c r="A278" s="64" t="s">
        <v>738</v>
      </c>
      <c r="B278" s="64" t="str">
        <f>VLOOKUP($A278,Questions!$A$3:$X$333,2,0)&amp;""</f>
        <v xml:space="preserve">Do you perform privacy impact assesments of third parties that collect, process, or have access to personal data to ensure they meet industry and regulatory standards and to mitigate harmful, unethical, or discriminatory impacts on data subjects? </v>
      </c>
      <c r="C278" s="64" t="str">
        <f>VLOOKUP($A278,Questions!$A$3:$X$333,18,0)&amp;""</f>
        <v/>
      </c>
      <c r="D278" s="64" t="str">
        <f>VLOOKUP($A278,Questions!$A$3:$X$333,19,0)&amp;""</f>
        <v/>
      </c>
      <c r="E278" s="258" t="s">
        <v>1548</v>
      </c>
    </row>
    <row r="279" spans="1:5" ht="18" x14ac:dyDescent="0.2">
      <c r="A279" s="70" t="str">
        <f>VLOOKUP(LEFT($A280,4),'Auto Responses'!$N$4:$O$38,2,0)&amp;""</f>
        <v xml:space="preserve"> Privacy Change Management</v>
      </c>
      <c r="B279" s="70"/>
      <c r="C279" s="63" t="str">
        <f>Questions!$S$2</f>
        <v>Reason for Question</v>
      </c>
      <c r="D279" s="63" t="str">
        <f>Questions!$T$2</f>
        <v>Follow-Up Inquiries/Responses</v>
      </c>
    </row>
    <row r="280" spans="1:5" ht="39" customHeight="1" x14ac:dyDescent="0.2">
      <c r="A280" s="64" t="s">
        <v>739</v>
      </c>
      <c r="B280" s="64" t="str">
        <f>VLOOKUP($A280,Questions!$A$3:$X$333,2,0)&amp;""</f>
        <v>Does your change management process include privacy review and approval?</v>
      </c>
      <c r="C280" s="64" t="str">
        <f>VLOOKUP($A280,Questions!$A$3:$X$333,18,0)&amp;""</f>
        <v/>
      </c>
      <c r="D280" s="64" t="str">
        <f>VLOOKUP($A280,Questions!$A$3:$X$333,19,0)&amp;""</f>
        <v>To be added in a later version</v>
      </c>
    </row>
    <row r="281" spans="1:5" ht="38.25" customHeight="1" x14ac:dyDescent="0.2">
      <c r="A281" s="64" t="s">
        <v>742</v>
      </c>
      <c r="B281" s="64" t="str">
        <f>VLOOKUP($A281,Questions!$A$3:$X$333,2,0)&amp;""</f>
        <v>Do you have policy and procedure, currently implemented, guiding how privacy risks are mitigated until they can be resolved?</v>
      </c>
      <c r="C281" s="64" t="str">
        <f>VLOOKUP($A281,Questions!$A$3:$X$333,18,0)&amp;""</f>
        <v/>
      </c>
      <c r="D281" s="64" t="str">
        <f>VLOOKUP($A281,Questions!$A$3:$X$333,19,0)&amp;""</f>
        <v/>
      </c>
      <c r="E281" s="258" t="s">
        <v>1548</v>
      </c>
    </row>
    <row r="282" spans="1:5" ht="18" x14ac:dyDescent="0.2">
      <c r="A282" s="70" t="str">
        <f>VLOOKUP(LEFT($A283,4),'Auto Responses'!$N$4:$O$38,2,0)&amp;""</f>
        <v xml:space="preserve"> Privacy of Sensitive Data</v>
      </c>
      <c r="B282" s="70"/>
      <c r="C282" s="63" t="str">
        <f>Questions!$S$2</f>
        <v>Reason for Question</v>
      </c>
      <c r="D282" s="63" t="str">
        <f>Questions!$T$2</f>
        <v>Follow-Up Inquiries/Responses</v>
      </c>
    </row>
    <row r="283" spans="1:5" ht="40.5" customHeight="1" x14ac:dyDescent="0.2">
      <c r="A283" s="64" t="s">
        <v>744</v>
      </c>
      <c r="B283" s="64" t="str">
        <f>VLOOKUP($A283,Questions!$A$3:$X$333,2,0)&amp;""</f>
        <v>Do you collect, process, or store demographic information?*</v>
      </c>
      <c r="C283" s="64" t="str">
        <f>VLOOKUP($A283,Questions!$A$3:$X$333,18,0)&amp;""</f>
        <v/>
      </c>
      <c r="D283" s="64" t="str">
        <f>VLOOKUP($A283,Questions!$A$3:$X$333,19,0)&amp;""</f>
        <v>To be added in a later version</v>
      </c>
    </row>
    <row r="284" spans="1:5" ht="39" customHeight="1" x14ac:dyDescent="0.2">
      <c r="A284" s="64" t="s">
        <v>746</v>
      </c>
      <c r="B284" s="64" t="str">
        <f>VLOOKUP($A284,Questions!$A$3:$X$333,2,0)&amp;""</f>
        <v>Do you capture or create genetic, biometric, or behaviometric information (e.g.,  facial recognition or fingerprints)?*</v>
      </c>
      <c r="C284" s="64" t="str">
        <f>VLOOKUP($A284,Questions!$A$3:$X$333,18,0)&amp;""</f>
        <v/>
      </c>
      <c r="D284" s="64" t="str">
        <f>VLOOKUP($A284,Questions!$A$3:$X$333,19,0)&amp;""</f>
        <v/>
      </c>
    </row>
    <row r="285" spans="1:5" ht="50.25" customHeight="1" x14ac:dyDescent="0.2">
      <c r="A285" s="64" t="s">
        <v>749</v>
      </c>
      <c r="B285" s="64" t="str">
        <f>VLOOKUP($A285,Questions!$A$3:$X$333,2,0)&amp;""</f>
        <v>Do you combine institutional data (including "de-identified," "anonymized," or otherwise masked data) with personal data from any other sources?*</v>
      </c>
      <c r="C285" s="64" t="str">
        <f>VLOOKUP($A285,Questions!$A$3:$X$333,18,0)&amp;""</f>
        <v/>
      </c>
      <c r="D285" s="64" t="str">
        <f>VLOOKUP($A285,Questions!$A$3:$X$333,19,0)&amp;""</f>
        <v/>
      </c>
    </row>
    <row r="286" spans="1:5" ht="36" customHeight="1" x14ac:dyDescent="0.2">
      <c r="A286" s="64" t="s">
        <v>751</v>
      </c>
      <c r="B286" s="64" t="str">
        <f>VLOOKUP($A286,Questions!$A$3:$X$333,2,0)&amp;""</f>
        <v>Is institutional data coming into or going out of the United States at any point during collection, processing, storage, or archiving?</v>
      </c>
      <c r="C286" s="64" t="str">
        <f>VLOOKUP($A286,Questions!$A$3:$X$333,18,0)&amp;""</f>
        <v/>
      </c>
      <c r="D286" s="64" t="str">
        <f>VLOOKUP($A286,Questions!$A$3:$X$333,19,0)&amp;""</f>
        <v/>
      </c>
    </row>
    <row r="287" spans="1:5" s="64" customFormat="1" ht="18.75" customHeight="1" x14ac:dyDescent="0.2">
      <c r="A287" s="64" t="s">
        <v>753</v>
      </c>
      <c r="B287" s="64" t="str">
        <f>VLOOKUP($A287,Questions!$A$3:$X$333,2,0)&amp;""</f>
        <v>Do you capture device information (e.g., IP address, MAC address)?</v>
      </c>
      <c r="C287" s="64" t="str">
        <f>VLOOKUP($A287,Questions!$A$3:$X$333,18,0)&amp;""</f>
        <v/>
      </c>
      <c r="D287" s="64" t="str">
        <f>VLOOKUP($A287,Questions!$A$3:$X$333,19,0)&amp;""</f>
        <v/>
      </c>
    </row>
    <row r="288" spans="1:5" s="64" customFormat="1" ht="34.5" customHeight="1" x14ac:dyDescent="0.2">
      <c r="A288" s="64" t="s">
        <v>754</v>
      </c>
      <c r="B288" s="64" t="str">
        <f>VLOOKUP($A288,Questions!$A$3:$X$333,2,0)&amp;""</f>
        <v>Does any part of this service/project involve a web/app tracking component (e.g., use of web-tracking pixels, cookies)?</v>
      </c>
      <c r="C288" s="64" t="str">
        <f>VLOOKUP($A288,Questions!$A$3:$X$333,18,0)&amp;""</f>
        <v/>
      </c>
      <c r="D288" s="64" t="str">
        <f>VLOOKUP($A288,Questions!$A$3:$X$333,19,0)&amp;""</f>
        <v/>
      </c>
    </row>
    <row r="289" spans="1:5" ht="36.75" customHeight="1" x14ac:dyDescent="0.2">
      <c r="A289" s="64" t="s">
        <v>755</v>
      </c>
      <c r="B289" s="64" t="str">
        <f>VLOOKUP($A289,Questions!$A$3:$X$333,2,0)&amp;""</f>
        <v>Does your staff (or a third party) have access to institutional data (e.g., financial, PHI, or other sensitive information) through any means?</v>
      </c>
      <c r="C289" s="64" t="str">
        <f>VLOOKUP($A289,Questions!$A$3:$X$333,18,0)&amp;""</f>
        <v/>
      </c>
      <c r="D289" s="64" t="str">
        <f>VLOOKUP($A289,Questions!$A$3:$X$333,19,0)&amp;""</f>
        <v/>
      </c>
    </row>
    <row r="290" spans="1:5" ht="36.75" customHeight="1" x14ac:dyDescent="0.2">
      <c r="A290" s="64" t="s">
        <v>757</v>
      </c>
      <c r="B290" s="64" t="str">
        <f>VLOOKUP($A290,Questions!$A$3:$X$333,2,0)&amp;""</f>
        <v>Will you handle personal data in a manner compliant with all relevant laws, regulations, and applicable institution policies?</v>
      </c>
      <c r="C290" s="64" t="str">
        <f>VLOOKUP($A290,Questions!$A$3:$X$333,18,0)&amp;""</f>
        <v/>
      </c>
      <c r="D290" s="64" t="str">
        <f>VLOOKUP($A290,Questions!$A$3:$X$333,19,0)&amp;""</f>
        <v/>
      </c>
      <c r="E290" s="258" t="s">
        <v>1548</v>
      </c>
    </row>
    <row r="291" spans="1:5" ht="18" x14ac:dyDescent="0.2">
      <c r="A291" s="70" t="str">
        <f>VLOOKUP(LEFT($A292,4),'Auto Responses'!$N$4:$O$38,2,0)&amp;""</f>
        <v xml:space="preserve"> Privacy Policies and Procedures</v>
      </c>
      <c r="B291" s="70"/>
      <c r="C291" s="63" t="str">
        <f>Questions!$S$2</f>
        <v>Reason for Question</v>
      </c>
      <c r="D291" s="63" t="str">
        <f>Questions!$T$2</f>
        <v>Follow-Up Inquiries/Responses</v>
      </c>
    </row>
    <row r="292" spans="1:5" ht="19.5" customHeight="1" x14ac:dyDescent="0.2">
      <c r="A292" s="64" t="s">
        <v>758</v>
      </c>
      <c r="B292" s="64" t="str">
        <f>VLOOKUP($A292,Questions!$A$3:$X$333,2,0)&amp;""</f>
        <v>Do you have a documented privacy management process?</v>
      </c>
      <c r="C292" s="64" t="str">
        <f>VLOOKUP($A292,Questions!$A$3:$X$333,18,0)&amp;""</f>
        <v/>
      </c>
      <c r="D292" s="64" t="str">
        <f>VLOOKUP($A292,Questions!$A$3:$X$333,19,0)&amp;""</f>
        <v>To be added in a later version</v>
      </c>
    </row>
    <row r="293" spans="1:5" ht="36.75" customHeight="1" x14ac:dyDescent="0.2">
      <c r="A293" s="64" t="s">
        <v>762</v>
      </c>
      <c r="B293" s="64" t="str">
        <f>VLOOKUP($A293,Questions!$A$3:$X$333,2,0)&amp;""</f>
        <v>Are privacy principles designed into the product lifecycle (i.e., privacy-by-design)?</v>
      </c>
      <c r="C293" s="64" t="str">
        <f>VLOOKUP($A293,Questions!$A$3:$X$333,18,0)&amp;""</f>
        <v/>
      </c>
      <c r="D293" s="64" t="str">
        <f>VLOOKUP($A293,Questions!$A$3:$X$333,19,0)&amp;""</f>
        <v/>
      </c>
    </row>
    <row r="294" spans="1:5" ht="21" customHeight="1" x14ac:dyDescent="0.2">
      <c r="A294" s="64" t="s">
        <v>765</v>
      </c>
      <c r="B294" s="64" t="str">
        <f>VLOOKUP($A294,Questions!$A$3:$X$333,2,0)&amp;""</f>
        <v>Will you comply with applicable breach notification laws?</v>
      </c>
      <c r="C294" s="64" t="str">
        <f>VLOOKUP($A294,Questions!$A$3:$X$333,18,0)&amp;""</f>
        <v/>
      </c>
      <c r="D294" s="64" t="str">
        <f>VLOOKUP($A294,Questions!$A$3:$X$333,19,0)&amp;""</f>
        <v/>
      </c>
    </row>
    <row r="295" spans="1:5" ht="34.5" customHeight="1" x14ac:dyDescent="0.2">
      <c r="A295" s="64" t="s">
        <v>768</v>
      </c>
      <c r="B295" s="64" t="str">
        <f>VLOOKUP($A295,Questions!$A$3:$X$333,2,0)&amp;""</f>
        <v>Will you comply with the institution's policies regarding user privacy and data protection?</v>
      </c>
      <c r="C295" s="64" t="str">
        <f>VLOOKUP($A295,Questions!$A$3:$X$333,18,0)&amp;""</f>
        <v/>
      </c>
      <c r="D295" s="64" t="str">
        <f>VLOOKUP($A295,Questions!$A$3:$X$333,19,0)&amp;""</f>
        <v/>
      </c>
    </row>
    <row r="296" spans="1:5" ht="40.5" customHeight="1" x14ac:dyDescent="0.2">
      <c r="A296" s="64" t="s">
        <v>770</v>
      </c>
      <c r="B296" s="64" t="str">
        <f>VLOOKUP($A296,Questions!$A$3:$X$333,2,0)&amp;""</f>
        <v>Is your company subject to the laws and regulations of the institution's geographic region?</v>
      </c>
      <c r="C296" s="64" t="str">
        <f>VLOOKUP($A296,Questions!$A$3:$X$333,18,0)&amp;""</f>
        <v/>
      </c>
      <c r="D296" s="64" t="str">
        <f>VLOOKUP($A296,Questions!$A$3:$X$333,19,0)&amp;""</f>
        <v/>
      </c>
    </row>
    <row r="297" spans="1:5" ht="21.75" customHeight="1" x14ac:dyDescent="0.2">
      <c r="A297" s="64" t="s">
        <v>772</v>
      </c>
      <c r="B297" s="64" t="str">
        <f>VLOOKUP($A297,Questions!$A$3:$X$333,2,0)&amp;""</f>
        <v>Do you have a privacy awareness/training program?*</v>
      </c>
      <c r="C297" s="64" t="str">
        <f>VLOOKUP($A297,Questions!$A$3:$X$333,18,0)&amp;""</f>
        <v/>
      </c>
      <c r="D297" s="64" t="str">
        <f>VLOOKUP($A297,Questions!$A$3:$X$333,19,0)&amp;""</f>
        <v/>
      </c>
    </row>
    <row r="298" spans="1:5" ht="27.75" customHeight="1" x14ac:dyDescent="0.2">
      <c r="A298" s="64" t="s">
        <v>774</v>
      </c>
      <c r="B298" s="64" t="str">
        <f>VLOOKUP($A298,Questions!$A$3:$X$333,2,0)&amp;""</f>
        <v>Is privacy awareness training mandatory for all employees?</v>
      </c>
      <c r="C298" s="64" t="str">
        <f>VLOOKUP($A298,Questions!$A$3:$X$333,18,0)&amp;""</f>
        <v/>
      </c>
      <c r="D298" s="64" t="str">
        <f>VLOOKUP($A298,Questions!$A$3:$X$333,19,0)&amp;""</f>
        <v/>
      </c>
    </row>
    <row r="299" spans="1:5" ht="36" customHeight="1" x14ac:dyDescent="0.2">
      <c r="A299" s="64" t="s">
        <v>778</v>
      </c>
      <c r="B299" s="64" t="str">
        <f>VLOOKUP($A299,Questions!$A$3:$X$333,2,0)&amp;""</f>
        <v>Is AI privacy and ethics awareness/training required for all employees who work with AI?</v>
      </c>
      <c r="C299" s="64" t="str">
        <f>VLOOKUP($A299,Questions!$A$3:$X$333,18,0)&amp;""</f>
        <v/>
      </c>
      <c r="D299" s="64" t="str">
        <f>VLOOKUP($A299,Questions!$A$3:$X$333,19,0)&amp;""</f>
        <v/>
      </c>
    </row>
    <row r="300" spans="1:5" ht="32.25" customHeight="1" x14ac:dyDescent="0.2">
      <c r="A300" s="64" t="s">
        <v>781</v>
      </c>
      <c r="B300" s="64" t="str">
        <f>VLOOKUP($A300,Questions!$A$3:$X$333,2,0)&amp;""</f>
        <v>Do you have any decision-making processes that are completely automated (i.e., there is no human involvement)?</v>
      </c>
      <c r="C300" s="64" t="str">
        <f>VLOOKUP($A300,Questions!$A$3:$X$333,18,0)&amp;""</f>
        <v/>
      </c>
      <c r="D300" s="64" t="str">
        <f>VLOOKUP($A300,Questions!$A$3:$X$333,19,0)&amp;""</f>
        <v/>
      </c>
    </row>
    <row r="301" spans="1:5" ht="48" customHeight="1" x14ac:dyDescent="0.2">
      <c r="A301" s="64" t="s">
        <v>783</v>
      </c>
      <c r="B301" s="64" t="str">
        <f>VLOOKUP($A301,Questions!$A$3:$X$333,2,0)&amp;""</f>
        <v>Do you have a documented process for managing automated processing, including validations, monitoring, and data subject requests?</v>
      </c>
      <c r="C301" s="64" t="str">
        <f>VLOOKUP($A301,Questions!$A$3:$X$333,18,0)&amp;""</f>
        <v/>
      </c>
      <c r="D301" s="64" t="str">
        <f>VLOOKUP($A301,Questions!$A$3:$X$333,19,0)&amp;""</f>
        <v/>
      </c>
    </row>
    <row r="302" spans="1:5" ht="39" customHeight="1" x14ac:dyDescent="0.2">
      <c r="A302" s="64" t="s">
        <v>786</v>
      </c>
      <c r="B302" s="64" t="str">
        <f>VLOOKUP($A302,Questions!$A$3:$X$333,2,0)&amp;""</f>
        <v>Do you have a documented policy for sharing information with law enforcement?</v>
      </c>
      <c r="C302" s="64" t="str">
        <f>VLOOKUP($A302,Questions!$A$3:$X$333,18,0)&amp;""</f>
        <v/>
      </c>
      <c r="D302" s="64" t="str">
        <f>VLOOKUP($A302,Questions!$A$3:$X$333,19,0)&amp;""</f>
        <v/>
      </c>
    </row>
    <row r="303" spans="1:5" ht="33" customHeight="1" x14ac:dyDescent="0.2">
      <c r="A303" s="64" t="s">
        <v>789</v>
      </c>
      <c r="B303" s="64" t="str">
        <f>VLOOKUP($A303,Questions!$A$3:$X$333,2,0)&amp;""</f>
        <v>Do you share any institutional data with law enforcement without a valid warrant?*</v>
      </c>
      <c r="C303" s="64" t="str">
        <f>VLOOKUP($A303,Questions!$A$3:$X$333,18,0)&amp;""</f>
        <v/>
      </c>
      <c r="D303" s="64" t="str">
        <f>VLOOKUP($A303,Questions!$A$3:$X$333,19,0)&amp;""</f>
        <v/>
      </c>
    </row>
    <row r="304" spans="1:5" ht="24.75" customHeight="1" x14ac:dyDescent="0.2">
      <c r="A304" s="64" t="s">
        <v>791</v>
      </c>
      <c r="B304" s="64" t="str">
        <f>VLOOKUP($A304,Questions!$A$3:$X$333,2,0)&amp;""</f>
        <v>Does your incident response team include a privacy analyst/officer?</v>
      </c>
      <c r="C304" s="64" t="str">
        <f>VLOOKUP($A304,Questions!$A$3:$X$333,18,0)&amp;""</f>
        <v/>
      </c>
      <c r="D304" s="64" t="str">
        <f>VLOOKUP($A304,Questions!$A$3:$X$333,19,0)&amp;""</f>
        <v/>
      </c>
      <c r="E304" s="258" t="s">
        <v>1548</v>
      </c>
    </row>
    <row r="305" spans="1:5" ht="18" x14ac:dyDescent="0.2">
      <c r="A305" s="70" t="str">
        <f>VLOOKUP(LEFT($A306,4),'Auto Responses'!$N$4:$O$38,2,0)&amp;""</f>
        <v xml:space="preserve"> International Privacy</v>
      </c>
      <c r="B305" s="70"/>
      <c r="C305" s="63" t="str">
        <f>Questions!$S$2</f>
        <v>Reason for Question</v>
      </c>
      <c r="D305" s="63" t="str">
        <f>Questions!$T$2</f>
        <v>Follow-Up Inquiries/Responses</v>
      </c>
    </row>
    <row r="306" spans="1:5" ht="31.5" customHeight="1" x14ac:dyDescent="0.2">
      <c r="A306" s="64" t="s">
        <v>793</v>
      </c>
      <c r="B306" s="64" t="str">
        <f>VLOOKUP($A306,Questions!$A$3:$X$333,2,0)&amp;""</f>
        <v>Will data be collected from or processed in or stored in the European Economic Area (EEA)?</v>
      </c>
      <c r="C306" s="64" t="str">
        <f>VLOOKUP($A306,Questions!$A$3:$X$333,18,0)&amp;""</f>
        <v/>
      </c>
      <c r="D306" s="64" t="str">
        <f>VLOOKUP($A306,Questions!$A$3:$X$333,19,0)&amp;""</f>
        <v>To be added in a later version</v>
      </c>
    </row>
    <row r="307" spans="1:5" ht="24.75" customHeight="1" x14ac:dyDescent="0.2">
      <c r="A307" s="64" t="s">
        <v>796</v>
      </c>
      <c r="B307" s="64" t="str">
        <f>VLOOKUP($A307,Questions!$A$3:$X$333,2,0)&amp;""</f>
        <v>Do you have a data protection officer (DPO)?</v>
      </c>
      <c r="C307" s="64" t="str">
        <f>VLOOKUP($A307,Questions!$A$3:$X$333,18,0)&amp;""</f>
        <v/>
      </c>
      <c r="D307" s="64" t="str">
        <f>VLOOKUP($A307,Questions!$A$3:$X$333,19,0)&amp;""</f>
        <v/>
      </c>
    </row>
    <row r="308" spans="1:5" ht="33" customHeight="1" x14ac:dyDescent="0.2">
      <c r="A308" s="64" t="s">
        <v>798</v>
      </c>
      <c r="B308" s="64" t="str">
        <f>VLOOKUP($A308,Questions!$A$3:$X$333,2,0)&amp;""</f>
        <v>Will you sign appropriate GDPR Standard Contractual Clauses (SCCs) with the institution?</v>
      </c>
      <c r="C308" s="64" t="str">
        <f>VLOOKUP($A308,Questions!$A$3:$X$333,18,0)&amp;""</f>
        <v/>
      </c>
      <c r="D308" s="64" t="str">
        <f>VLOOKUP($A308,Questions!$A$3:$X$333,19,0)&amp;""</f>
        <v/>
      </c>
    </row>
    <row r="309" spans="1:5" ht="22.5" customHeight="1" x14ac:dyDescent="0.2">
      <c r="A309" s="64" t="s">
        <v>800</v>
      </c>
      <c r="B309" s="64" t="str">
        <f>VLOOKUP($A309,Questions!$A$3:$X$333,2,0)&amp;""</f>
        <v>Will data be collected from or processed in or stored in China?</v>
      </c>
      <c r="C309" s="64" t="str">
        <f>VLOOKUP($A309,Questions!$A$3:$X$333,18,0)&amp;""</f>
        <v/>
      </c>
      <c r="D309" s="64" t="str">
        <f>VLOOKUP($A309,Questions!$A$3:$X$333,19,0)&amp;""</f>
        <v/>
      </c>
    </row>
    <row r="310" spans="1:5" ht="34.5" customHeight="1" x14ac:dyDescent="0.2">
      <c r="A310" s="64" t="s">
        <v>803</v>
      </c>
      <c r="B310" s="64" t="str">
        <f>VLOOKUP($A310,Questions!$A$3:$X$333,2,0)&amp;""</f>
        <v>Do you comply with PIPL security, privacy, and data localization requirements?</v>
      </c>
      <c r="C310" s="64" t="str">
        <f>VLOOKUP($A310,Questions!$A$3:$X$333,18,0)&amp;""</f>
        <v>Please explain why this does not apply to your product or service.</v>
      </c>
      <c r="D310" s="64" t="str">
        <f>VLOOKUP($A310,Questions!$A$3:$X$333,19,0)&amp;""</f>
        <v/>
      </c>
      <c r="E310" s="258" t="s">
        <v>1548</v>
      </c>
    </row>
    <row r="311" spans="1:5" ht="18" x14ac:dyDescent="0.2">
      <c r="A311" s="70" t="str">
        <f>VLOOKUP(LEFT($A312,4),'Auto Responses'!$N$4:$O$38,2,0)&amp;""</f>
        <v xml:space="preserve"> Data Privacy</v>
      </c>
      <c r="B311" s="70"/>
      <c r="C311" s="63" t="str">
        <f>Questions!$S$2</f>
        <v>Reason for Question</v>
      </c>
      <c r="D311" s="63" t="str">
        <f>Questions!$T$2</f>
        <v>Follow-Up Inquiries/Responses</v>
      </c>
    </row>
    <row r="312" spans="1:5" ht="28.5" x14ac:dyDescent="0.2">
      <c r="A312" s="64" t="s">
        <v>1104</v>
      </c>
      <c r="B312" s="64" t="str">
        <f>VLOOKUP($A312,Questions!$A$3:$X$333,2,0)&amp;""</f>
        <v>Have you performed a Data Privacy Impact Assesssment for the solution/project?</v>
      </c>
      <c r="C312" s="64" t="str">
        <f>VLOOKUP($A312,Questions!$A$3:$X$333,18,0)&amp;""</f>
        <v/>
      </c>
      <c r="D312" s="64" t="str">
        <f>VLOOKUP($A312,Questions!$A$3:$X$333,19,0)&amp;""</f>
        <v>To be added in a later version</v>
      </c>
    </row>
    <row r="313" spans="1:5" ht="42.75" x14ac:dyDescent="0.2">
      <c r="A313" s="64" t="s">
        <v>1105</v>
      </c>
      <c r="B313" s="64" t="str">
        <f>VLOOKUP($A313,Questions!$A$3:$X$333,2,0)&amp;""</f>
        <v>Do you provide an end-user privacy notice about privacy policies and procedures that identify the purpose(s) for which personal information is collected, used, retained, and disclosed?</v>
      </c>
      <c r="C313" s="64" t="str">
        <f>VLOOKUP($A313,Questions!$A$3:$X$333,18,0)&amp;""</f>
        <v/>
      </c>
      <c r="D313" s="64" t="str">
        <f>VLOOKUP($A313,Questions!$A$3:$X$333,19,0)&amp;""</f>
        <v/>
      </c>
    </row>
    <row r="314" spans="1:5" ht="42.75" x14ac:dyDescent="0.2">
      <c r="A314" s="64" t="s">
        <v>1106</v>
      </c>
      <c r="B314" s="64" t="str">
        <f>VLOOKUP($A314,Questions!$A$3:$X$333,2,0)&amp;""</f>
        <v>Do you describe the choices available to the individual and obtain implicit or explicit consent with respect to the collection, use, and disclosure of personal information?</v>
      </c>
      <c r="C314" s="64" t="str">
        <f>VLOOKUP($A314,Questions!$A$3:$X$333,18,0)&amp;""</f>
        <v/>
      </c>
      <c r="D314" s="64" t="str">
        <f>VLOOKUP($A314,Questions!$A$3:$X$333,19,0)&amp;""</f>
        <v/>
      </c>
    </row>
    <row r="315" spans="1:5" ht="42.75" x14ac:dyDescent="0.2">
      <c r="A315" s="64" t="s">
        <v>1107</v>
      </c>
      <c r="B315" s="64" t="str">
        <f>VLOOKUP($A315,Questions!$A$3:$X$333,2,0)&amp;""</f>
        <v>Do you collect personal information only for the purpose(s) identified in the agreement with an institution or, if there is none, the purpose(s) identified in the privacy notice?</v>
      </c>
      <c r="C315" s="64" t="str">
        <f>VLOOKUP($A315,Questions!$A$3:$X$333,18,0)&amp;""</f>
        <v/>
      </c>
      <c r="D315" s="64" t="str">
        <f>VLOOKUP($A315,Questions!$A$3:$X$333,19,0)&amp;""</f>
        <v/>
      </c>
    </row>
    <row r="316" spans="1:5" ht="24.75" customHeight="1" x14ac:dyDescent="0.2">
      <c r="A316" s="64" t="s">
        <v>1108</v>
      </c>
      <c r="B316" s="64" t="str">
        <f>VLOOKUP($A316,Questions!$A$3:$X$333,2,0)&amp;""</f>
        <v>Do you have a documented list of personal data your service maintains?</v>
      </c>
      <c r="C316" s="64" t="str">
        <f>VLOOKUP($A316,Questions!$A$3:$X$333,18,0)&amp;""</f>
        <v/>
      </c>
      <c r="D316" s="64" t="str">
        <f>VLOOKUP($A316,Questions!$A$3:$X$333,19,0)&amp;""</f>
        <v/>
      </c>
    </row>
    <row r="317" spans="1:5" ht="42.75" x14ac:dyDescent="0.2">
      <c r="A317" s="64" t="s">
        <v>1109</v>
      </c>
      <c r="B317" s="64" t="str">
        <f>VLOOKUP($A317,Questions!$A$3:$X$333,2,0)&amp;""</f>
        <v>Do you retain personal information for only as long as necessary to fulfill the stated purpose(s) or as required by law or regulation and thereafter appropriately dispose of such information?</v>
      </c>
      <c r="C317" s="64" t="str">
        <f>VLOOKUP($A317,Questions!$A$3:$X$333,18,0)&amp;""</f>
        <v/>
      </c>
      <c r="D317" s="64" t="str">
        <f>VLOOKUP($A317,Questions!$A$3:$X$333,19,0)&amp;""</f>
        <v/>
      </c>
    </row>
    <row r="318" spans="1:5" ht="28.5" x14ac:dyDescent="0.2">
      <c r="A318" s="64" t="s">
        <v>1110</v>
      </c>
      <c r="B318" s="64" t="str">
        <f>VLOOKUP($A318,Questions!$A$3:$X$333,2,0)&amp;""</f>
        <v>Do you provide individuals with access to their personal information for review and update (i.e., data subject rights)?</v>
      </c>
      <c r="C318" s="64" t="str">
        <f>VLOOKUP($A318,Questions!$A$3:$X$333,18,0)&amp;""</f>
        <v/>
      </c>
      <c r="D318" s="64" t="str">
        <f>VLOOKUP($A318,Questions!$A$3:$X$333,19,0)&amp;""</f>
        <v/>
      </c>
    </row>
    <row r="319" spans="1:5" ht="42.75" x14ac:dyDescent="0.2">
      <c r="A319" s="64" t="s">
        <v>1111</v>
      </c>
      <c r="B319" s="64" t="str">
        <f>VLOOKUP($A319,Questions!$A$3:$X$333,2,0)&amp;""</f>
        <v>Do you disclose personal information to third parties only for the purpose(s) identified in the privacy notice or with the implicit or explicit consent of the individual?</v>
      </c>
      <c r="C319" s="64" t="str">
        <f>VLOOKUP($A319,Questions!$A$3:$X$333,18,0)&amp;""</f>
        <v/>
      </c>
      <c r="D319" s="64" t="str">
        <f>VLOOKUP($A319,Questions!$A$3:$X$333,19,0)&amp;""</f>
        <v/>
      </c>
    </row>
    <row r="320" spans="1:5" ht="28.5" x14ac:dyDescent="0.2">
      <c r="A320" s="64" t="s">
        <v>1112</v>
      </c>
      <c r="B320" s="64" t="str">
        <f>VLOOKUP($A320,Questions!$A$3:$X$333,2,0)&amp;""</f>
        <v>Do you protect personal information against unauthorized access (both physical and logical)?</v>
      </c>
      <c r="C320" s="64" t="str">
        <f>VLOOKUP($A320,Questions!$A$3:$X$333,18,0)&amp;""</f>
        <v/>
      </c>
      <c r="D320" s="64" t="str">
        <f>VLOOKUP($A320,Questions!$A$3:$X$333,19,0)&amp;""</f>
        <v/>
      </c>
    </row>
    <row r="321" spans="1:5" ht="40.5" customHeight="1" x14ac:dyDescent="0.2">
      <c r="A321" s="64" t="s">
        <v>1113</v>
      </c>
      <c r="B321" s="64" t="str">
        <f>VLOOKUP($A321,Questions!$A$3:$X$333,2,0)&amp;""</f>
        <v>Do you maintain accurate, complete, and relevant personal information for the purposes identified in the privacy notice?</v>
      </c>
      <c r="C321" s="64" t="str">
        <f>VLOOKUP($A321,Questions!$A$3:$X$333,18,0)&amp;""</f>
        <v/>
      </c>
      <c r="D321" s="64" t="str">
        <f>VLOOKUP($A321,Questions!$A$3:$X$333,19,0)&amp;""</f>
        <v/>
      </c>
    </row>
    <row r="322" spans="1:5" ht="35.25" customHeight="1" x14ac:dyDescent="0.2">
      <c r="A322" s="64" t="s">
        <v>1114</v>
      </c>
      <c r="B322" s="64" t="str">
        <f>VLOOKUP($A322,Questions!$A$3:$X$333,2,0)&amp;""</f>
        <v>Do you have procedures to address privacy-related noncompliance complaints and disputes?</v>
      </c>
      <c r="C322" s="64" t="str">
        <f>VLOOKUP($A322,Questions!$A$3:$X$333,18,0)&amp;""</f>
        <v/>
      </c>
      <c r="D322" s="64" t="str">
        <f>VLOOKUP($A322,Questions!$A$3:$X$333,19,0)&amp;""</f>
        <v/>
      </c>
    </row>
    <row r="323" spans="1:5" ht="22.5" customHeight="1" x14ac:dyDescent="0.2">
      <c r="A323" s="64" t="s">
        <v>1115</v>
      </c>
      <c r="B323" s="64" t="str">
        <f>VLOOKUP($A323,Questions!$A$3:$X$333,2,0)&amp;""</f>
        <v>Do you "anonymize," "de-identify," or otherwise mask personal data?</v>
      </c>
      <c r="C323" s="64" t="str">
        <f>VLOOKUP($A323,Questions!$A$3:$X$333,18,0)&amp;""</f>
        <v/>
      </c>
      <c r="D323" s="64" t="str">
        <f>VLOOKUP($A323,Questions!$A$3:$X$333,19,0)&amp;""</f>
        <v/>
      </c>
    </row>
    <row r="324" spans="1:5" ht="78" customHeight="1" x14ac:dyDescent="0.2">
      <c r="A324" s="64" t="s">
        <v>1116</v>
      </c>
      <c r="B324" s="64" t="str">
        <f>VLOOKUP($A324,Questions!$A$3:$X$333,2,0)&amp;""</f>
        <v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v>
      </c>
      <c r="C324" s="64" t="str">
        <f>VLOOKUP($A324,Questions!$A$3:$X$333,18,0)&amp;""</f>
        <v/>
      </c>
      <c r="D324" s="64" t="str">
        <f>VLOOKUP($A324,Questions!$A$3:$X$333,19,0)&amp;""</f>
        <v/>
      </c>
    </row>
    <row r="325" spans="1:5" ht="35.25" customHeight="1" x14ac:dyDescent="0.2">
      <c r="A325" s="64" t="s">
        <v>1117</v>
      </c>
      <c r="B325" s="64" t="str">
        <f>VLOOKUP($A325,Questions!$A$3:$X$333,2,0)&amp;""</f>
        <v>Do you certify stop-processing requests, including any data that is processed by a third party on your behalf?</v>
      </c>
      <c r="C325" s="64" t="str">
        <f>VLOOKUP($A325,Questions!$A$3:$X$333,18,0)&amp;""</f>
        <v/>
      </c>
      <c r="D325" s="64" t="str">
        <f>VLOOKUP($A325,Questions!$A$3:$X$333,19,0)&amp;""</f>
        <v/>
      </c>
    </row>
    <row r="326" spans="1:5" ht="21" customHeight="1" x14ac:dyDescent="0.2">
      <c r="A326" s="64" t="s">
        <v>1118</v>
      </c>
      <c r="B326" s="64" t="str">
        <f>VLOOKUP($A326,Questions!$A$3:$X$333,2,0)&amp;""</f>
        <v>Do you have a process to review code for ethical considerations?</v>
      </c>
      <c r="C326" s="64" t="str">
        <f>VLOOKUP($A326,Questions!$A$3:$X$333,18,0)&amp;""</f>
        <v/>
      </c>
      <c r="D326" s="64" t="str">
        <f>VLOOKUP($A326,Questions!$A$3:$X$333,19,0)&amp;""</f>
        <v/>
      </c>
      <c r="E326" s="258" t="s">
        <v>1548</v>
      </c>
    </row>
    <row r="327" spans="1:5" ht="18" x14ac:dyDescent="0.2">
      <c r="A327" s="70" t="str">
        <f>VLOOKUP(LEFT($A328,4),'Auto Responses'!$N$4:$O$38,2,0)&amp;""</f>
        <v xml:space="preserve"> Privacy and AI</v>
      </c>
      <c r="B327" s="70"/>
      <c r="C327" s="63" t="str">
        <f>Questions!$S$2</f>
        <v>Reason for Question</v>
      </c>
      <c r="D327" s="63" t="str">
        <f>Questions!$T$2</f>
        <v>Follow-Up Inquiries/Responses</v>
      </c>
    </row>
    <row r="328" spans="1:5" ht="42.95" customHeight="1" x14ac:dyDescent="0.2">
      <c r="A328" s="64" t="s">
        <v>1119</v>
      </c>
      <c r="B328" s="64" t="str">
        <f>VLOOKUP($A328,Questions!$A$3:$X$333,2,0)&amp;""</f>
        <v>Does your service use AI for the processing of institutional data?</v>
      </c>
      <c r="C328" s="64" t="str">
        <f>VLOOKUP($A328,Questions!$A$3:$X$333,18,0)&amp;""</f>
        <v/>
      </c>
      <c r="D328" s="64" t="str">
        <f>VLOOKUP($A328,Questions!$A$3:$X$333,19,0)&amp;""</f>
        <v>To be added in a later version</v>
      </c>
    </row>
    <row r="329" spans="1:5" ht="42.95" customHeight="1" x14ac:dyDescent="0.2">
      <c r="A329" s="64" t="s">
        <v>1120</v>
      </c>
      <c r="B329" s="64" t="str">
        <f>VLOOKUP($A329,Questions!$A$3:$X$333,2,0)&amp;""</f>
        <v>Is any institutional data retained in AI processing?*</v>
      </c>
      <c r="C329" s="64" t="str">
        <f>VLOOKUP($A329,Questions!$A$3:$X$333,18,0)&amp;""</f>
        <v>Please explain why this does not apply to your product or service.</v>
      </c>
      <c r="D329" s="64" t="str">
        <f>VLOOKUP($A329,Questions!$A$3:$X$333,19,0)&amp;""</f>
        <v/>
      </c>
    </row>
    <row r="330" spans="1:5" ht="42.95" customHeight="1" x14ac:dyDescent="0.2">
      <c r="A330" s="64" t="s">
        <v>814</v>
      </c>
      <c r="B330" s="64" t="str">
        <f>VLOOKUP($A330,Questions!$A$3:$X$333,2,0)&amp;""</f>
        <v>Do you have agreements in place with third parties or subprocessors regarding the protection of customer data and use of AI?*</v>
      </c>
      <c r="C330" s="64" t="str">
        <f>VLOOKUP($A330,Questions!$A$3:$X$333,18,0)&amp;""</f>
        <v>Please explain why this does not apply to your product or service.</v>
      </c>
      <c r="D330" s="64" t="str">
        <f>VLOOKUP($A330,Questions!$A$3:$X$333,19,0)&amp;""</f>
        <v/>
      </c>
    </row>
    <row r="331" spans="1:5" ht="42.95" customHeight="1" x14ac:dyDescent="0.2">
      <c r="A331" s="64" t="s">
        <v>816</v>
      </c>
      <c r="B331" s="64" t="str">
        <f>VLOOKUP($A331,Questions!$A$3:$X$333,2,0)&amp;""</f>
        <v>Will institutional data be processed through a third party or subprocessor that also uses AI?</v>
      </c>
      <c r="C331" s="64" t="str">
        <f>VLOOKUP($A331,Questions!$A$3:$X$333,18,0)&amp;""</f>
        <v/>
      </c>
      <c r="D331" s="64" t="str">
        <f>VLOOKUP($A331,Questions!$A$3:$X$333,19,0)&amp;""</f>
        <v/>
      </c>
    </row>
    <row r="332" spans="1:5" ht="42.95" customHeight="1" x14ac:dyDescent="0.2">
      <c r="A332" s="64" t="s">
        <v>817</v>
      </c>
      <c r="B332" s="64" t="str">
        <f>VLOOKUP($A332,Questions!$A$3:$X$333,2,0)&amp;""</f>
        <v>Is AI processing limited to fully licensed commercial enterprise AI services?</v>
      </c>
      <c r="C332" s="64" t="str">
        <f>VLOOKUP($A332,Questions!$A$3:$X$333,18,0)&amp;""</f>
        <v>Please explain why this does not apply to your product or service.</v>
      </c>
      <c r="D332" s="64" t="str">
        <f>VLOOKUP($A332,Questions!$A$3:$X$333,19,0)&amp;""</f>
        <v/>
      </c>
    </row>
    <row r="333" spans="1:5" ht="42.95" customHeight="1" x14ac:dyDescent="0.2">
      <c r="A333" s="64" t="s">
        <v>819</v>
      </c>
      <c r="B333" s="64" t="str">
        <f>VLOOKUP($A333,Questions!$A$3:$X$333,2,0)&amp;""</f>
        <v>Will institutional data be used or processed by any shared AI services?</v>
      </c>
      <c r="C333" s="64" t="str">
        <f>VLOOKUP($A333,Questions!$A$3:$X$333,18,0)&amp;""</f>
        <v/>
      </c>
      <c r="D333" s="64" t="str">
        <f>VLOOKUP($A333,Questions!$A$3:$X$333,19,0)&amp;""</f>
        <v/>
      </c>
    </row>
    <row r="334" spans="1:5" ht="42.95" customHeight="1" x14ac:dyDescent="0.2">
      <c r="A334" s="64" t="s">
        <v>820</v>
      </c>
      <c r="B334" s="64" t="str">
        <f>VLOOKUP($A334,Questions!$A$3:$X$333,2,0)&amp;""</f>
        <v>Do you have safeguards in place to protect institutional data and data privacy from unintended AI queries or processing?</v>
      </c>
      <c r="C334" s="64" t="str">
        <f>VLOOKUP($A334,Questions!$A$3:$X$333,18,0)&amp;""</f>
        <v/>
      </c>
      <c r="D334" s="64" t="str">
        <f>VLOOKUP($A334,Questions!$A$3:$X$333,19,0)&amp;""</f>
        <v/>
      </c>
    </row>
    <row r="335" spans="1:5" ht="42.95" customHeight="1" x14ac:dyDescent="0.2">
      <c r="A335" s="64" t="s">
        <v>821</v>
      </c>
      <c r="B335" s="64" t="str">
        <f>VLOOKUP($A335,Questions!$A$3:$X$333,2,0)&amp;""</f>
        <v>Do you provide choice to the user to opt out of AI use?</v>
      </c>
      <c r="C335" s="64" t="str">
        <f>VLOOKUP($A335,Questions!$A$3:$X$333,18,0)&amp;""</f>
        <v>Please explain why this does not apply to your product or service.</v>
      </c>
      <c r="D335" s="64" t="str">
        <f>VLOOKUP($A335,Questions!$A$3:$X$333,19,0)&amp;""</f>
        <v/>
      </c>
    </row>
    <row r="336" spans="1:5" ht="42.95" customHeight="1" x14ac:dyDescent="0.2">
      <c r="A336" s="70" t="str">
        <f>VLOOKUP(LEFT($A337,4),'Auto Responses'!$N$4:$O$38,2,0)&amp;""</f>
        <v xml:space="preserve"> AI Qualifying Questions</v>
      </c>
      <c r="B336" s="70"/>
      <c r="C336" s="63" t="str">
        <f>Questions!$S$2</f>
        <v>Reason for Question</v>
      </c>
      <c r="D336" s="63" t="str">
        <f>Questions!$T$2</f>
        <v>Follow-Up Inquiries/Responses</v>
      </c>
    </row>
    <row r="337" spans="1:5" ht="42.95" customHeight="1" x14ac:dyDescent="0.2">
      <c r="A337" s="64" t="s">
        <v>823</v>
      </c>
      <c r="B337" s="64" t="str">
        <f>VLOOKUP($A337,Questions!$A$3:$X$333,2,0)&amp;""</f>
        <v>Does your solution leverage machine learning (ML) or do you plan to do so in the next 12 months?</v>
      </c>
      <c r="C337" s="64" t="str">
        <f>VLOOKUP($A337,Questions!$A$3:$X$333,18,0)&amp;""</f>
        <v/>
      </c>
      <c r="D337" s="64" t="str">
        <f>VLOOKUP($A337,Questions!$A$3:$X$333,19,0)&amp;""</f>
        <v>To be added in a later version</v>
      </c>
    </row>
    <row r="338" spans="1:5" ht="42.95" customHeight="1" x14ac:dyDescent="0.2">
      <c r="A338" s="64" t="s">
        <v>825</v>
      </c>
      <c r="B338" s="64" t="str">
        <f>VLOOKUP($A338,Questions!$A$3:$X$333,2,0)&amp;""</f>
        <v>Does your solution leverage a large language model (LLM) or do you plan to do so in the next 12 months?</v>
      </c>
      <c r="C338" s="64" t="str">
        <f>VLOOKUP($A338,Questions!$A$3:$X$333,18,0)&amp;""</f>
        <v/>
      </c>
      <c r="D338" s="64" t="str">
        <f>VLOOKUP($A338,Questions!$A$3:$X$333,19,0)&amp;""</f>
        <v/>
      </c>
      <c r="E338" s="258" t="s">
        <v>1548</v>
      </c>
    </row>
    <row r="339" spans="1:5" ht="42.95" customHeight="1" x14ac:dyDescent="0.2">
      <c r="A339" s="70" t="str">
        <f>VLOOKUP(LEFT($A340,4),'Auto Responses'!$N$4:$O$38,2,0)&amp;""</f>
        <v xml:space="preserve"> General AI Questions</v>
      </c>
      <c r="B339" s="70"/>
      <c r="C339" s="63" t="str">
        <f>Questions!$S$2</f>
        <v>Reason for Question</v>
      </c>
      <c r="D339" s="63" t="str">
        <f>Questions!$T$2</f>
        <v>Follow-Up Inquiries/Responses</v>
      </c>
    </row>
    <row r="340" spans="1:5" ht="42.95" customHeight="1" x14ac:dyDescent="0.2">
      <c r="A340" s="64" t="s">
        <v>827</v>
      </c>
      <c r="B340" s="64" t="str">
        <f>VLOOKUP($A340,Questions!$A$3:$X$333,2,0)&amp;""</f>
        <v>Does your solution have an AI risk model when developing or implementing your solution's AI model?*</v>
      </c>
      <c r="C340" s="64" t="str">
        <f>VLOOKUP($A340,Questions!$A$3:$X$333,18,0)&amp;""</f>
        <v/>
      </c>
      <c r="D340" s="64" t="str">
        <f>VLOOKUP($A340,Questions!$A$3:$X$333,19,0)&amp;""</f>
        <v>To be added in a later version</v>
      </c>
    </row>
    <row r="341" spans="1:5" ht="42.95" customHeight="1" x14ac:dyDescent="0.2">
      <c r="A341" s="64" t="s">
        <v>829</v>
      </c>
      <c r="B341" s="64" t="str">
        <f>VLOOKUP($A341,Questions!$A$3:$X$333,2,0)&amp;""</f>
        <v>Can your solution's AI features be disabled by tenant and/or user?*</v>
      </c>
      <c r="C341" s="64" t="str">
        <f>VLOOKUP($A341,Questions!$A$3:$X$333,18,0)&amp;""</f>
        <v/>
      </c>
      <c r="D341" s="64" t="str">
        <f>VLOOKUP($A341,Questions!$A$3:$X$333,19,0)&amp;""</f>
        <v/>
      </c>
    </row>
    <row r="342" spans="1:5" ht="42.95" customHeight="1" x14ac:dyDescent="0.2">
      <c r="A342" s="64" t="s">
        <v>831</v>
      </c>
      <c r="B342" s="64" t="str">
        <f>VLOOKUP($A342,Questions!$A$3:$X$333,2,0)&amp;""</f>
        <v>Have your staff completed responsible AI training?*</v>
      </c>
      <c r="C342" s="64" t="str">
        <f>VLOOKUP($A342,Questions!$A$3:$X$333,18,0)&amp;""</f>
        <v/>
      </c>
      <c r="D342" s="64" t="str">
        <f>VLOOKUP($A342,Questions!$A$3:$X$333,19,0)&amp;""</f>
        <v/>
      </c>
    </row>
    <row r="343" spans="1:5" ht="42.95" customHeight="1" x14ac:dyDescent="0.2">
      <c r="A343" s="64" t="s">
        <v>832</v>
      </c>
      <c r="B343" s="64" t="str">
        <f>VLOOKUP($A343,Questions!$A$3:$X$333,2,0)&amp;""</f>
        <v>Please describe the capabilities of your solution's AI features.</v>
      </c>
      <c r="C343" s="64" t="str">
        <f>VLOOKUP($A343,Questions!$A$3:$X$333,18,0)&amp;""</f>
        <v/>
      </c>
      <c r="D343" s="64" t="str">
        <f>VLOOKUP($A343,Questions!$A$3:$X$333,19,0)&amp;""</f>
        <v/>
      </c>
    </row>
    <row r="344" spans="1:5" ht="42.95" customHeight="1" x14ac:dyDescent="0.2">
      <c r="A344" s="64" t="s">
        <v>834</v>
      </c>
      <c r="B344" s="64" t="str">
        <f>VLOOKUP($A344,Questions!$A$3:$X$333,2,0)&amp;""</f>
        <v>Does your solution support business rules to protect sensitive data from being ingested by the AI model?</v>
      </c>
      <c r="C344" s="64" t="str">
        <f>VLOOKUP($A344,Questions!$A$3:$X$333,18,0)&amp;""</f>
        <v/>
      </c>
      <c r="D344" s="64" t="str">
        <f>VLOOKUP($A344,Questions!$A$3:$X$333,19,0)&amp;""</f>
        <v/>
      </c>
      <c r="E344" s="258" t="s">
        <v>1548</v>
      </c>
    </row>
    <row r="345" spans="1:5" ht="42.95" customHeight="1" x14ac:dyDescent="0.2">
      <c r="A345" s="70" t="str">
        <f>VLOOKUP(LEFT($A346,4),'Auto Responses'!$N$4:$O$38,2,0)&amp;""</f>
        <v xml:space="preserve"> AI Policy</v>
      </c>
      <c r="B345" s="70"/>
      <c r="C345" s="63" t="str">
        <f>Questions!$S$2</f>
        <v>Reason for Question</v>
      </c>
      <c r="D345" s="63" t="str">
        <f>Questions!$T$2</f>
        <v>Follow-Up Inquiries/Responses</v>
      </c>
    </row>
    <row r="346" spans="1:5" ht="65.25" customHeight="1" x14ac:dyDescent="0.2">
      <c r="A346" s="64" t="s">
        <v>836</v>
      </c>
      <c r="B346" s="64" t="str">
        <f>VLOOKUP($A346,Questions!$A$3:$X$333,2,0)&amp;""</f>
        <v>Are your AI developer's policies, processes, procedures, and practices across the organization related to the mapping, measuring, and managing of AI risks conspicuously posted, unambiguous, and implemented effectively?*</v>
      </c>
      <c r="C346" s="64" t="str">
        <f>VLOOKUP($A346,Questions!$A$3:$X$333,18,0)&amp;""</f>
        <v/>
      </c>
      <c r="D346" s="64" t="str">
        <f>VLOOKUP($A346,Questions!$A$3:$X$333,19,0)&amp;""</f>
        <v>To be added in a later version</v>
      </c>
    </row>
    <row r="347" spans="1:5" ht="42.95" customHeight="1" x14ac:dyDescent="0.2">
      <c r="A347" s="64" t="s">
        <v>837</v>
      </c>
      <c r="B347" s="64" t="str">
        <f>VLOOKUP($A347,Questions!$A$3:$X$333,2,0)&amp;""</f>
        <v>Have you identified and measured AI risks?*</v>
      </c>
      <c r="C347" s="64" t="str">
        <f>VLOOKUP($A347,Questions!$A$3:$X$333,18,0)&amp;""</f>
        <v/>
      </c>
      <c r="D347" s="64" t="str">
        <f>VLOOKUP($A347,Questions!$A$3:$X$333,19,0)&amp;""</f>
        <v/>
      </c>
    </row>
    <row r="348" spans="1:5" ht="42.95" customHeight="1" x14ac:dyDescent="0.2">
      <c r="A348" s="64" t="s">
        <v>838</v>
      </c>
      <c r="B348" s="64" t="str">
        <f>VLOOKUP($A348,Questions!$A$3:$X$333,2,0)&amp;""</f>
        <v>In the event of an incident, can your solution's AI features be disabled in a timely manner?*</v>
      </c>
      <c r="C348" s="64" t="str">
        <f>VLOOKUP($A348,Questions!$A$3:$X$333,18,0)&amp;""</f>
        <v/>
      </c>
      <c r="D348" s="64" t="str">
        <f>VLOOKUP($A348,Questions!$A$3:$X$333,19,0)&amp;""</f>
        <v/>
      </c>
    </row>
    <row r="349" spans="1:5" ht="42.95" customHeight="1" x14ac:dyDescent="0.2">
      <c r="A349" s="64" t="s">
        <v>839</v>
      </c>
      <c r="B349" s="64" t="str">
        <f>VLOOKUP($A349,Questions!$A$3:$X$333,2,0)&amp;""</f>
        <v>If disabled because of an incident, can your solution's AI features be re-enabled in a timely manner?*</v>
      </c>
      <c r="C349" s="64" t="str">
        <f>VLOOKUP($A349,Questions!$A$3:$X$333,18,0)&amp;""</f>
        <v>Please explain why this does not apply to your product or service.</v>
      </c>
      <c r="D349" s="64" t="str">
        <f>VLOOKUP($A349,Questions!$A$3:$X$333,19,0)&amp;""</f>
        <v/>
      </c>
    </row>
    <row r="350" spans="1:5" ht="42.95" customHeight="1" x14ac:dyDescent="0.2">
      <c r="A350" s="64" t="s">
        <v>840</v>
      </c>
      <c r="B350" s="64" t="str">
        <f>VLOOKUP($A350,Questions!$A$3:$X$333,2,0)&amp;""</f>
        <v>Do you have documented technical and procedural processes to address potential negative impacts of AI as described by the AI Risk Management Framework (RMF)?</v>
      </c>
      <c r="C350" s="64" t="str">
        <f>VLOOKUP($A350,Questions!$A$3:$X$333,18,0)&amp;""</f>
        <v/>
      </c>
      <c r="D350" s="64" t="str">
        <f>VLOOKUP($A350,Questions!$A$3:$X$333,19,0)&amp;""</f>
        <v/>
      </c>
      <c r="E350" s="258" t="s">
        <v>1548</v>
      </c>
    </row>
    <row r="351" spans="1:5" ht="42.95" customHeight="1" x14ac:dyDescent="0.2">
      <c r="A351" s="70" t="str">
        <f>VLOOKUP(LEFT($A352,4),'Auto Responses'!$N$4:$O$38,2,0)&amp;""</f>
        <v xml:space="preserve"> AI Data Security</v>
      </c>
      <c r="B351" s="70"/>
      <c r="C351" s="63" t="str">
        <f>Questions!$S$2</f>
        <v>Reason for Question</v>
      </c>
      <c r="D351" s="63" t="str">
        <f>Questions!$T$2</f>
        <v>Follow-Up Inquiries/Responses</v>
      </c>
    </row>
    <row r="352" spans="1:5" ht="42.95" customHeight="1" x14ac:dyDescent="0.2">
      <c r="A352" s="64" t="s">
        <v>841</v>
      </c>
      <c r="B352" s="64" t="str">
        <f>VLOOKUP($A352,Questions!$A$3:$X$333,2,0)&amp;""</f>
        <v>If sensitive data is introduced to your solution's AI model, can the data be removed from the AI model by request?*</v>
      </c>
      <c r="C352" s="64" t="str">
        <f>VLOOKUP($A352,Questions!$A$3:$X$333,18,0)&amp;""</f>
        <v/>
      </c>
      <c r="D352" s="64" t="str">
        <f>VLOOKUP($A352,Questions!$A$3:$X$333,19,0)&amp;""</f>
        <v>To be added in a later version</v>
      </c>
    </row>
    <row r="353" spans="1:5" ht="42.95" customHeight="1" x14ac:dyDescent="0.2">
      <c r="A353" s="64" t="s">
        <v>842</v>
      </c>
      <c r="B353" s="64" t="str">
        <f>VLOOKUP($A353,Questions!$A$3:$X$333,2,0)&amp;""</f>
        <v>Is user input data used to influence your solution's AI model?*</v>
      </c>
      <c r="C353" s="64" t="str">
        <f>VLOOKUP($A353,Questions!$A$3:$X$333,18,0)&amp;""</f>
        <v/>
      </c>
      <c r="D353" s="64" t="str">
        <f>VLOOKUP($A353,Questions!$A$3:$X$333,19,0)&amp;""</f>
        <v/>
      </c>
    </row>
    <row r="354" spans="1:5" ht="42.95" customHeight="1" x14ac:dyDescent="0.2">
      <c r="A354" s="64" t="s">
        <v>843</v>
      </c>
      <c r="B354" s="64" t="str">
        <f>VLOOKUP($A354,Questions!$A$3:$X$333,2,0)&amp;""</f>
        <v>Do you provide logging for your solution's AI feature(s) that includes user, date, and action taken?*</v>
      </c>
      <c r="C354" s="64" t="str">
        <f>VLOOKUP($A354,Questions!$A$3:$X$333,18,0)&amp;""</f>
        <v/>
      </c>
      <c r="D354" s="64" t="str">
        <f>VLOOKUP($A354,Questions!$A$3:$X$333,19,0)&amp;""</f>
        <v/>
      </c>
    </row>
    <row r="355" spans="1:5" ht="42.95" customHeight="1" x14ac:dyDescent="0.2">
      <c r="A355" s="64" t="s">
        <v>845</v>
      </c>
      <c r="B355" s="64" t="str">
        <f>VLOOKUP($A355,Questions!$A$3:$X$333,2,0)&amp;""</f>
        <v>Please describe how you validate user inputs.</v>
      </c>
      <c r="C355" s="64" t="str">
        <f>VLOOKUP($A355,Questions!$A$3:$X$333,18,0)&amp;""</f>
        <v/>
      </c>
      <c r="D355" s="64" t="str">
        <f>VLOOKUP($A355,Questions!$A$3:$X$333,19,0)&amp;""</f>
        <v/>
      </c>
    </row>
    <row r="356" spans="1:5" ht="42.95" customHeight="1" x14ac:dyDescent="0.2">
      <c r="A356" s="64" t="s">
        <v>846</v>
      </c>
      <c r="B356" s="64" t="str">
        <f>VLOOKUP($A356,Questions!$A$3:$X$333,2,0)&amp;""</f>
        <v>Do you plan for and mitigate supply-chain risk related to your AI features?</v>
      </c>
      <c r="C356" s="64" t="str">
        <f>VLOOKUP($A356,Questions!$A$3:$X$333,18,0)&amp;""</f>
        <v/>
      </c>
      <c r="D356" s="64" t="str">
        <f>VLOOKUP($A356,Questions!$A$3:$X$333,19,0)&amp;""</f>
        <v/>
      </c>
      <c r="E356" s="258" t="s">
        <v>1548</v>
      </c>
    </row>
    <row r="357" spans="1:5" ht="42.95" customHeight="1" x14ac:dyDescent="0.2">
      <c r="A357" s="70" t="str">
        <f>VLOOKUP(LEFT($A358,4),'Auto Responses'!$N$4:$O$38,2,0)&amp;""</f>
        <v xml:space="preserve"> AI Machine Learning</v>
      </c>
      <c r="B357" s="70"/>
      <c r="C357" s="63" t="str">
        <f>Questions!$S$2</f>
        <v>Reason for Question</v>
      </c>
      <c r="D357" s="63" t="str">
        <f>Questions!$T$2</f>
        <v>Follow-Up Inquiries/Responses</v>
      </c>
    </row>
    <row r="358" spans="1:5" ht="42.95" customHeight="1" x14ac:dyDescent="0.2">
      <c r="A358" s="64" t="s">
        <v>848</v>
      </c>
      <c r="B358" s="64" t="str">
        <f>VLOOKUP($A358,Questions!$A$3:$X$333,2,0)&amp;""</f>
        <v>Do you separate ML training data from your ML solution data?*</v>
      </c>
      <c r="C358" s="64" t="str">
        <f>VLOOKUP($A358,Questions!$A$3:$X$333,18,0)&amp;""</f>
        <v/>
      </c>
      <c r="D358" s="64" t="str">
        <f>VLOOKUP($A358,Questions!$A$3:$X$333,19,0)&amp;""</f>
        <v>To be added in a later version</v>
      </c>
    </row>
    <row r="359" spans="1:5" ht="42.95" customHeight="1" x14ac:dyDescent="0.2">
      <c r="A359" s="64" t="s">
        <v>850</v>
      </c>
      <c r="B359" s="64" t="str">
        <f>VLOOKUP($A359,Questions!$A$3:$X$333,2,0)&amp;""</f>
        <v>Do you authenticate and verify your ML model's feedback?*</v>
      </c>
      <c r="C359" s="64" t="str">
        <f>VLOOKUP($A359,Questions!$A$3:$X$333,18,0)&amp;""</f>
        <v/>
      </c>
      <c r="D359" s="64" t="str">
        <f>VLOOKUP($A359,Questions!$A$3:$X$333,19,0)&amp;""</f>
        <v/>
      </c>
    </row>
    <row r="360" spans="1:5" ht="42.95" customHeight="1" x14ac:dyDescent="0.2">
      <c r="A360" s="64" t="s">
        <v>852</v>
      </c>
      <c r="B360" s="64" t="str">
        <f>VLOOKUP($A360,Questions!$A$3:$X$333,2,0)&amp;""</f>
        <v>Is your ML training data vetted, validated, and verified before training the solution's AI model?</v>
      </c>
      <c r="C360" s="64" t="str">
        <f>VLOOKUP($A360,Questions!$A$3:$X$333,18,0)&amp;""</f>
        <v/>
      </c>
      <c r="D360" s="64" t="str">
        <f>VLOOKUP($A360,Questions!$A$3:$X$333,19,0)&amp;""</f>
        <v/>
      </c>
    </row>
    <row r="361" spans="1:5" ht="42.95" customHeight="1" x14ac:dyDescent="0.2">
      <c r="A361" s="64" t="s">
        <v>855</v>
      </c>
      <c r="B361" s="64" t="str">
        <f>VLOOKUP($A361,Questions!$A$3:$X$333,2,0)&amp;""</f>
        <v>Is your ML training data monitored and audited?</v>
      </c>
      <c r="C361" s="64" t="str">
        <f>VLOOKUP($A361,Questions!$A$3:$X$333,18,0)&amp;""</f>
        <v/>
      </c>
      <c r="D361" s="64" t="str">
        <f>VLOOKUP($A361,Questions!$A$3:$X$333,19,0)&amp;""</f>
        <v/>
      </c>
    </row>
    <row r="362" spans="1:5" ht="42.95" customHeight="1" x14ac:dyDescent="0.2">
      <c r="A362" s="64" t="s">
        <v>858</v>
      </c>
      <c r="B362" s="64" t="str">
        <f>VLOOKUP($A362,Questions!$A$3:$X$333,2,0)&amp;""</f>
        <v>Have you limited access to your ML training data to only staff with an explicit business need?</v>
      </c>
      <c r="C362" s="64" t="str">
        <f>VLOOKUP($A362,Questions!$A$3:$X$333,18,0)&amp;""</f>
        <v/>
      </c>
      <c r="D362" s="64" t="str">
        <f>VLOOKUP($A362,Questions!$A$3:$X$333,19,0)&amp;""</f>
        <v/>
      </c>
    </row>
    <row r="363" spans="1:5" ht="42.95" customHeight="1" x14ac:dyDescent="0.2">
      <c r="A363" s="64" t="s">
        <v>860</v>
      </c>
      <c r="B363" s="64" t="str">
        <f>VLOOKUP($A363,Questions!$A$3:$X$333,2,0)&amp;""</f>
        <v>Have you implemented adversarial training or other model defense mechanisms to protect your ML-related features?</v>
      </c>
      <c r="C363" s="64" t="str">
        <f>VLOOKUP($A363,Questions!$A$3:$X$333,18,0)&amp;""</f>
        <v/>
      </c>
      <c r="D363" s="64" t="str">
        <f>VLOOKUP($A363,Questions!$A$3:$X$333,19,0)&amp;""</f>
        <v/>
      </c>
    </row>
    <row r="364" spans="1:5" ht="42.95" customHeight="1" x14ac:dyDescent="0.2">
      <c r="A364" s="64" t="s">
        <v>862</v>
      </c>
      <c r="B364" s="64" t="str">
        <f>VLOOKUP($A364,Questions!$A$3:$X$333,2,0)&amp;""</f>
        <v>Do you make your ML model transparent through documentation and log inputs and outputs?</v>
      </c>
      <c r="C364" s="64" t="str">
        <f>VLOOKUP($A364,Questions!$A$3:$X$333,18,0)&amp;""</f>
        <v/>
      </c>
      <c r="D364" s="64" t="str">
        <f>VLOOKUP($A364,Questions!$A$3:$X$333,19,0)&amp;""</f>
        <v/>
      </c>
    </row>
    <row r="365" spans="1:5" ht="42.95" customHeight="1" x14ac:dyDescent="0.2">
      <c r="A365" s="64" t="s">
        <v>865</v>
      </c>
      <c r="B365" s="64" t="str">
        <f>VLOOKUP($A365,Questions!$A$3:$X$333,2,0)&amp;""</f>
        <v>Do you watermark your ML training data?</v>
      </c>
      <c r="C365" s="64" t="str">
        <f>VLOOKUP($A365,Questions!$A$3:$X$333,18,0)&amp;""</f>
        <v/>
      </c>
      <c r="D365" s="64" t="str">
        <f>VLOOKUP($A365,Questions!$A$3:$X$333,19,0)&amp;""</f>
        <v/>
      </c>
      <c r="E365" s="258" t="s">
        <v>1548</v>
      </c>
    </row>
    <row r="366" spans="1:5" ht="42.95" customHeight="1" x14ac:dyDescent="0.2">
      <c r="A366" s="70" t="str">
        <f>VLOOKUP(LEFT($A367,4),'Auto Responses'!$N$4:$O$38,2,0)&amp;""</f>
        <v xml:space="preserve"> AI Large Language Model (LLM)</v>
      </c>
      <c r="B366" s="70"/>
      <c r="C366" s="63" t="str">
        <f>Questions!$S$2</f>
        <v>Reason for Question</v>
      </c>
      <c r="D366" s="63" t="str">
        <f>Questions!$T$2</f>
        <v>Follow-Up Inquiries/Responses</v>
      </c>
    </row>
    <row r="367" spans="1:5" ht="42.95" customHeight="1" x14ac:dyDescent="0.2">
      <c r="A367" s="64" t="s">
        <v>867</v>
      </c>
      <c r="B367" s="64" t="str">
        <f>VLOOKUP($A367,Questions!$A$3:$X$333,2,0)&amp;""</f>
        <v>Do you limit your solution's LLM privileges by default?*</v>
      </c>
      <c r="C367" s="64" t="str">
        <f>VLOOKUP($A367,Questions!$A$3:$X$333,18,0)&amp;""</f>
        <v/>
      </c>
      <c r="D367" s="64" t="str">
        <f>VLOOKUP($A367,Questions!$A$3:$X$333,19,0)&amp;""</f>
        <v>To be added in a later version</v>
      </c>
    </row>
    <row r="368" spans="1:5" ht="42.95" customHeight="1" x14ac:dyDescent="0.2">
      <c r="A368" s="64" t="s">
        <v>868</v>
      </c>
      <c r="B368" s="64" t="str">
        <f>VLOOKUP($A368,Questions!$A$3:$X$333,2,0)&amp;""</f>
        <v>Is your LLM training data vetted, validated, and verified before training the solution's AI model?*</v>
      </c>
      <c r="C368" s="64" t="str">
        <f>VLOOKUP($A368,Questions!$A$3:$X$333,18,0)&amp;""</f>
        <v/>
      </c>
      <c r="D368" s="64" t="str">
        <f>VLOOKUP($A368,Questions!$A$3:$X$333,19,0)&amp;""</f>
        <v/>
      </c>
    </row>
    <row r="369" spans="1:5" ht="42.95" customHeight="1" x14ac:dyDescent="0.2">
      <c r="A369" s="64" t="s">
        <v>870</v>
      </c>
      <c r="B369" s="64" t="str">
        <f>VLOOKUP($A369,Questions!$A$3:$X$333,2,0)&amp;""</f>
        <v>Do any actions taken by your solution's LLM features or plugins require human intervention?*</v>
      </c>
      <c r="C369" s="64" t="str">
        <f>VLOOKUP($A369,Questions!$A$3:$X$333,18,0)&amp;""</f>
        <v/>
      </c>
      <c r="D369" s="64" t="str">
        <f>VLOOKUP($A369,Questions!$A$3:$X$333,19,0)&amp;""</f>
        <v/>
      </c>
    </row>
    <row r="370" spans="1:5" ht="42.95" customHeight="1" x14ac:dyDescent="0.2">
      <c r="A370" s="64" t="s">
        <v>872</v>
      </c>
      <c r="B370" s="64" t="str">
        <f>VLOOKUP($A370,Questions!$A$3:$X$333,2,0)&amp;""</f>
        <v>Do you limit multiple LLM model plugins being called as part of a single input?*</v>
      </c>
      <c r="C370" s="64" t="str">
        <f>VLOOKUP($A370,Questions!$A$3:$X$333,18,0)&amp;""</f>
        <v/>
      </c>
      <c r="D370" s="64" t="str">
        <f>VLOOKUP($A370,Questions!$A$3:$X$333,19,0)&amp;""</f>
        <v/>
      </c>
    </row>
    <row r="371" spans="1:5" ht="42.95" customHeight="1" x14ac:dyDescent="0.2">
      <c r="A371" s="64" t="s">
        <v>874</v>
      </c>
      <c r="B371" s="64" t="str">
        <f>VLOOKUP($A371,Questions!$A$3:$X$333,2,0)&amp;""</f>
        <v>Do you limit your solution's LLM resource use per request, per step, and per action?</v>
      </c>
      <c r="C371" s="64" t="str">
        <f>VLOOKUP($A371,Questions!$A$3:$X$333,18,0)&amp;""</f>
        <v/>
      </c>
      <c r="D371" s="64" t="str">
        <f>VLOOKUP($A371,Questions!$A$3:$X$333,19,0)&amp;""</f>
        <v/>
      </c>
    </row>
    <row r="372" spans="1:5" ht="42.95" customHeight="1" x14ac:dyDescent="0.2">
      <c r="A372" s="64" t="s">
        <v>876</v>
      </c>
      <c r="B372" s="64" t="str">
        <f>VLOOKUP($A372,Questions!$A$3:$X$333,2,0)&amp;""</f>
        <v>Do you leverage LLM model tuning or other model validation mechanisms?</v>
      </c>
      <c r="C372" s="64" t="str">
        <f>VLOOKUP($A372,Questions!$A$3:$X$333,18,0)&amp;""</f>
        <v/>
      </c>
      <c r="D372" s="64" t="str">
        <f>VLOOKUP($A372,Questions!$A$3:$X$333,19,0)&amp;""</f>
        <v/>
      </c>
      <c r="E372" s="258" t="s">
        <v>1548</v>
      </c>
    </row>
    <row r="373" spans="1:5" x14ac:dyDescent="0.2">
      <c r="A373" s="259" t="s">
        <v>1544</v>
      </c>
    </row>
    <row r="374" spans="1:5" x14ac:dyDescent="0.2"/>
    <row r="375" spans="1:5" x14ac:dyDescent="0.2"/>
    <row r="376" spans="1:5" x14ac:dyDescent="0.2"/>
  </sheetData>
  <phoneticPr fontId="32" type="noConversion"/>
  <hyperlinks>
    <hyperlink ref="A3" r:id="rId1" xr:uid="{41BD2702-361A-4A84-800B-915F790E3241}"/>
    <hyperlink ref="A4" r:id="rId2" xr:uid="{DD63660F-DB27-4595-A272-6F152889FED3}"/>
  </hyperlinks>
  <pageMargins left="0.7" right="0.7" top="0.75" bottom="0.75" header="0.3" footer="0.3"/>
  <pageSetup orientation="portrait" verticalDpi="0" r:id="rId3"/>
  <ignoredErrors>
    <ignoredError sqref="D17 C167 C179:D179 C200 C195 C207:D207 C261:C262 D261"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9DD12-A215-4F94-9D0E-7008C3D3A25F}">
  <sheetPr>
    <tabColor rgb="FFFF0000"/>
    <outlinePr summaryBelow="0" summaryRight="0"/>
  </sheetPr>
  <dimension ref="A1:X963"/>
  <sheetViews>
    <sheetView zoomScale="80" zoomScaleNormal="80" workbookViewId="0">
      <pane xSplit="2" ySplit="2" topLeftCell="K307" activePane="bottomRight" state="frozen"/>
      <selection pane="topRight" activeCell="C1" sqref="C1"/>
      <selection pane="bottomLeft" activeCell="A2" sqref="A2"/>
      <selection pane="bottomRight" activeCell="R313" sqref="R313"/>
    </sheetView>
  </sheetViews>
  <sheetFormatPr defaultColWidth="8.796875" defaultRowHeight="15.75" customHeight="1" x14ac:dyDescent="0.2"/>
  <cols>
    <col min="1" max="1" width="8.796875" style="8" customWidth="1"/>
    <col min="2" max="2" width="35.69921875" style="8" customWidth="1"/>
    <col min="3" max="3" width="6.19921875" style="8" customWidth="1"/>
    <col min="4" max="4" width="5.8984375" style="8" customWidth="1"/>
    <col min="5" max="5" width="6.69921875" style="8" customWidth="1"/>
    <col min="6" max="6" width="7.19921875" style="8" customWidth="1"/>
    <col min="7" max="7" width="7.296875" style="8" customWidth="1"/>
    <col min="8" max="9" width="7.5" style="8" customWidth="1"/>
    <col min="10" max="10" width="6.8984375" style="8" customWidth="1"/>
    <col min="11" max="11" width="15.3984375" style="8" customWidth="1"/>
    <col min="12" max="12" width="12.69921875" style="8" customWidth="1"/>
    <col min="13" max="13" width="8.796875" style="8" customWidth="1"/>
    <col min="14" max="20" width="18.19921875" style="8" customWidth="1"/>
    <col min="21" max="22" width="8.796875" style="8" customWidth="1"/>
    <col min="23" max="23" width="10.8984375" style="8" customWidth="1"/>
    <col min="24" max="24" width="11.19921875" style="8" customWidth="1"/>
    <col min="25" max="16384" width="8.796875" style="8"/>
  </cols>
  <sheetData>
    <row r="1" spans="1:24" ht="15.75" hidden="1" customHeight="1" x14ac:dyDescent="0.2">
      <c r="A1" s="260" t="s">
        <v>1552</v>
      </c>
    </row>
    <row r="2" spans="1:24" ht="30" x14ac:dyDescent="0.2">
      <c r="A2" s="2" t="s">
        <v>0</v>
      </c>
      <c r="B2" s="2" t="s">
        <v>1</v>
      </c>
      <c r="C2" s="3" t="s">
        <v>2</v>
      </c>
      <c r="D2" s="3" t="s">
        <v>3</v>
      </c>
      <c r="E2" s="3" t="s">
        <v>4</v>
      </c>
      <c r="F2" s="3" t="s">
        <v>5</v>
      </c>
      <c r="G2" s="3" t="s">
        <v>6</v>
      </c>
      <c r="H2" s="3" t="s">
        <v>7</v>
      </c>
      <c r="I2" s="3" t="s">
        <v>8</v>
      </c>
      <c r="J2" s="3" t="s">
        <v>9</v>
      </c>
      <c r="K2" s="4" t="s">
        <v>10</v>
      </c>
      <c r="L2" s="3" t="s">
        <v>11</v>
      </c>
      <c r="M2" s="5" t="s">
        <v>12</v>
      </c>
      <c r="N2" s="3" t="s">
        <v>13</v>
      </c>
      <c r="O2" s="3" t="s">
        <v>14</v>
      </c>
      <c r="P2" s="3" t="s">
        <v>15</v>
      </c>
      <c r="Q2" s="3" t="s">
        <v>16</v>
      </c>
      <c r="R2" s="3" t="s">
        <v>1627</v>
      </c>
      <c r="S2" s="6" t="s">
        <v>17</v>
      </c>
      <c r="T2" s="6" t="s">
        <v>935</v>
      </c>
      <c r="U2" s="7" t="s">
        <v>931</v>
      </c>
      <c r="V2" s="7" t="s">
        <v>18</v>
      </c>
      <c r="W2" s="7" t="s">
        <v>19</v>
      </c>
      <c r="X2" s="7" t="s">
        <v>20</v>
      </c>
    </row>
    <row r="3" spans="1:24" ht="14.25" x14ac:dyDescent="0.2">
      <c r="A3" s="232" t="s">
        <v>21</v>
      </c>
      <c r="B3" s="232" t="s">
        <v>1471</v>
      </c>
      <c r="C3" s="232">
        <v>1</v>
      </c>
      <c r="D3" s="232">
        <v>1</v>
      </c>
      <c r="E3" s="232">
        <v>1</v>
      </c>
      <c r="F3" s="232">
        <v>1</v>
      </c>
      <c r="G3" s="232">
        <v>1</v>
      </c>
      <c r="H3" s="232">
        <v>1</v>
      </c>
      <c r="I3" s="232">
        <v>1</v>
      </c>
      <c r="J3" s="232">
        <v>1</v>
      </c>
      <c r="K3" s="232" t="s">
        <v>22</v>
      </c>
      <c r="L3" s="232" t="s">
        <v>23</v>
      </c>
      <c r="M3" s="232">
        <v>0</v>
      </c>
      <c r="N3" s="232" t="s">
        <v>1038</v>
      </c>
      <c r="O3" s="232" t="s">
        <v>1038</v>
      </c>
      <c r="P3" s="232" t="s">
        <v>1038</v>
      </c>
      <c r="Q3" s="232" t="s">
        <v>1038</v>
      </c>
      <c r="R3" s="232"/>
      <c r="S3" s="232" t="s">
        <v>1038</v>
      </c>
      <c r="T3" s="232" t="s">
        <v>1038</v>
      </c>
      <c r="U3" s="232" t="s">
        <v>1038</v>
      </c>
      <c r="V3" s="232" t="s">
        <v>1038</v>
      </c>
      <c r="W3" s="232" t="s">
        <v>1038</v>
      </c>
      <c r="X3" s="232">
        <f t="shared" ref="X3:X65" si="0">IF($W3="Critical Importance",20,IF($W3="Minor Importance",5,10))</f>
        <v>10</v>
      </c>
    </row>
    <row r="4" spans="1:24" ht="14.25" x14ac:dyDescent="0.2">
      <c r="A4" s="232" t="s">
        <v>24</v>
      </c>
      <c r="B4" s="232" t="s">
        <v>1289</v>
      </c>
      <c r="C4" s="232">
        <v>1</v>
      </c>
      <c r="D4" s="232">
        <v>1</v>
      </c>
      <c r="E4" s="232">
        <v>1</v>
      </c>
      <c r="F4" s="232">
        <v>1</v>
      </c>
      <c r="G4" s="232">
        <v>1</v>
      </c>
      <c r="H4" s="232">
        <v>1</v>
      </c>
      <c r="I4" s="232">
        <v>1</v>
      </c>
      <c r="J4" s="232">
        <v>1</v>
      </c>
      <c r="K4" s="232" t="s">
        <v>22</v>
      </c>
      <c r="L4" s="232" t="s">
        <v>23</v>
      </c>
      <c r="M4" s="232" t="s">
        <v>1046</v>
      </c>
      <c r="N4" s="232" t="s">
        <v>1038</v>
      </c>
      <c r="O4" s="232" t="s">
        <v>1038</v>
      </c>
      <c r="P4" s="232" t="s">
        <v>1038</v>
      </c>
      <c r="Q4" s="232" t="s">
        <v>1038</v>
      </c>
      <c r="R4" s="232"/>
      <c r="S4" s="232" t="s">
        <v>1038</v>
      </c>
      <c r="T4" s="232" t="s">
        <v>1038</v>
      </c>
      <c r="U4" s="232" t="s">
        <v>1038</v>
      </c>
      <c r="V4" s="232" t="s">
        <v>1038</v>
      </c>
      <c r="W4" s="232" t="s">
        <v>1038</v>
      </c>
      <c r="X4" s="232">
        <f t="shared" si="0"/>
        <v>10</v>
      </c>
    </row>
    <row r="5" spans="1:24" ht="14.25" x14ac:dyDescent="0.2">
      <c r="A5" s="232" t="s">
        <v>25</v>
      </c>
      <c r="B5" s="232" t="s">
        <v>1290</v>
      </c>
      <c r="C5" s="232">
        <v>1</v>
      </c>
      <c r="D5" s="232">
        <v>1</v>
      </c>
      <c r="E5" s="232">
        <v>1</v>
      </c>
      <c r="F5" s="232">
        <v>1</v>
      </c>
      <c r="G5" s="232">
        <v>1</v>
      </c>
      <c r="H5" s="232">
        <v>1</v>
      </c>
      <c r="I5" s="232">
        <v>1</v>
      </c>
      <c r="J5" s="232">
        <v>1</v>
      </c>
      <c r="K5" s="232" t="s">
        <v>22</v>
      </c>
      <c r="L5" s="232" t="s">
        <v>23</v>
      </c>
      <c r="M5" s="232" t="s">
        <v>1046</v>
      </c>
      <c r="N5" s="232" t="s">
        <v>1038</v>
      </c>
      <c r="O5" s="232" t="s">
        <v>1038</v>
      </c>
      <c r="P5" s="232" t="s">
        <v>1038</v>
      </c>
      <c r="Q5" s="232" t="s">
        <v>1038</v>
      </c>
      <c r="R5" s="232"/>
      <c r="S5" s="232" t="s">
        <v>1038</v>
      </c>
      <c r="T5" s="232" t="s">
        <v>1038</v>
      </c>
      <c r="U5" s="232" t="s">
        <v>1038</v>
      </c>
      <c r="V5" s="232" t="s">
        <v>1038</v>
      </c>
      <c r="W5" s="232" t="s">
        <v>1038</v>
      </c>
      <c r="X5" s="232">
        <f t="shared" si="0"/>
        <v>10</v>
      </c>
    </row>
    <row r="6" spans="1:24" ht="14.25" x14ac:dyDescent="0.2">
      <c r="A6" s="232" t="s">
        <v>26</v>
      </c>
      <c r="B6" s="232" t="s">
        <v>1472</v>
      </c>
      <c r="C6" s="232">
        <v>1</v>
      </c>
      <c r="D6" s="232">
        <v>1</v>
      </c>
      <c r="E6" s="232">
        <v>0</v>
      </c>
      <c r="F6" s="232">
        <v>0</v>
      </c>
      <c r="G6" s="232">
        <v>0</v>
      </c>
      <c r="H6" s="232">
        <v>0</v>
      </c>
      <c r="I6" s="232">
        <v>0</v>
      </c>
      <c r="J6" s="232">
        <v>0</v>
      </c>
      <c r="K6" s="232" t="s">
        <v>22</v>
      </c>
      <c r="L6" s="232" t="s">
        <v>23</v>
      </c>
      <c r="M6" s="232" t="s">
        <v>1046</v>
      </c>
      <c r="N6" s="232" t="s">
        <v>1038</v>
      </c>
      <c r="O6" s="232" t="s">
        <v>1038</v>
      </c>
      <c r="P6" s="232" t="s">
        <v>1038</v>
      </c>
      <c r="Q6" s="232" t="s">
        <v>1038</v>
      </c>
      <c r="R6" s="232"/>
      <c r="S6" s="232" t="s">
        <v>1038</v>
      </c>
      <c r="T6" s="232" t="s">
        <v>1038</v>
      </c>
      <c r="U6" s="232" t="s">
        <v>1038</v>
      </c>
      <c r="V6" s="232" t="s">
        <v>1038</v>
      </c>
      <c r="W6" s="232" t="s">
        <v>1038</v>
      </c>
      <c r="X6" s="232">
        <f t="shared" si="0"/>
        <v>10</v>
      </c>
    </row>
    <row r="7" spans="1:24" ht="14.25" x14ac:dyDescent="0.2">
      <c r="A7" s="232" t="s">
        <v>27</v>
      </c>
      <c r="B7" s="232" t="s">
        <v>1473</v>
      </c>
      <c r="C7" s="232">
        <v>1</v>
      </c>
      <c r="D7" s="232">
        <v>1</v>
      </c>
      <c r="E7" s="232">
        <v>0</v>
      </c>
      <c r="F7" s="232">
        <v>0</v>
      </c>
      <c r="G7" s="232">
        <v>0</v>
      </c>
      <c r="H7" s="232">
        <v>0</v>
      </c>
      <c r="I7" s="232">
        <v>0</v>
      </c>
      <c r="J7" s="232">
        <v>0</v>
      </c>
      <c r="K7" s="232" t="s">
        <v>22</v>
      </c>
      <c r="L7" s="232" t="s">
        <v>23</v>
      </c>
      <c r="M7" s="232" t="s">
        <v>1046</v>
      </c>
      <c r="N7" s="232" t="s">
        <v>1038</v>
      </c>
      <c r="O7" s="232" t="s">
        <v>1038</v>
      </c>
      <c r="P7" s="232" t="s">
        <v>1038</v>
      </c>
      <c r="Q7" s="232" t="s">
        <v>1038</v>
      </c>
      <c r="R7" s="232"/>
      <c r="S7" s="232" t="s">
        <v>1038</v>
      </c>
      <c r="T7" s="232" t="s">
        <v>1038</v>
      </c>
      <c r="U7" s="232" t="s">
        <v>1038</v>
      </c>
      <c r="V7" s="232" t="s">
        <v>1038</v>
      </c>
      <c r="W7" s="232" t="s">
        <v>1038</v>
      </c>
      <c r="X7" s="232">
        <f t="shared" si="0"/>
        <v>10</v>
      </c>
    </row>
    <row r="8" spans="1:24" ht="14.25" x14ac:dyDescent="0.2">
      <c r="A8" s="232" t="s">
        <v>28</v>
      </c>
      <c r="B8" s="232" t="s">
        <v>1474</v>
      </c>
      <c r="C8" s="232">
        <v>1</v>
      </c>
      <c r="D8" s="232">
        <v>1</v>
      </c>
      <c r="E8" s="232">
        <v>0</v>
      </c>
      <c r="F8" s="232">
        <v>0</v>
      </c>
      <c r="G8" s="232">
        <v>0</v>
      </c>
      <c r="H8" s="232">
        <v>0</v>
      </c>
      <c r="I8" s="232">
        <v>0</v>
      </c>
      <c r="J8" s="232">
        <v>0</v>
      </c>
      <c r="K8" s="232" t="s">
        <v>22</v>
      </c>
      <c r="L8" s="232" t="s">
        <v>23</v>
      </c>
      <c r="M8" s="232" t="s">
        <v>1046</v>
      </c>
      <c r="N8" s="232" t="s">
        <v>1038</v>
      </c>
      <c r="O8" s="232" t="s">
        <v>1038</v>
      </c>
      <c r="P8" s="232" t="s">
        <v>1038</v>
      </c>
      <c r="Q8" s="232" t="s">
        <v>1038</v>
      </c>
      <c r="R8" s="232"/>
      <c r="S8" s="232" t="s">
        <v>1038</v>
      </c>
      <c r="T8" s="232" t="s">
        <v>1038</v>
      </c>
      <c r="U8" s="232" t="s">
        <v>1038</v>
      </c>
      <c r="V8" s="232" t="s">
        <v>1038</v>
      </c>
      <c r="W8" s="232" t="s">
        <v>1038</v>
      </c>
      <c r="X8" s="232">
        <f t="shared" si="0"/>
        <v>10</v>
      </c>
    </row>
    <row r="9" spans="1:24" ht="14.25" x14ac:dyDescent="0.2">
      <c r="A9" s="232" t="s">
        <v>29</v>
      </c>
      <c r="B9" s="232" t="s">
        <v>1475</v>
      </c>
      <c r="C9" s="232">
        <v>1</v>
      </c>
      <c r="D9" s="232">
        <v>1</v>
      </c>
      <c r="E9" s="232">
        <v>0</v>
      </c>
      <c r="F9" s="232">
        <v>0</v>
      </c>
      <c r="G9" s="232">
        <v>0</v>
      </c>
      <c r="H9" s="232">
        <v>0</v>
      </c>
      <c r="I9" s="232">
        <v>0</v>
      </c>
      <c r="J9" s="232">
        <v>0</v>
      </c>
      <c r="K9" s="232" t="s">
        <v>22</v>
      </c>
      <c r="L9" s="232" t="s">
        <v>23</v>
      </c>
      <c r="M9" s="232" t="s">
        <v>1046</v>
      </c>
      <c r="N9" s="232" t="s">
        <v>1038</v>
      </c>
      <c r="O9" s="232" t="s">
        <v>1038</v>
      </c>
      <c r="P9" s="232" t="s">
        <v>1038</v>
      </c>
      <c r="Q9" s="232" t="s">
        <v>1038</v>
      </c>
      <c r="R9" s="232"/>
      <c r="S9" s="232" t="s">
        <v>1038</v>
      </c>
      <c r="T9" s="232" t="s">
        <v>1038</v>
      </c>
      <c r="U9" s="232" t="s">
        <v>1038</v>
      </c>
      <c r="V9" s="232" t="s">
        <v>1038</v>
      </c>
      <c r="W9" s="232" t="s">
        <v>1038</v>
      </c>
      <c r="X9" s="232">
        <f t="shared" si="0"/>
        <v>10</v>
      </c>
    </row>
    <row r="10" spans="1:24" ht="14.25" x14ac:dyDescent="0.2">
      <c r="A10" s="232" t="s">
        <v>30</v>
      </c>
      <c r="B10" s="232" t="s">
        <v>31</v>
      </c>
      <c r="C10" s="232">
        <v>1</v>
      </c>
      <c r="D10" s="232">
        <v>1</v>
      </c>
      <c r="E10" s="232">
        <v>1</v>
      </c>
      <c r="F10" s="232">
        <v>1</v>
      </c>
      <c r="G10" s="232">
        <v>1</v>
      </c>
      <c r="H10" s="232">
        <v>1</v>
      </c>
      <c r="I10" s="232">
        <v>1</v>
      </c>
      <c r="J10" s="232">
        <v>1</v>
      </c>
      <c r="K10" s="232" t="s">
        <v>22</v>
      </c>
      <c r="L10" s="232" t="s">
        <v>23</v>
      </c>
      <c r="M10" s="232" t="s">
        <v>1038</v>
      </c>
      <c r="N10" s="232" t="s">
        <v>1038</v>
      </c>
      <c r="O10" s="232" t="s">
        <v>1038</v>
      </c>
      <c r="P10" s="232" t="s">
        <v>1038</v>
      </c>
      <c r="Q10" s="232" t="s">
        <v>1038</v>
      </c>
      <c r="R10" s="232"/>
      <c r="S10" s="232" t="s">
        <v>1038</v>
      </c>
      <c r="T10" s="232" t="s">
        <v>1038</v>
      </c>
      <c r="U10" s="232" t="s">
        <v>1038</v>
      </c>
      <c r="V10" s="232" t="s">
        <v>1038</v>
      </c>
      <c r="W10" s="232" t="s">
        <v>1038</v>
      </c>
      <c r="X10" s="232">
        <f t="shared" si="0"/>
        <v>10</v>
      </c>
    </row>
    <row r="11" spans="1:24" ht="57" x14ac:dyDescent="0.2">
      <c r="A11" s="232" t="s">
        <v>32</v>
      </c>
      <c r="B11" s="232" t="s">
        <v>33</v>
      </c>
      <c r="C11" s="232">
        <v>1</v>
      </c>
      <c r="D11" s="232">
        <v>0</v>
      </c>
      <c r="E11" s="232">
        <v>0</v>
      </c>
      <c r="F11" s="232">
        <v>0</v>
      </c>
      <c r="G11" s="232">
        <v>0</v>
      </c>
      <c r="H11" s="232">
        <v>0</v>
      </c>
      <c r="I11" s="232">
        <v>0</v>
      </c>
      <c r="J11" s="232">
        <v>1</v>
      </c>
      <c r="K11" s="232" t="s">
        <v>22</v>
      </c>
      <c r="L11" s="232" t="s">
        <v>23</v>
      </c>
      <c r="M11" s="232" t="s">
        <v>1046</v>
      </c>
      <c r="N11" s="232" t="s">
        <v>1038</v>
      </c>
      <c r="O11" s="232" t="s">
        <v>1038</v>
      </c>
      <c r="P11" s="232" t="s">
        <v>1038</v>
      </c>
      <c r="Q11" s="232" t="s">
        <v>1038</v>
      </c>
      <c r="R11" s="232"/>
      <c r="S11" s="232" t="s">
        <v>1302</v>
      </c>
      <c r="T11" s="232" t="s">
        <v>34</v>
      </c>
      <c r="U11" s="232" t="s">
        <v>1038</v>
      </c>
      <c r="V11" s="232" t="s">
        <v>1038</v>
      </c>
      <c r="W11" s="232" t="s">
        <v>1038</v>
      </c>
      <c r="X11" s="232">
        <f t="shared" si="0"/>
        <v>10</v>
      </c>
    </row>
    <row r="12" spans="1:24" ht="242.25" x14ac:dyDescent="0.2">
      <c r="A12" s="232" t="s">
        <v>35</v>
      </c>
      <c r="B12" s="232" t="s">
        <v>1124</v>
      </c>
      <c r="C12" s="232">
        <v>1</v>
      </c>
      <c r="D12" s="232">
        <v>0</v>
      </c>
      <c r="E12" s="232">
        <v>0</v>
      </c>
      <c r="F12" s="232">
        <v>0</v>
      </c>
      <c r="G12" s="232">
        <v>0</v>
      </c>
      <c r="H12" s="232">
        <v>0</v>
      </c>
      <c r="I12" s="232">
        <v>0</v>
      </c>
      <c r="J12" s="232">
        <v>1</v>
      </c>
      <c r="K12" s="232"/>
      <c r="L12" s="232" t="s">
        <v>38</v>
      </c>
      <c r="M12" s="232" t="s">
        <v>1046</v>
      </c>
      <c r="N12" s="232" t="s">
        <v>1038</v>
      </c>
      <c r="O12" s="232" t="s">
        <v>1038</v>
      </c>
      <c r="P12" s="232" t="s">
        <v>1125</v>
      </c>
      <c r="Q12" s="232" t="s">
        <v>1126</v>
      </c>
      <c r="R12" s="232"/>
      <c r="S12" s="232" t="s">
        <v>1303</v>
      </c>
      <c r="T12" s="232" t="s">
        <v>1304</v>
      </c>
      <c r="U12" s="232" t="s">
        <v>40</v>
      </c>
      <c r="V12" s="232" t="s">
        <v>1046</v>
      </c>
      <c r="W12" s="232" t="s">
        <v>46</v>
      </c>
      <c r="X12" s="232">
        <f t="shared" si="0"/>
        <v>20</v>
      </c>
    </row>
    <row r="13" spans="1:24" ht="114" x14ac:dyDescent="0.2">
      <c r="A13" s="232" t="s">
        <v>42</v>
      </c>
      <c r="B13" s="232" t="s">
        <v>36</v>
      </c>
      <c r="C13" s="232">
        <v>1</v>
      </c>
      <c r="D13" s="232">
        <v>0</v>
      </c>
      <c r="E13" s="232">
        <v>0</v>
      </c>
      <c r="F13" s="232">
        <v>0</v>
      </c>
      <c r="G13" s="232">
        <v>0</v>
      </c>
      <c r="H13" s="232">
        <v>0</v>
      </c>
      <c r="I13" s="232">
        <v>0</v>
      </c>
      <c r="J13" s="232">
        <v>1</v>
      </c>
      <c r="K13" s="232" t="s">
        <v>37</v>
      </c>
      <c r="L13" s="232" t="s">
        <v>38</v>
      </c>
      <c r="M13" s="232" t="s">
        <v>1046</v>
      </c>
      <c r="N13" s="232" t="s">
        <v>1038</v>
      </c>
      <c r="O13" s="232" t="s">
        <v>39</v>
      </c>
      <c r="P13" s="232" t="s">
        <v>1038</v>
      </c>
      <c r="Q13" s="232" t="s">
        <v>1038</v>
      </c>
      <c r="R13" s="232"/>
      <c r="S13" s="232" t="s">
        <v>1501</v>
      </c>
      <c r="T13" s="232" t="s">
        <v>1305</v>
      </c>
      <c r="U13" s="232" t="s">
        <v>40</v>
      </c>
      <c r="V13" s="232" t="s">
        <v>1046</v>
      </c>
      <c r="W13" s="232" t="s">
        <v>41</v>
      </c>
      <c r="X13" s="232">
        <f t="shared" si="0"/>
        <v>5</v>
      </c>
    </row>
    <row r="14" spans="1:24" ht="171" x14ac:dyDescent="0.2">
      <c r="A14" s="232" t="s">
        <v>44</v>
      </c>
      <c r="B14" s="232" t="s">
        <v>1235</v>
      </c>
      <c r="C14" s="232">
        <v>1</v>
      </c>
      <c r="D14" s="232">
        <v>0</v>
      </c>
      <c r="E14" s="232">
        <v>0</v>
      </c>
      <c r="F14" s="232">
        <v>0</v>
      </c>
      <c r="G14" s="232">
        <v>0</v>
      </c>
      <c r="H14" s="232">
        <v>0</v>
      </c>
      <c r="I14" s="232">
        <v>0</v>
      </c>
      <c r="J14" s="232">
        <v>1</v>
      </c>
      <c r="K14" s="232"/>
      <c r="L14" s="232" t="s">
        <v>38</v>
      </c>
      <c r="M14" s="232" t="s">
        <v>1046</v>
      </c>
      <c r="N14" s="232" t="s">
        <v>1038</v>
      </c>
      <c r="O14" s="232" t="s">
        <v>1038</v>
      </c>
      <c r="P14" s="232" t="s">
        <v>43</v>
      </c>
      <c r="Q14" s="232" t="s">
        <v>1038</v>
      </c>
      <c r="R14" s="232"/>
      <c r="S14" s="232" t="s">
        <v>1306</v>
      </c>
      <c r="T14" s="232" t="s">
        <v>1307</v>
      </c>
      <c r="U14" s="232" t="s">
        <v>40</v>
      </c>
      <c r="V14" s="232" t="s">
        <v>1046</v>
      </c>
      <c r="W14" s="232" t="s">
        <v>41</v>
      </c>
      <c r="X14" s="232">
        <f t="shared" si="0"/>
        <v>5</v>
      </c>
    </row>
    <row r="15" spans="1:24" ht="228" x14ac:dyDescent="0.2">
      <c r="A15" s="232" t="s">
        <v>45</v>
      </c>
      <c r="B15" s="232" t="s">
        <v>1127</v>
      </c>
      <c r="C15" s="232">
        <v>1</v>
      </c>
      <c r="D15" s="232">
        <v>0</v>
      </c>
      <c r="E15" s="232">
        <v>0</v>
      </c>
      <c r="F15" s="232">
        <v>0</v>
      </c>
      <c r="G15" s="232">
        <v>0</v>
      </c>
      <c r="H15" s="232">
        <v>0</v>
      </c>
      <c r="I15" s="232">
        <v>0</v>
      </c>
      <c r="J15" s="232">
        <v>1</v>
      </c>
      <c r="K15" s="232" t="s">
        <v>37</v>
      </c>
      <c r="L15" s="232" t="s">
        <v>38</v>
      </c>
      <c r="M15" s="232" t="s">
        <v>1046</v>
      </c>
      <c r="N15" s="232" t="s">
        <v>1038</v>
      </c>
      <c r="O15" s="232" t="s">
        <v>1038</v>
      </c>
      <c r="P15" s="232" t="s">
        <v>1128</v>
      </c>
      <c r="Q15" s="232" t="s">
        <v>1129</v>
      </c>
      <c r="R15" s="232"/>
      <c r="S15" s="232" t="s">
        <v>1500</v>
      </c>
      <c r="T15" s="232" t="s">
        <v>1476</v>
      </c>
      <c r="U15" s="232" t="s">
        <v>40</v>
      </c>
      <c r="V15" s="232" t="s">
        <v>1046</v>
      </c>
      <c r="W15" s="232" t="s">
        <v>41</v>
      </c>
      <c r="X15" s="232">
        <f t="shared" si="0"/>
        <v>5</v>
      </c>
    </row>
    <row r="16" spans="1:24" ht="199.5" x14ac:dyDescent="0.2">
      <c r="A16" s="232" t="s">
        <v>47</v>
      </c>
      <c r="B16" s="232" t="s">
        <v>1130</v>
      </c>
      <c r="C16" s="232">
        <v>1</v>
      </c>
      <c r="D16" s="232">
        <v>0</v>
      </c>
      <c r="E16" s="232">
        <v>0</v>
      </c>
      <c r="F16" s="232">
        <v>0</v>
      </c>
      <c r="G16" s="232">
        <v>0</v>
      </c>
      <c r="H16" s="232">
        <v>0</v>
      </c>
      <c r="I16" s="232">
        <v>0</v>
      </c>
      <c r="J16" s="232">
        <v>0</v>
      </c>
      <c r="K16" s="232" t="s">
        <v>37</v>
      </c>
      <c r="L16" s="232" t="s">
        <v>38</v>
      </c>
      <c r="M16" s="232">
        <v>0</v>
      </c>
      <c r="N16" s="232"/>
      <c r="O16" s="232" t="s">
        <v>1236</v>
      </c>
      <c r="P16" s="232"/>
      <c r="Q16" s="232"/>
      <c r="R16" s="232"/>
      <c r="S16" s="232" t="s">
        <v>1308</v>
      </c>
      <c r="T16" s="232" t="s">
        <v>1309</v>
      </c>
      <c r="U16" s="232" t="s">
        <v>1625</v>
      </c>
      <c r="V16" s="232">
        <v>0</v>
      </c>
      <c r="W16" s="232" t="s">
        <v>41</v>
      </c>
      <c r="X16" s="232">
        <f t="shared" si="0"/>
        <v>5</v>
      </c>
    </row>
    <row r="17" spans="1:24" ht="42.75" x14ac:dyDescent="0.2">
      <c r="A17" s="232" t="s">
        <v>48</v>
      </c>
      <c r="B17" s="328" t="s">
        <v>1620</v>
      </c>
      <c r="C17" s="232">
        <v>1</v>
      </c>
      <c r="D17" s="232">
        <v>0</v>
      </c>
      <c r="E17" s="232">
        <v>1</v>
      </c>
      <c r="F17" s="232">
        <v>1</v>
      </c>
      <c r="G17" s="232">
        <v>0</v>
      </c>
      <c r="H17" s="232">
        <v>0</v>
      </c>
      <c r="I17" s="232">
        <v>0</v>
      </c>
      <c r="J17" s="232">
        <v>0</v>
      </c>
      <c r="K17" s="232" t="s">
        <v>22</v>
      </c>
      <c r="L17" s="232" t="s">
        <v>23</v>
      </c>
      <c r="M17" s="232" t="s">
        <v>1038</v>
      </c>
      <c r="N17" s="232" t="s">
        <v>1038</v>
      </c>
      <c r="O17" s="232" t="s">
        <v>1005</v>
      </c>
      <c r="P17" s="232" t="s">
        <v>49</v>
      </c>
      <c r="Q17" s="232" t="s">
        <v>50</v>
      </c>
      <c r="R17" s="232"/>
      <c r="S17" s="232" t="s">
        <v>1038</v>
      </c>
      <c r="T17" s="232" t="s">
        <v>1038</v>
      </c>
      <c r="U17" s="232" t="s">
        <v>1038</v>
      </c>
      <c r="V17" s="232" t="s">
        <v>1038</v>
      </c>
      <c r="W17" s="232" t="s">
        <v>1038</v>
      </c>
      <c r="X17" s="232">
        <f t="shared" si="0"/>
        <v>10</v>
      </c>
    </row>
    <row r="18" spans="1:24" ht="71.25" x14ac:dyDescent="0.2">
      <c r="A18" s="232" t="s">
        <v>51</v>
      </c>
      <c r="B18" s="232" t="s">
        <v>1502</v>
      </c>
      <c r="C18" s="232">
        <v>1</v>
      </c>
      <c r="D18" s="232">
        <v>0</v>
      </c>
      <c r="E18" s="232">
        <v>0</v>
      </c>
      <c r="F18" s="232">
        <v>0</v>
      </c>
      <c r="G18" s="232">
        <v>1</v>
      </c>
      <c r="H18" s="232">
        <v>0</v>
      </c>
      <c r="I18" s="232">
        <v>0</v>
      </c>
      <c r="J18" s="232">
        <v>0</v>
      </c>
      <c r="K18" s="232" t="s">
        <v>22</v>
      </c>
      <c r="L18" s="232" t="s">
        <v>23</v>
      </c>
      <c r="M18" s="232" t="s">
        <v>1038</v>
      </c>
      <c r="N18" s="232" t="s">
        <v>1038</v>
      </c>
      <c r="O18" s="232" t="s">
        <v>1491</v>
      </c>
      <c r="P18" s="232" t="s">
        <v>52</v>
      </c>
      <c r="Q18" s="232" t="s">
        <v>53</v>
      </c>
      <c r="R18" s="232"/>
      <c r="S18" s="232" t="s">
        <v>1038</v>
      </c>
      <c r="T18" s="232" t="s">
        <v>1038</v>
      </c>
      <c r="U18" s="232" t="s">
        <v>1038</v>
      </c>
      <c r="V18" s="232" t="s">
        <v>1038</v>
      </c>
      <c r="W18" s="232" t="s">
        <v>1038</v>
      </c>
      <c r="X18" s="232">
        <f t="shared" si="0"/>
        <v>10</v>
      </c>
    </row>
    <row r="19" spans="1:24" ht="42.75" x14ac:dyDescent="0.2">
      <c r="A19" s="232" t="s">
        <v>54</v>
      </c>
      <c r="B19" s="232" t="s">
        <v>55</v>
      </c>
      <c r="C19" s="232">
        <v>1</v>
      </c>
      <c r="D19" s="232">
        <v>0</v>
      </c>
      <c r="E19" s="232">
        <v>0</v>
      </c>
      <c r="F19" s="232">
        <v>0</v>
      </c>
      <c r="G19" s="232">
        <v>0</v>
      </c>
      <c r="H19" s="232">
        <v>1</v>
      </c>
      <c r="I19" s="232">
        <v>0</v>
      </c>
      <c r="J19" s="232">
        <v>0</v>
      </c>
      <c r="K19" s="232" t="s">
        <v>22</v>
      </c>
      <c r="L19" s="232" t="s">
        <v>23</v>
      </c>
      <c r="M19" s="232" t="s">
        <v>1038</v>
      </c>
      <c r="N19" s="232" t="s">
        <v>1038</v>
      </c>
      <c r="O19" s="232" t="s">
        <v>1038</v>
      </c>
      <c r="P19" s="232" t="s">
        <v>56</v>
      </c>
      <c r="Q19" s="232" t="s">
        <v>57</v>
      </c>
      <c r="R19" s="232"/>
      <c r="S19" s="232" t="s">
        <v>1038</v>
      </c>
      <c r="T19" s="232" t="s">
        <v>1038</v>
      </c>
      <c r="U19" s="232" t="s">
        <v>1038</v>
      </c>
      <c r="V19" s="232" t="s">
        <v>1038</v>
      </c>
      <c r="W19" s="232" t="s">
        <v>1038</v>
      </c>
      <c r="X19" s="232">
        <f t="shared" si="0"/>
        <v>10</v>
      </c>
    </row>
    <row r="20" spans="1:24" ht="42.75" x14ac:dyDescent="0.2">
      <c r="A20" s="232" t="s">
        <v>58</v>
      </c>
      <c r="B20" s="232" t="s">
        <v>1237</v>
      </c>
      <c r="C20" s="232">
        <v>1</v>
      </c>
      <c r="D20" s="232">
        <v>0</v>
      </c>
      <c r="E20" s="232">
        <v>0</v>
      </c>
      <c r="F20" s="232">
        <v>0</v>
      </c>
      <c r="G20" s="232">
        <v>0</v>
      </c>
      <c r="H20" s="232">
        <v>0</v>
      </c>
      <c r="I20" s="232">
        <v>1</v>
      </c>
      <c r="J20" s="232">
        <v>1</v>
      </c>
      <c r="K20" s="232" t="s">
        <v>22</v>
      </c>
      <c r="L20" s="232" t="s">
        <v>23</v>
      </c>
      <c r="M20" s="232" t="s">
        <v>1038</v>
      </c>
      <c r="N20" s="232" t="s">
        <v>1038</v>
      </c>
      <c r="O20" s="232" t="s">
        <v>1038</v>
      </c>
      <c r="P20" s="232" t="s">
        <v>59</v>
      </c>
      <c r="Q20" s="232" t="s">
        <v>60</v>
      </c>
      <c r="R20" s="232"/>
      <c r="S20" s="232" t="s">
        <v>1038</v>
      </c>
      <c r="T20" s="232" t="s">
        <v>1038</v>
      </c>
      <c r="U20" s="232" t="s">
        <v>1038</v>
      </c>
      <c r="V20" s="232" t="s">
        <v>1038</v>
      </c>
      <c r="W20" s="232" t="s">
        <v>1038</v>
      </c>
      <c r="X20" s="232">
        <f t="shared" si="0"/>
        <v>10</v>
      </c>
    </row>
    <row r="21" spans="1:24" ht="71.25" x14ac:dyDescent="0.2">
      <c r="A21" s="232" t="s">
        <v>61</v>
      </c>
      <c r="B21" s="232" t="s">
        <v>1238</v>
      </c>
      <c r="C21" s="232">
        <v>1</v>
      </c>
      <c r="D21" s="232">
        <v>0</v>
      </c>
      <c r="E21" s="232">
        <v>0</v>
      </c>
      <c r="F21" s="232">
        <v>0</v>
      </c>
      <c r="G21" s="232">
        <v>0</v>
      </c>
      <c r="H21" s="232">
        <v>1</v>
      </c>
      <c r="I21" s="232">
        <v>0</v>
      </c>
      <c r="J21" s="232">
        <v>1</v>
      </c>
      <c r="K21" s="232" t="s">
        <v>22</v>
      </c>
      <c r="L21" s="232" t="s">
        <v>23</v>
      </c>
      <c r="M21" s="232" t="s">
        <v>1046</v>
      </c>
      <c r="N21" s="232" t="s">
        <v>1038</v>
      </c>
      <c r="O21" s="232" t="s">
        <v>1239</v>
      </c>
      <c r="P21" s="232" t="s">
        <v>62</v>
      </c>
      <c r="Q21" s="232" t="s">
        <v>63</v>
      </c>
      <c r="R21" s="232"/>
      <c r="S21" s="232"/>
      <c r="T21" s="232"/>
      <c r="U21" s="232" t="s">
        <v>1038</v>
      </c>
      <c r="V21" s="232"/>
      <c r="W21" s="232"/>
      <c r="X21" s="232">
        <f t="shared" si="0"/>
        <v>10</v>
      </c>
    </row>
    <row r="22" spans="1:24" ht="71.25" x14ac:dyDescent="0.2">
      <c r="A22" s="232" t="s">
        <v>64</v>
      </c>
      <c r="B22" s="232" t="s">
        <v>1503</v>
      </c>
      <c r="C22" s="232">
        <v>1</v>
      </c>
      <c r="D22" s="232">
        <v>0</v>
      </c>
      <c r="E22" s="232">
        <v>0</v>
      </c>
      <c r="F22" s="232">
        <v>0</v>
      </c>
      <c r="G22" s="232">
        <v>0</v>
      </c>
      <c r="H22" s="232">
        <v>1</v>
      </c>
      <c r="I22" s="232">
        <v>0</v>
      </c>
      <c r="J22" s="232">
        <v>1</v>
      </c>
      <c r="K22" s="232" t="s">
        <v>22</v>
      </c>
      <c r="L22" s="232" t="s">
        <v>23</v>
      </c>
      <c r="M22" s="232" t="s">
        <v>1046</v>
      </c>
      <c r="N22" s="232" t="s">
        <v>1038</v>
      </c>
      <c r="O22" s="232" t="s">
        <v>1240</v>
      </c>
      <c r="P22" s="232" t="s">
        <v>65</v>
      </c>
      <c r="Q22" s="232" t="s">
        <v>66</v>
      </c>
      <c r="R22" s="232"/>
      <c r="S22" s="232"/>
      <c r="T22" s="232"/>
      <c r="U22" s="232" t="s">
        <v>1038</v>
      </c>
      <c r="V22" s="232"/>
      <c r="W22" s="232"/>
      <c r="X22" s="232">
        <f t="shared" si="0"/>
        <v>10</v>
      </c>
    </row>
    <row r="23" spans="1:24" ht="93.75" customHeight="1" x14ac:dyDescent="0.2">
      <c r="A23" s="232" t="s">
        <v>67</v>
      </c>
      <c r="B23" s="232" t="s">
        <v>1241</v>
      </c>
      <c r="C23" s="232">
        <v>1</v>
      </c>
      <c r="D23" s="232">
        <v>0</v>
      </c>
      <c r="E23" s="232">
        <v>0</v>
      </c>
      <c r="F23" s="232">
        <v>0</v>
      </c>
      <c r="G23" s="232">
        <v>0</v>
      </c>
      <c r="H23" s="232">
        <v>1</v>
      </c>
      <c r="I23" s="232">
        <v>0</v>
      </c>
      <c r="J23" s="232">
        <v>0</v>
      </c>
      <c r="K23" s="232" t="s">
        <v>22</v>
      </c>
      <c r="L23" s="232" t="s">
        <v>23</v>
      </c>
      <c r="M23" s="232" t="s">
        <v>1038</v>
      </c>
      <c r="N23" s="232" t="s">
        <v>1038</v>
      </c>
      <c r="O23" s="232" t="s">
        <v>1038</v>
      </c>
      <c r="P23" s="234" t="s">
        <v>68</v>
      </c>
      <c r="Q23" s="234" t="s">
        <v>69</v>
      </c>
      <c r="R23" s="234"/>
      <c r="S23" s="232" t="s">
        <v>1038</v>
      </c>
      <c r="T23" s="232" t="s">
        <v>1038</v>
      </c>
      <c r="U23" s="232" t="s">
        <v>1038</v>
      </c>
      <c r="V23" s="232" t="s">
        <v>1038</v>
      </c>
      <c r="W23" s="232" t="s">
        <v>1038</v>
      </c>
      <c r="X23" s="232">
        <f t="shared" si="0"/>
        <v>10</v>
      </c>
    </row>
    <row r="24" spans="1:24" ht="81.75" customHeight="1" x14ac:dyDescent="0.2">
      <c r="A24" s="232" t="s">
        <v>1031</v>
      </c>
      <c r="B24" s="232" t="s">
        <v>1560</v>
      </c>
      <c r="C24" s="232">
        <v>1</v>
      </c>
      <c r="D24" s="232">
        <v>0</v>
      </c>
      <c r="E24" s="232">
        <v>0</v>
      </c>
      <c r="F24" s="232">
        <v>0</v>
      </c>
      <c r="G24" s="232">
        <v>0</v>
      </c>
      <c r="H24" s="232">
        <v>0</v>
      </c>
      <c r="I24" s="232">
        <v>0</v>
      </c>
      <c r="J24" s="232">
        <v>1</v>
      </c>
      <c r="K24" s="232" t="s">
        <v>22</v>
      </c>
      <c r="L24" s="232" t="s">
        <v>38</v>
      </c>
      <c r="M24" s="232"/>
      <c r="N24" s="232"/>
      <c r="O24" s="235" t="s">
        <v>1032</v>
      </c>
      <c r="P24" s="236" t="s">
        <v>1033</v>
      </c>
      <c r="Q24" s="236" t="s">
        <v>1034</v>
      </c>
      <c r="R24" s="9"/>
      <c r="S24" s="237"/>
      <c r="T24" s="232"/>
      <c r="U24" s="232"/>
      <c r="V24" s="232"/>
      <c r="W24" s="232"/>
      <c r="X24" s="232">
        <f t="shared" si="0"/>
        <v>10</v>
      </c>
    </row>
    <row r="25" spans="1:24" ht="42.75" x14ac:dyDescent="0.2">
      <c r="A25" s="232" t="s">
        <v>70</v>
      </c>
      <c r="B25" s="232" t="s">
        <v>1504</v>
      </c>
      <c r="C25" s="232">
        <v>0</v>
      </c>
      <c r="D25" s="232">
        <v>1</v>
      </c>
      <c r="E25" s="232">
        <v>0</v>
      </c>
      <c r="F25" s="232">
        <v>0</v>
      </c>
      <c r="G25" s="232">
        <v>0</v>
      </c>
      <c r="H25" s="232">
        <v>0</v>
      </c>
      <c r="I25" s="232">
        <v>0</v>
      </c>
      <c r="J25" s="232">
        <v>1</v>
      </c>
      <c r="K25" s="232"/>
      <c r="L25" s="232" t="s">
        <v>131</v>
      </c>
      <c r="M25" s="232" t="s">
        <v>1038</v>
      </c>
      <c r="N25" s="232" t="s">
        <v>1038</v>
      </c>
      <c r="O25" s="232" t="s">
        <v>1038</v>
      </c>
      <c r="P25" s="238" t="s">
        <v>1038</v>
      </c>
      <c r="Q25" s="238" t="s">
        <v>1038</v>
      </c>
      <c r="R25" s="238"/>
      <c r="S25" s="232" t="s">
        <v>1038</v>
      </c>
      <c r="T25" s="232" t="s">
        <v>1038</v>
      </c>
      <c r="U25" s="232" t="s">
        <v>40</v>
      </c>
      <c r="V25" s="232" t="s">
        <v>1038</v>
      </c>
      <c r="W25" s="232" t="s">
        <v>46</v>
      </c>
      <c r="X25" s="232">
        <f t="shared" si="0"/>
        <v>20</v>
      </c>
    </row>
    <row r="26" spans="1:24" ht="42.75" x14ac:dyDescent="0.2">
      <c r="A26" s="232" t="s">
        <v>76</v>
      </c>
      <c r="B26" s="232" t="s">
        <v>1131</v>
      </c>
      <c r="C26" s="232">
        <v>0</v>
      </c>
      <c r="D26" s="232">
        <v>1</v>
      </c>
      <c r="E26" s="232">
        <v>0</v>
      </c>
      <c r="F26" s="232">
        <v>0</v>
      </c>
      <c r="G26" s="232">
        <v>0</v>
      </c>
      <c r="H26" s="232">
        <v>0</v>
      </c>
      <c r="I26" s="232">
        <v>0</v>
      </c>
      <c r="J26" s="232">
        <v>1</v>
      </c>
      <c r="K26" s="232"/>
      <c r="L26" s="232" t="s">
        <v>131</v>
      </c>
      <c r="M26" s="232" t="s">
        <v>1038</v>
      </c>
      <c r="N26" s="232" t="s">
        <v>1038</v>
      </c>
      <c r="O26" s="232" t="s">
        <v>1038</v>
      </c>
      <c r="P26" s="232" t="s">
        <v>1038</v>
      </c>
      <c r="Q26" s="232" t="s">
        <v>1038</v>
      </c>
      <c r="R26" s="232"/>
      <c r="S26" s="232" t="s">
        <v>1038</v>
      </c>
      <c r="T26" s="232" t="s">
        <v>1038</v>
      </c>
      <c r="U26" s="232" t="s">
        <v>40</v>
      </c>
      <c r="V26" s="232" t="s">
        <v>1038</v>
      </c>
      <c r="W26" s="232" t="s">
        <v>46</v>
      </c>
      <c r="X26" s="232">
        <f t="shared" si="0"/>
        <v>20</v>
      </c>
    </row>
    <row r="27" spans="1:24" ht="128.25" x14ac:dyDescent="0.2">
      <c r="A27" s="232" t="s">
        <v>77</v>
      </c>
      <c r="B27" s="232" t="s">
        <v>71</v>
      </c>
      <c r="C27" s="232">
        <v>0</v>
      </c>
      <c r="D27" s="232">
        <v>1</v>
      </c>
      <c r="E27" s="232">
        <v>0</v>
      </c>
      <c r="F27" s="232">
        <v>0</v>
      </c>
      <c r="G27" s="232">
        <v>0</v>
      </c>
      <c r="H27" s="232">
        <v>0</v>
      </c>
      <c r="I27" s="232">
        <v>0</v>
      </c>
      <c r="J27" s="232">
        <v>1</v>
      </c>
      <c r="K27" s="232"/>
      <c r="L27" s="232" t="s">
        <v>131</v>
      </c>
      <c r="M27" s="232" t="s">
        <v>72</v>
      </c>
      <c r="N27" s="232" t="s">
        <v>1038</v>
      </c>
      <c r="O27" s="232" t="s">
        <v>1038</v>
      </c>
      <c r="P27" s="232" t="s">
        <v>73</v>
      </c>
      <c r="Q27" s="232" t="s">
        <v>1132</v>
      </c>
      <c r="R27" s="232"/>
      <c r="S27" s="232" t="s">
        <v>1505</v>
      </c>
      <c r="T27" s="232" t="s">
        <v>74</v>
      </c>
      <c r="U27" s="232" t="s">
        <v>40</v>
      </c>
      <c r="V27" s="232" t="s">
        <v>1046</v>
      </c>
      <c r="W27" s="232" t="s">
        <v>75</v>
      </c>
      <c r="X27" s="232">
        <f t="shared" si="0"/>
        <v>10</v>
      </c>
    </row>
    <row r="28" spans="1:24" ht="242.25" x14ac:dyDescent="0.2">
      <c r="A28" s="232" t="s">
        <v>80</v>
      </c>
      <c r="B28" s="232" t="s">
        <v>1133</v>
      </c>
      <c r="C28" s="232">
        <v>0</v>
      </c>
      <c r="D28" s="232">
        <v>1</v>
      </c>
      <c r="E28" s="232">
        <v>0</v>
      </c>
      <c r="F28" s="232">
        <v>0</v>
      </c>
      <c r="G28" s="232">
        <v>0</v>
      </c>
      <c r="H28" s="232">
        <v>0</v>
      </c>
      <c r="I28" s="232">
        <v>0</v>
      </c>
      <c r="J28" s="232">
        <v>1</v>
      </c>
      <c r="K28" s="232"/>
      <c r="L28" s="232" t="s">
        <v>131</v>
      </c>
      <c r="M28" s="232" t="s">
        <v>72</v>
      </c>
      <c r="N28" s="232" t="s">
        <v>1038</v>
      </c>
      <c r="O28" s="232" t="s">
        <v>1038</v>
      </c>
      <c r="P28" s="232" t="s">
        <v>78</v>
      </c>
      <c r="Q28" s="232" t="s">
        <v>79</v>
      </c>
      <c r="R28" s="232"/>
      <c r="S28" s="232" t="s">
        <v>1310</v>
      </c>
      <c r="T28" s="232" t="s">
        <v>1311</v>
      </c>
      <c r="U28" s="232" t="s">
        <v>40</v>
      </c>
      <c r="V28" s="232" t="s">
        <v>1046</v>
      </c>
      <c r="W28" s="232" t="s">
        <v>75</v>
      </c>
      <c r="X28" s="232">
        <f t="shared" si="0"/>
        <v>10</v>
      </c>
    </row>
    <row r="29" spans="1:24" ht="185.25" x14ac:dyDescent="0.2">
      <c r="A29" s="232" t="s">
        <v>84</v>
      </c>
      <c r="B29" s="232" t="s">
        <v>81</v>
      </c>
      <c r="C29" s="232">
        <v>0</v>
      </c>
      <c r="D29" s="232">
        <v>1</v>
      </c>
      <c r="E29" s="232">
        <v>0</v>
      </c>
      <c r="F29" s="232">
        <v>0</v>
      </c>
      <c r="G29" s="232">
        <v>0</v>
      </c>
      <c r="H29" s="232">
        <v>0</v>
      </c>
      <c r="I29" s="232">
        <v>0</v>
      </c>
      <c r="J29" s="232">
        <v>1</v>
      </c>
      <c r="K29" s="232"/>
      <c r="L29" s="232" t="s">
        <v>131</v>
      </c>
      <c r="M29" s="232" t="s">
        <v>72</v>
      </c>
      <c r="N29" s="232" t="s">
        <v>1038</v>
      </c>
      <c r="O29" s="232" t="s">
        <v>1038</v>
      </c>
      <c r="P29" s="232" t="s">
        <v>82</v>
      </c>
      <c r="Q29" s="232" t="s">
        <v>83</v>
      </c>
      <c r="R29" s="232"/>
      <c r="S29" s="232" t="s">
        <v>1312</v>
      </c>
      <c r="T29" s="232" t="s">
        <v>1313</v>
      </c>
      <c r="U29" s="232" t="s">
        <v>40</v>
      </c>
      <c r="V29" s="232" t="s">
        <v>1046</v>
      </c>
      <c r="W29" s="232" t="s">
        <v>75</v>
      </c>
      <c r="X29" s="232">
        <f t="shared" si="0"/>
        <v>10</v>
      </c>
    </row>
    <row r="30" spans="1:24" ht="185.25" x14ac:dyDescent="0.2">
      <c r="A30" s="232" t="s">
        <v>88</v>
      </c>
      <c r="B30" s="232" t="s">
        <v>85</v>
      </c>
      <c r="C30" s="232">
        <v>0</v>
      </c>
      <c r="D30" s="232">
        <v>1</v>
      </c>
      <c r="E30" s="232">
        <v>0</v>
      </c>
      <c r="F30" s="232">
        <v>0</v>
      </c>
      <c r="G30" s="232">
        <v>0</v>
      </c>
      <c r="H30" s="232">
        <v>0</v>
      </c>
      <c r="I30" s="232">
        <v>0</v>
      </c>
      <c r="J30" s="232">
        <v>1</v>
      </c>
      <c r="K30" s="232"/>
      <c r="L30" s="232" t="s">
        <v>131</v>
      </c>
      <c r="M30" s="232" t="s">
        <v>72</v>
      </c>
      <c r="N30" s="232" t="s">
        <v>1038</v>
      </c>
      <c r="O30" s="232" t="s">
        <v>1038</v>
      </c>
      <c r="P30" s="232" t="s">
        <v>86</v>
      </c>
      <c r="Q30" s="232" t="s">
        <v>87</v>
      </c>
      <c r="R30" s="232"/>
      <c r="S30" s="232" t="s">
        <v>1314</v>
      </c>
      <c r="T30" s="232" t="s">
        <v>1313</v>
      </c>
      <c r="U30" s="232" t="s">
        <v>40</v>
      </c>
      <c r="V30" s="232" t="s">
        <v>1046</v>
      </c>
      <c r="W30" s="232" t="s">
        <v>75</v>
      </c>
      <c r="X30" s="232">
        <f t="shared" si="0"/>
        <v>10</v>
      </c>
    </row>
    <row r="31" spans="1:24" ht="242.25" x14ac:dyDescent="0.2">
      <c r="A31" s="232" t="s">
        <v>92</v>
      </c>
      <c r="B31" s="232" t="s">
        <v>89</v>
      </c>
      <c r="C31" s="232">
        <v>0</v>
      </c>
      <c r="D31" s="232">
        <v>1</v>
      </c>
      <c r="E31" s="232">
        <v>0</v>
      </c>
      <c r="F31" s="232">
        <v>0</v>
      </c>
      <c r="G31" s="232">
        <v>0</v>
      </c>
      <c r="H31" s="232">
        <v>0</v>
      </c>
      <c r="I31" s="232">
        <v>0</v>
      </c>
      <c r="J31" s="232">
        <v>1</v>
      </c>
      <c r="K31" s="232"/>
      <c r="L31" s="232" t="s">
        <v>131</v>
      </c>
      <c r="M31" s="232" t="s">
        <v>72</v>
      </c>
      <c r="N31" s="232" t="s">
        <v>1038</v>
      </c>
      <c r="O31" s="232" t="s">
        <v>1038</v>
      </c>
      <c r="P31" s="232" t="s">
        <v>90</v>
      </c>
      <c r="Q31" s="232" t="s">
        <v>91</v>
      </c>
      <c r="R31" s="232"/>
      <c r="S31" s="232" t="s">
        <v>1315</v>
      </c>
      <c r="T31" s="232" t="s">
        <v>1316</v>
      </c>
      <c r="U31" s="232" t="s">
        <v>40</v>
      </c>
      <c r="V31" s="232" t="s">
        <v>1046</v>
      </c>
      <c r="W31" s="232" t="s">
        <v>75</v>
      </c>
      <c r="X31" s="232">
        <f t="shared" si="0"/>
        <v>10</v>
      </c>
    </row>
    <row r="32" spans="1:24" ht="57" x14ac:dyDescent="0.2">
      <c r="A32" s="233" t="s">
        <v>93</v>
      </c>
      <c r="B32" s="232" t="s">
        <v>1477</v>
      </c>
      <c r="C32" s="232">
        <v>0</v>
      </c>
      <c r="D32" s="232">
        <v>0</v>
      </c>
      <c r="E32" s="232">
        <v>0</v>
      </c>
      <c r="F32" s="232">
        <v>0</v>
      </c>
      <c r="G32" s="232">
        <v>1</v>
      </c>
      <c r="H32" s="232">
        <v>0</v>
      </c>
      <c r="I32" s="232">
        <v>0</v>
      </c>
      <c r="J32" s="232">
        <v>0</v>
      </c>
      <c r="K32" s="232" t="s">
        <v>22</v>
      </c>
      <c r="L32" s="232" t="s">
        <v>23</v>
      </c>
      <c r="M32" s="232" t="s">
        <v>1046</v>
      </c>
      <c r="N32" s="232" t="s">
        <v>1317</v>
      </c>
      <c r="O32" s="232" t="s">
        <v>1038</v>
      </c>
      <c r="P32" s="232" t="s">
        <v>1038</v>
      </c>
      <c r="Q32" s="232" t="s">
        <v>1038</v>
      </c>
      <c r="R32" s="232"/>
      <c r="S32" s="232" t="s">
        <v>1038</v>
      </c>
      <c r="T32" s="232" t="s">
        <v>1038</v>
      </c>
      <c r="U32" s="232" t="s">
        <v>1038</v>
      </c>
      <c r="V32" s="232" t="s">
        <v>1038</v>
      </c>
      <c r="W32" s="232" t="s">
        <v>1038</v>
      </c>
      <c r="X32" s="232">
        <f t="shared" si="0"/>
        <v>10</v>
      </c>
    </row>
    <row r="33" spans="1:24" ht="57" x14ac:dyDescent="0.2">
      <c r="A33" s="233" t="s">
        <v>94</v>
      </c>
      <c r="B33" s="232" t="s">
        <v>1478</v>
      </c>
      <c r="C33" s="232">
        <v>0</v>
      </c>
      <c r="D33" s="232">
        <v>0</v>
      </c>
      <c r="E33" s="232">
        <v>0</v>
      </c>
      <c r="F33" s="232">
        <v>0</v>
      </c>
      <c r="G33" s="232">
        <v>1</v>
      </c>
      <c r="H33" s="232">
        <v>0</v>
      </c>
      <c r="I33" s="232">
        <v>0</v>
      </c>
      <c r="J33" s="232">
        <v>0</v>
      </c>
      <c r="K33" s="232" t="s">
        <v>22</v>
      </c>
      <c r="L33" s="232" t="s">
        <v>23</v>
      </c>
      <c r="M33" s="232" t="s">
        <v>1046</v>
      </c>
      <c r="N33" s="232" t="s">
        <v>1317</v>
      </c>
      <c r="O33" s="232" t="s">
        <v>1038</v>
      </c>
      <c r="P33" s="232" t="s">
        <v>1038</v>
      </c>
      <c r="Q33" s="232" t="s">
        <v>1038</v>
      </c>
      <c r="R33" s="232"/>
      <c r="S33" s="232" t="s">
        <v>1038</v>
      </c>
      <c r="T33" s="232" t="s">
        <v>1038</v>
      </c>
      <c r="U33" s="232" t="s">
        <v>1038</v>
      </c>
      <c r="V33" s="232" t="s">
        <v>1038</v>
      </c>
      <c r="W33" s="232" t="s">
        <v>1038</v>
      </c>
      <c r="X33" s="232">
        <f t="shared" si="0"/>
        <v>10</v>
      </c>
    </row>
    <row r="34" spans="1:24" ht="57" x14ac:dyDescent="0.2">
      <c r="A34" s="233" t="s">
        <v>95</v>
      </c>
      <c r="B34" s="232" t="s">
        <v>1479</v>
      </c>
      <c r="C34" s="232">
        <v>0</v>
      </c>
      <c r="D34" s="232">
        <v>0</v>
      </c>
      <c r="E34" s="232">
        <v>0</v>
      </c>
      <c r="F34" s="232">
        <v>0</v>
      </c>
      <c r="G34" s="232">
        <v>1</v>
      </c>
      <c r="H34" s="232">
        <v>0</v>
      </c>
      <c r="I34" s="232">
        <v>0</v>
      </c>
      <c r="J34" s="232">
        <v>0</v>
      </c>
      <c r="K34" s="232" t="s">
        <v>22</v>
      </c>
      <c r="L34" s="232" t="s">
        <v>23</v>
      </c>
      <c r="M34" s="232" t="s">
        <v>1046</v>
      </c>
      <c r="N34" s="232" t="s">
        <v>1317</v>
      </c>
      <c r="O34" s="232" t="s">
        <v>1038</v>
      </c>
      <c r="P34" s="232" t="s">
        <v>1038</v>
      </c>
      <c r="Q34" s="232" t="s">
        <v>1038</v>
      </c>
      <c r="R34" s="232"/>
      <c r="S34" s="232" t="s">
        <v>1038</v>
      </c>
      <c r="T34" s="232" t="s">
        <v>1038</v>
      </c>
      <c r="U34" s="232" t="s">
        <v>1038</v>
      </c>
      <c r="V34" s="232" t="s">
        <v>1038</v>
      </c>
      <c r="W34" s="232" t="s">
        <v>1038</v>
      </c>
      <c r="X34" s="232">
        <f t="shared" si="0"/>
        <v>10</v>
      </c>
    </row>
    <row r="35" spans="1:24" ht="57" x14ac:dyDescent="0.2">
      <c r="A35" s="233" t="s">
        <v>96</v>
      </c>
      <c r="B35" s="232" t="s">
        <v>1480</v>
      </c>
      <c r="C35" s="232">
        <v>0</v>
      </c>
      <c r="D35" s="232">
        <v>0</v>
      </c>
      <c r="E35" s="232">
        <v>0</v>
      </c>
      <c r="F35" s="232">
        <v>0</v>
      </c>
      <c r="G35" s="232">
        <v>1</v>
      </c>
      <c r="H35" s="232">
        <v>0</v>
      </c>
      <c r="I35" s="232">
        <v>0</v>
      </c>
      <c r="J35" s="232">
        <v>0</v>
      </c>
      <c r="K35" s="232" t="s">
        <v>22</v>
      </c>
      <c r="L35" s="232" t="s">
        <v>23</v>
      </c>
      <c r="M35" s="232" t="s">
        <v>1046</v>
      </c>
      <c r="N35" s="232" t="s">
        <v>1317</v>
      </c>
      <c r="O35" s="232" t="s">
        <v>1038</v>
      </c>
      <c r="P35" s="232" t="s">
        <v>1038</v>
      </c>
      <c r="Q35" s="232" t="s">
        <v>1038</v>
      </c>
      <c r="R35" s="232"/>
      <c r="S35" s="232" t="s">
        <v>1038</v>
      </c>
      <c r="T35" s="232" t="s">
        <v>1038</v>
      </c>
      <c r="U35" s="232" t="s">
        <v>1038</v>
      </c>
      <c r="V35" s="232" t="s">
        <v>1038</v>
      </c>
      <c r="W35" s="232" t="s">
        <v>1038</v>
      </c>
      <c r="X35" s="232">
        <f t="shared" si="0"/>
        <v>10</v>
      </c>
    </row>
    <row r="36" spans="1:24" ht="71.25" x14ac:dyDescent="0.2">
      <c r="A36" s="233" t="s">
        <v>97</v>
      </c>
      <c r="B36" s="232" t="s">
        <v>102</v>
      </c>
      <c r="C36" s="232">
        <v>0</v>
      </c>
      <c r="D36" s="232">
        <v>0</v>
      </c>
      <c r="E36" s="232">
        <v>0</v>
      </c>
      <c r="F36" s="232">
        <v>0</v>
      </c>
      <c r="G36" s="232">
        <v>1</v>
      </c>
      <c r="H36" s="232">
        <v>0</v>
      </c>
      <c r="I36" s="232">
        <v>0</v>
      </c>
      <c r="J36" s="232">
        <v>0</v>
      </c>
      <c r="K36" s="232" t="s">
        <v>37</v>
      </c>
      <c r="L36" s="232" t="s">
        <v>98</v>
      </c>
      <c r="M36" s="232" t="s">
        <v>1046</v>
      </c>
      <c r="N36" s="232" t="s">
        <v>1317</v>
      </c>
      <c r="O36" s="232" t="s">
        <v>1097</v>
      </c>
      <c r="P36" s="232" t="s">
        <v>1038</v>
      </c>
      <c r="Q36" s="232" t="s">
        <v>1038</v>
      </c>
      <c r="R36" s="232"/>
      <c r="S36" s="232" t="s">
        <v>1038</v>
      </c>
      <c r="T36" s="232" t="s">
        <v>1038</v>
      </c>
      <c r="U36" s="232" t="s">
        <v>1625</v>
      </c>
      <c r="V36" s="232" t="s">
        <v>1038</v>
      </c>
      <c r="W36" s="232" t="s">
        <v>75</v>
      </c>
      <c r="X36" s="232">
        <f t="shared" si="0"/>
        <v>10</v>
      </c>
    </row>
    <row r="37" spans="1:24" ht="285" x14ac:dyDescent="0.2">
      <c r="A37" s="233" t="s">
        <v>101</v>
      </c>
      <c r="B37" s="232" t="s">
        <v>1506</v>
      </c>
      <c r="C37" s="232">
        <v>0</v>
      </c>
      <c r="D37" s="232">
        <v>0</v>
      </c>
      <c r="E37" s="232">
        <v>0</v>
      </c>
      <c r="F37" s="232">
        <v>0</v>
      </c>
      <c r="G37" s="232">
        <v>1</v>
      </c>
      <c r="H37" s="232">
        <v>0</v>
      </c>
      <c r="I37" s="232">
        <v>0</v>
      </c>
      <c r="J37" s="232">
        <v>1</v>
      </c>
      <c r="K37" s="232"/>
      <c r="L37" s="232" t="s">
        <v>98</v>
      </c>
      <c r="M37" s="232" t="s">
        <v>72</v>
      </c>
      <c r="N37" s="232" t="s">
        <v>1317</v>
      </c>
      <c r="O37" s="232" t="s">
        <v>1507</v>
      </c>
      <c r="P37" s="232" t="s">
        <v>99</v>
      </c>
      <c r="Q37" s="232" t="s">
        <v>100</v>
      </c>
      <c r="R37" s="232"/>
      <c r="S37" s="232" t="s">
        <v>1318</v>
      </c>
      <c r="T37" s="232" t="s">
        <v>1508</v>
      </c>
      <c r="U37" s="232" t="s">
        <v>40</v>
      </c>
      <c r="V37" s="232" t="s">
        <v>1046</v>
      </c>
      <c r="W37" s="232" t="s">
        <v>46</v>
      </c>
      <c r="X37" s="232">
        <f t="shared" si="0"/>
        <v>20</v>
      </c>
    </row>
    <row r="38" spans="1:24" ht="80.25" customHeight="1" x14ac:dyDescent="0.2">
      <c r="A38" s="233" t="s">
        <v>103</v>
      </c>
      <c r="B38" s="232" t="s">
        <v>1242</v>
      </c>
      <c r="C38" s="232">
        <v>0</v>
      </c>
      <c r="D38" s="232">
        <v>0</v>
      </c>
      <c r="E38" s="232">
        <v>0</v>
      </c>
      <c r="F38" s="232">
        <v>0</v>
      </c>
      <c r="G38" s="232">
        <v>1</v>
      </c>
      <c r="H38" s="232">
        <v>0</v>
      </c>
      <c r="I38" s="232">
        <v>0</v>
      </c>
      <c r="J38" s="232">
        <v>0</v>
      </c>
      <c r="K38" s="232"/>
      <c r="L38" s="232" t="s">
        <v>98</v>
      </c>
      <c r="M38" s="232" t="s">
        <v>1038</v>
      </c>
      <c r="N38" s="232" t="s">
        <v>1317</v>
      </c>
      <c r="O38" s="232" t="s">
        <v>1038</v>
      </c>
      <c r="P38" s="232" t="s">
        <v>1038</v>
      </c>
      <c r="Q38" s="232" t="s">
        <v>1038</v>
      </c>
      <c r="R38" s="232"/>
      <c r="S38" s="232" t="s">
        <v>1596</v>
      </c>
      <c r="T38" s="232" t="s">
        <v>1038</v>
      </c>
      <c r="U38" s="232" t="s">
        <v>40</v>
      </c>
      <c r="V38" s="232" t="s">
        <v>1038</v>
      </c>
      <c r="W38" s="232" t="s">
        <v>46</v>
      </c>
      <c r="X38" s="232">
        <f t="shared" si="0"/>
        <v>20</v>
      </c>
    </row>
    <row r="39" spans="1:24" ht="213.75" x14ac:dyDescent="0.2">
      <c r="A39" s="233" t="s">
        <v>106</v>
      </c>
      <c r="B39" s="232" t="s">
        <v>1243</v>
      </c>
      <c r="C39" s="232">
        <v>0</v>
      </c>
      <c r="D39" s="232">
        <v>0</v>
      </c>
      <c r="E39" s="232">
        <v>0</v>
      </c>
      <c r="F39" s="232">
        <v>0</v>
      </c>
      <c r="G39" s="232">
        <v>1</v>
      </c>
      <c r="H39" s="232">
        <v>0</v>
      </c>
      <c r="I39" s="232">
        <v>0</v>
      </c>
      <c r="J39" s="232">
        <v>0</v>
      </c>
      <c r="K39" s="232"/>
      <c r="L39" s="232" t="s">
        <v>98</v>
      </c>
      <c r="M39" s="232" t="s">
        <v>1038</v>
      </c>
      <c r="N39" s="232" t="s">
        <v>1317</v>
      </c>
      <c r="O39" s="232" t="s">
        <v>1244</v>
      </c>
      <c r="P39" s="232" t="s">
        <v>1038</v>
      </c>
      <c r="Q39" s="232" t="s">
        <v>1038</v>
      </c>
      <c r="R39" s="232"/>
      <c r="S39" s="232" t="s">
        <v>1596</v>
      </c>
      <c r="T39" s="232" t="s">
        <v>1038</v>
      </c>
      <c r="U39" s="232" t="s">
        <v>40</v>
      </c>
      <c r="V39" s="232" t="s">
        <v>1038</v>
      </c>
      <c r="W39" s="232" t="s">
        <v>46</v>
      </c>
      <c r="X39" s="232">
        <f t="shared" si="0"/>
        <v>20</v>
      </c>
    </row>
    <row r="40" spans="1:24" ht="114" x14ac:dyDescent="0.2">
      <c r="A40" s="233" t="s">
        <v>108</v>
      </c>
      <c r="B40" s="232" t="s">
        <v>1047</v>
      </c>
      <c r="C40" s="232">
        <v>0</v>
      </c>
      <c r="D40" s="232">
        <v>0</v>
      </c>
      <c r="E40" s="232">
        <v>0</v>
      </c>
      <c r="F40" s="232">
        <v>0</v>
      </c>
      <c r="G40" s="232">
        <v>1</v>
      </c>
      <c r="H40" s="232">
        <v>0</v>
      </c>
      <c r="I40" s="232">
        <v>0</v>
      </c>
      <c r="J40" s="232">
        <v>0</v>
      </c>
      <c r="K40" s="232"/>
      <c r="L40" s="232" t="s">
        <v>98</v>
      </c>
      <c r="M40" s="232" t="s">
        <v>1046</v>
      </c>
      <c r="N40" s="232" t="s">
        <v>1317</v>
      </c>
      <c r="O40" s="232" t="s">
        <v>1134</v>
      </c>
      <c r="P40" s="232" t="s">
        <v>121</v>
      </c>
      <c r="Q40" s="232" t="s">
        <v>122</v>
      </c>
      <c r="R40" s="232"/>
      <c r="S40" s="232" t="s">
        <v>1038</v>
      </c>
      <c r="T40" s="232" t="s">
        <v>1135</v>
      </c>
      <c r="U40" s="232" t="s">
        <v>40</v>
      </c>
      <c r="V40" s="232" t="s">
        <v>1046</v>
      </c>
      <c r="W40" s="232" t="s">
        <v>46</v>
      </c>
      <c r="X40" s="232">
        <f t="shared" si="0"/>
        <v>20</v>
      </c>
    </row>
    <row r="41" spans="1:24" ht="242.25" x14ac:dyDescent="0.2">
      <c r="A41" s="233" t="s">
        <v>111</v>
      </c>
      <c r="B41" s="232" t="s">
        <v>1245</v>
      </c>
      <c r="C41" s="232">
        <v>0</v>
      </c>
      <c r="D41" s="232">
        <v>0</v>
      </c>
      <c r="E41" s="232">
        <v>0</v>
      </c>
      <c r="F41" s="232">
        <v>0</v>
      </c>
      <c r="G41" s="232">
        <v>1</v>
      </c>
      <c r="H41" s="232">
        <v>0</v>
      </c>
      <c r="I41" s="232">
        <v>0</v>
      </c>
      <c r="J41" s="232">
        <v>1</v>
      </c>
      <c r="K41" s="232"/>
      <c r="L41" s="232" t="s">
        <v>98</v>
      </c>
      <c r="M41" s="232" t="s">
        <v>72</v>
      </c>
      <c r="N41" s="232" t="s">
        <v>1317</v>
      </c>
      <c r="O41" s="232" t="s">
        <v>1136</v>
      </c>
      <c r="P41" s="232" t="s">
        <v>104</v>
      </c>
      <c r="Q41" s="232" t="s">
        <v>105</v>
      </c>
      <c r="R41" s="232"/>
      <c r="S41" s="232" t="s">
        <v>1246</v>
      </c>
      <c r="T41" s="232" t="s">
        <v>1509</v>
      </c>
      <c r="U41" s="232" t="s">
        <v>40</v>
      </c>
      <c r="V41" s="232" t="s">
        <v>1046</v>
      </c>
      <c r="W41" s="232" t="s">
        <v>75</v>
      </c>
      <c r="X41" s="232">
        <f t="shared" si="0"/>
        <v>10</v>
      </c>
    </row>
    <row r="42" spans="1:24" ht="185.25" x14ac:dyDescent="0.2">
      <c r="A42" s="233" t="s">
        <v>112</v>
      </c>
      <c r="B42" s="232" t="s">
        <v>1247</v>
      </c>
      <c r="C42" s="232">
        <v>0</v>
      </c>
      <c r="D42" s="232">
        <v>0</v>
      </c>
      <c r="E42" s="232">
        <v>0</v>
      </c>
      <c r="F42" s="232">
        <v>0</v>
      </c>
      <c r="G42" s="232">
        <v>1</v>
      </c>
      <c r="H42" s="232">
        <v>0</v>
      </c>
      <c r="I42" s="232">
        <v>0</v>
      </c>
      <c r="J42" s="232">
        <v>0</v>
      </c>
      <c r="K42" s="232"/>
      <c r="L42" s="232" t="s">
        <v>98</v>
      </c>
      <c r="M42" s="232" t="s">
        <v>1046</v>
      </c>
      <c r="N42" s="232" t="s">
        <v>1317</v>
      </c>
      <c r="O42" s="232" t="s">
        <v>1602</v>
      </c>
      <c r="P42" s="232" t="s">
        <v>1601</v>
      </c>
      <c r="Q42" s="232" t="s">
        <v>107</v>
      </c>
      <c r="R42" s="232"/>
      <c r="S42" s="232" t="s">
        <v>1248</v>
      </c>
      <c r="T42" s="232" t="s">
        <v>1038</v>
      </c>
      <c r="U42" s="232" t="s">
        <v>40</v>
      </c>
      <c r="V42" s="232" t="s">
        <v>1046</v>
      </c>
      <c r="W42" s="232" t="s">
        <v>75</v>
      </c>
      <c r="X42" s="232">
        <f t="shared" si="0"/>
        <v>10</v>
      </c>
    </row>
    <row r="43" spans="1:24" ht="342" x14ac:dyDescent="0.2">
      <c r="A43" s="233" t="s">
        <v>113</v>
      </c>
      <c r="B43" s="232" t="s">
        <v>109</v>
      </c>
      <c r="C43" s="232">
        <v>0</v>
      </c>
      <c r="D43" s="232">
        <v>0</v>
      </c>
      <c r="E43" s="232">
        <v>0</v>
      </c>
      <c r="F43" s="232">
        <v>0</v>
      </c>
      <c r="G43" s="232">
        <v>1</v>
      </c>
      <c r="H43" s="232">
        <v>0</v>
      </c>
      <c r="I43" s="232">
        <v>0</v>
      </c>
      <c r="J43" s="232">
        <v>0</v>
      </c>
      <c r="K43" s="232"/>
      <c r="L43" s="232" t="s">
        <v>98</v>
      </c>
      <c r="M43" s="232" t="s">
        <v>1046</v>
      </c>
      <c r="N43" s="232" t="s">
        <v>1317</v>
      </c>
      <c r="O43" s="232" t="s">
        <v>1038</v>
      </c>
      <c r="P43" s="232" t="s">
        <v>1249</v>
      </c>
      <c r="Q43" s="232" t="s">
        <v>110</v>
      </c>
      <c r="R43" s="232"/>
      <c r="S43" s="232" t="s">
        <v>1510</v>
      </c>
      <c r="T43" s="232" t="s">
        <v>1038</v>
      </c>
      <c r="U43" s="232" t="s">
        <v>40</v>
      </c>
      <c r="V43" s="232" t="s">
        <v>1046</v>
      </c>
      <c r="W43" s="232" t="s">
        <v>75</v>
      </c>
      <c r="X43" s="232">
        <f t="shared" si="0"/>
        <v>10</v>
      </c>
    </row>
    <row r="44" spans="1:24" ht="171" x14ac:dyDescent="0.2">
      <c r="A44" s="233" t="s">
        <v>114</v>
      </c>
      <c r="B44" s="232" t="s">
        <v>1250</v>
      </c>
      <c r="C44" s="232">
        <v>0</v>
      </c>
      <c r="D44" s="232">
        <v>0</v>
      </c>
      <c r="E44" s="232">
        <v>0</v>
      </c>
      <c r="F44" s="232">
        <v>0</v>
      </c>
      <c r="G44" s="232">
        <v>1</v>
      </c>
      <c r="H44" s="232">
        <v>0</v>
      </c>
      <c r="I44" s="232">
        <v>0</v>
      </c>
      <c r="J44" s="232">
        <v>0</v>
      </c>
      <c r="K44" s="232"/>
      <c r="L44" s="232" t="s">
        <v>98</v>
      </c>
      <c r="M44" s="232" t="s">
        <v>1046</v>
      </c>
      <c r="N44" s="232" t="s">
        <v>1317</v>
      </c>
      <c r="O44" s="232" t="s">
        <v>1251</v>
      </c>
      <c r="P44" s="232" t="s">
        <v>1252</v>
      </c>
      <c r="Q44" s="232" t="s">
        <v>1600</v>
      </c>
      <c r="R44" s="232"/>
      <c r="S44" s="232" t="s">
        <v>1319</v>
      </c>
      <c r="T44" s="232" t="s">
        <v>1038</v>
      </c>
      <c r="U44" s="232" t="s">
        <v>40</v>
      </c>
      <c r="V44" s="232" t="s">
        <v>1046</v>
      </c>
      <c r="W44" s="232" t="s">
        <v>75</v>
      </c>
      <c r="X44" s="232">
        <f t="shared" si="0"/>
        <v>10</v>
      </c>
    </row>
    <row r="45" spans="1:24" ht="228" x14ac:dyDescent="0.2">
      <c r="A45" s="233" t="s">
        <v>116</v>
      </c>
      <c r="B45" s="232" t="s">
        <v>115</v>
      </c>
      <c r="C45" s="232">
        <v>0</v>
      </c>
      <c r="D45" s="232">
        <v>0</v>
      </c>
      <c r="E45" s="232">
        <v>0</v>
      </c>
      <c r="F45" s="232">
        <v>0</v>
      </c>
      <c r="G45" s="232">
        <v>1</v>
      </c>
      <c r="H45" s="232">
        <v>0</v>
      </c>
      <c r="I45" s="232">
        <v>0</v>
      </c>
      <c r="J45" s="232">
        <v>0</v>
      </c>
      <c r="K45" s="232"/>
      <c r="L45" s="232" t="s">
        <v>98</v>
      </c>
      <c r="M45" s="232" t="s">
        <v>1046</v>
      </c>
      <c r="N45" s="232" t="s">
        <v>1317</v>
      </c>
      <c r="O45" s="232" t="s">
        <v>1511</v>
      </c>
      <c r="P45" s="232" t="s">
        <v>1253</v>
      </c>
      <c r="Q45" s="232" t="s">
        <v>1137</v>
      </c>
      <c r="R45" s="232"/>
      <c r="S45" s="232" t="s">
        <v>1320</v>
      </c>
      <c r="T45" s="232" t="s">
        <v>1321</v>
      </c>
      <c r="U45" s="232" t="s">
        <v>40</v>
      </c>
      <c r="V45" s="232" t="s">
        <v>1046</v>
      </c>
      <c r="W45" s="232" t="s">
        <v>75</v>
      </c>
      <c r="X45" s="232">
        <f t="shared" si="0"/>
        <v>10</v>
      </c>
    </row>
    <row r="46" spans="1:24" ht="270.75" x14ac:dyDescent="0.2">
      <c r="A46" s="233" t="s">
        <v>120</v>
      </c>
      <c r="B46" s="232" t="s">
        <v>117</v>
      </c>
      <c r="C46" s="232">
        <v>0</v>
      </c>
      <c r="D46" s="232">
        <v>0</v>
      </c>
      <c r="E46" s="232">
        <v>0</v>
      </c>
      <c r="F46" s="232">
        <v>0</v>
      </c>
      <c r="G46" s="232">
        <v>1</v>
      </c>
      <c r="H46" s="232">
        <v>0</v>
      </c>
      <c r="I46" s="232">
        <v>0</v>
      </c>
      <c r="J46" s="232">
        <v>0</v>
      </c>
      <c r="K46" s="232"/>
      <c r="L46" s="232" t="s">
        <v>98</v>
      </c>
      <c r="M46" s="232" t="s">
        <v>1046</v>
      </c>
      <c r="N46" s="232" t="s">
        <v>1317</v>
      </c>
      <c r="O46" s="232" t="s">
        <v>1512</v>
      </c>
      <c r="P46" s="232" t="s">
        <v>118</v>
      </c>
      <c r="Q46" s="232" t="s">
        <v>119</v>
      </c>
      <c r="R46" s="232"/>
      <c r="S46" s="232" t="s">
        <v>1322</v>
      </c>
      <c r="T46" s="232" t="s">
        <v>1038</v>
      </c>
      <c r="U46" s="232" t="s">
        <v>40</v>
      </c>
      <c r="V46" s="232" t="s">
        <v>1046</v>
      </c>
      <c r="W46" s="232" t="s">
        <v>75</v>
      </c>
      <c r="X46" s="232">
        <f t="shared" si="0"/>
        <v>10</v>
      </c>
    </row>
    <row r="47" spans="1:24" ht="313.5" x14ac:dyDescent="0.2">
      <c r="A47" s="233" t="s">
        <v>123</v>
      </c>
      <c r="B47" s="232" t="s">
        <v>124</v>
      </c>
      <c r="C47" s="232">
        <v>0</v>
      </c>
      <c r="D47" s="232">
        <v>0</v>
      </c>
      <c r="E47" s="232">
        <v>0</v>
      </c>
      <c r="F47" s="232">
        <v>0</v>
      </c>
      <c r="G47" s="232">
        <v>1</v>
      </c>
      <c r="H47" s="232">
        <v>0</v>
      </c>
      <c r="I47" s="232">
        <v>0</v>
      </c>
      <c r="J47" s="232">
        <v>0</v>
      </c>
      <c r="K47" s="232"/>
      <c r="L47" s="232" t="s">
        <v>98</v>
      </c>
      <c r="M47" s="232" t="s">
        <v>1046</v>
      </c>
      <c r="N47" s="232" t="s">
        <v>1317</v>
      </c>
      <c r="O47" s="232" t="s">
        <v>1598</v>
      </c>
      <c r="P47" s="232" t="s">
        <v>125</v>
      </c>
      <c r="Q47" s="232" t="s">
        <v>1599</v>
      </c>
      <c r="R47" s="232"/>
      <c r="S47" s="232" t="s">
        <v>1323</v>
      </c>
      <c r="U47" s="232" t="s">
        <v>40</v>
      </c>
      <c r="V47" s="232" t="s">
        <v>1046</v>
      </c>
      <c r="W47" s="232" t="s">
        <v>75</v>
      </c>
      <c r="X47" s="232">
        <f t="shared" si="0"/>
        <v>10</v>
      </c>
    </row>
    <row r="48" spans="1:24" ht="171" x14ac:dyDescent="0.2">
      <c r="A48" s="233" t="s">
        <v>126</v>
      </c>
      <c r="B48" s="232" t="s">
        <v>127</v>
      </c>
      <c r="C48" s="232">
        <v>0</v>
      </c>
      <c r="D48" s="232">
        <v>0</v>
      </c>
      <c r="E48" s="232">
        <v>0</v>
      </c>
      <c r="F48" s="232">
        <v>0</v>
      </c>
      <c r="G48" s="232">
        <v>1</v>
      </c>
      <c r="H48" s="232">
        <v>0</v>
      </c>
      <c r="I48" s="232">
        <v>0</v>
      </c>
      <c r="J48" s="232">
        <v>0</v>
      </c>
      <c r="K48" s="232"/>
      <c r="L48" s="232" t="s">
        <v>98</v>
      </c>
      <c r="M48" s="232" t="s">
        <v>1046</v>
      </c>
      <c r="N48" s="232" t="s">
        <v>1317</v>
      </c>
      <c r="O48" s="232" t="s">
        <v>1038</v>
      </c>
      <c r="P48" s="232" t="s">
        <v>1254</v>
      </c>
      <c r="Q48" s="232" t="s">
        <v>128</v>
      </c>
      <c r="R48" s="232"/>
      <c r="S48" s="232" t="s">
        <v>1138</v>
      </c>
      <c r="T48" s="232" t="s">
        <v>1585</v>
      </c>
      <c r="U48" s="232" t="s">
        <v>40</v>
      </c>
      <c r="V48" s="232" t="s">
        <v>1046</v>
      </c>
      <c r="W48" s="232" t="s">
        <v>75</v>
      </c>
      <c r="X48" s="232">
        <f t="shared" si="0"/>
        <v>10</v>
      </c>
    </row>
    <row r="49" spans="1:24" ht="256.5" x14ac:dyDescent="0.2">
      <c r="A49" s="233" t="s">
        <v>129</v>
      </c>
      <c r="B49" s="232" t="s">
        <v>1597</v>
      </c>
      <c r="C49" s="232">
        <v>0</v>
      </c>
      <c r="D49" s="232">
        <v>0</v>
      </c>
      <c r="E49" s="232">
        <v>0</v>
      </c>
      <c r="F49" s="232">
        <v>0</v>
      </c>
      <c r="G49" s="232">
        <v>1</v>
      </c>
      <c r="H49" s="232">
        <v>0</v>
      </c>
      <c r="I49" s="232">
        <v>0</v>
      </c>
      <c r="J49" s="232">
        <v>0</v>
      </c>
      <c r="K49" s="232"/>
      <c r="L49" s="232" t="s">
        <v>98</v>
      </c>
      <c r="M49" s="232" t="s">
        <v>1046</v>
      </c>
      <c r="N49" s="232" t="s">
        <v>1317</v>
      </c>
      <c r="O49" s="232" t="s">
        <v>1139</v>
      </c>
      <c r="P49" s="232" t="s">
        <v>1038</v>
      </c>
      <c r="Q49" s="232" t="s">
        <v>1140</v>
      </c>
      <c r="R49" s="232"/>
      <c r="S49" s="232" t="s">
        <v>1513</v>
      </c>
      <c r="T49" s="232" t="s">
        <v>1038</v>
      </c>
      <c r="U49" s="232" t="s">
        <v>149</v>
      </c>
      <c r="V49" s="232" t="s">
        <v>1046</v>
      </c>
      <c r="W49" s="232" t="s">
        <v>75</v>
      </c>
      <c r="X49" s="232">
        <f t="shared" si="0"/>
        <v>10</v>
      </c>
    </row>
    <row r="50" spans="1:24" ht="213.75" x14ac:dyDescent="0.2">
      <c r="A50" s="232" t="s">
        <v>130</v>
      </c>
      <c r="B50" s="232" t="s">
        <v>1141</v>
      </c>
      <c r="C50" s="232">
        <v>0</v>
      </c>
      <c r="D50" s="232">
        <v>1</v>
      </c>
      <c r="E50" s="232">
        <v>0</v>
      </c>
      <c r="F50" s="232">
        <v>0</v>
      </c>
      <c r="G50" s="232">
        <v>0</v>
      </c>
      <c r="H50" s="232">
        <v>0</v>
      </c>
      <c r="I50" s="232">
        <v>0</v>
      </c>
      <c r="J50" s="232">
        <v>1</v>
      </c>
      <c r="K50" s="232"/>
      <c r="L50" s="232" t="s">
        <v>131</v>
      </c>
      <c r="M50" s="232" t="s">
        <v>1046</v>
      </c>
      <c r="N50" s="232" t="s">
        <v>1038</v>
      </c>
      <c r="O50" s="232"/>
      <c r="P50" s="232" t="s">
        <v>132</v>
      </c>
      <c r="Q50" s="232" t="s">
        <v>133</v>
      </c>
      <c r="R50" s="232"/>
      <c r="S50" s="232" t="s">
        <v>1324</v>
      </c>
      <c r="T50" s="232" t="s">
        <v>1325</v>
      </c>
      <c r="U50" s="232" t="s">
        <v>40</v>
      </c>
      <c r="V50" s="232" t="s">
        <v>1046</v>
      </c>
      <c r="W50" s="232" t="s">
        <v>46</v>
      </c>
      <c r="X50" s="232">
        <f t="shared" si="0"/>
        <v>20</v>
      </c>
    </row>
    <row r="51" spans="1:24" ht="114" x14ac:dyDescent="0.2">
      <c r="A51" s="232" t="s">
        <v>134</v>
      </c>
      <c r="B51" s="232" t="s">
        <v>1514</v>
      </c>
      <c r="C51" s="232">
        <v>0</v>
      </c>
      <c r="D51" s="232">
        <v>1</v>
      </c>
      <c r="E51" s="232">
        <v>0</v>
      </c>
      <c r="F51" s="232">
        <v>0</v>
      </c>
      <c r="G51" s="232">
        <v>0</v>
      </c>
      <c r="H51" s="232">
        <v>0</v>
      </c>
      <c r="I51" s="232">
        <v>0</v>
      </c>
      <c r="J51" s="232">
        <v>1</v>
      </c>
      <c r="K51" s="232"/>
      <c r="L51" s="232" t="s">
        <v>131</v>
      </c>
      <c r="M51" s="232" t="s">
        <v>1046</v>
      </c>
      <c r="N51" s="232" t="s">
        <v>1038</v>
      </c>
      <c r="O51" s="232" t="s">
        <v>1490</v>
      </c>
      <c r="P51" s="232"/>
      <c r="Q51" s="232" t="s">
        <v>1490</v>
      </c>
      <c r="R51" s="232"/>
      <c r="S51" s="232" t="s">
        <v>135</v>
      </c>
      <c r="T51" s="232" t="s">
        <v>136</v>
      </c>
      <c r="U51" s="232" t="s">
        <v>40</v>
      </c>
      <c r="V51" s="232" t="s">
        <v>1046</v>
      </c>
      <c r="W51" s="232" t="s">
        <v>46</v>
      </c>
      <c r="X51" s="232">
        <f t="shared" si="0"/>
        <v>20</v>
      </c>
    </row>
    <row r="52" spans="1:24" ht="85.5" x14ac:dyDescent="0.2">
      <c r="A52" s="232" t="s">
        <v>137</v>
      </c>
      <c r="B52" s="232" t="s">
        <v>1515</v>
      </c>
      <c r="C52" s="232">
        <v>0</v>
      </c>
      <c r="D52" s="232">
        <v>1</v>
      </c>
      <c r="E52" s="232">
        <v>0</v>
      </c>
      <c r="F52" s="232">
        <v>0</v>
      </c>
      <c r="G52" s="232">
        <v>0</v>
      </c>
      <c r="H52" s="232">
        <v>0</v>
      </c>
      <c r="I52" s="232">
        <v>0</v>
      </c>
      <c r="J52" s="232">
        <v>1</v>
      </c>
      <c r="K52" s="232"/>
      <c r="L52" s="232" t="s">
        <v>131</v>
      </c>
      <c r="M52" s="232" t="s">
        <v>1046</v>
      </c>
      <c r="N52" s="232" t="s">
        <v>1038</v>
      </c>
      <c r="O52" s="232" t="s">
        <v>1038</v>
      </c>
      <c r="P52" s="232" t="s">
        <v>1038</v>
      </c>
      <c r="Q52" s="232" t="s">
        <v>1038</v>
      </c>
      <c r="R52" s="232"/>
      <c r="S52" s="232" t="s">
        <v>1142</v>
      </c>
      <c r="T52" s="232" t="s">
        <v>1143</v>
      </c>
      <c r="U52" s="232" t="s">
        <v>40</v>
      </c>
      <c r="V52" s="232" t="s">
        <v>1046</v>
      </c>
      <c r="W52" s="232" t="s">
        <v>46</v>
      </c>
      <c r="X52" s="232">
        <f t="shared" si="0"/>
        <v>20</v>
      </c>
    </row>
    <row r="53" spans="1:24" ht="384.75" x14ac:dyDescent="0.2">
      <c r="A53" s="232" t="s">
        <v>138</v>
      </c>
      <c r="B53" s="232" t="s">
        <v>1048</v>
      </c>
      <c r="C53" s="232">
        <v>0</v>
      </c>
      <c r="D53" s="232">
        <v>1</v>
      </c>
      <c r="E53" s="232">
        <v>0</v>
      </c>
      <c r="F53" s="232">
        <v>0</v>
      </c>
      <c r="G53" s="232">
        <v>0</v>
      </c>
      <c r="H53" s="232">
        <v>0</v>
      </c>
      <c r="I53" s="232">
        <v>0</v>
      </c>
      <c r="J53" s="232">
        <v>1</v>
      </c>
      <c r="K53" s="232"/>
      <c r="L53" s="232" t="s">
        <v>131</v>
      </c>
      <c r="M53" s="232" t="s">
        <v>1046</v>
      </c>
      <c r="N53" s="232" t="s">
        <v>1038</v>
      </c>
      <c r="O53" s="232" t="s">
        <v>1326</v>
      </c>
      <c r="P53" s="232" t="s">
        <v>139</v>
      </c>
      <c r="Q53" s="232" t="s">
        <v>140</v>
      </c>
      <c r="R53" s="232"/>
      <c r="S53" s="232" t="s">
        <v>1327</v>
      </c>
      <c r="T53" s="232" t="s">
        <v>1328</v>
      </c>
      <c r="U53" s="232" t="s">
        <v>40</v>
      </c>
      <c r="V53" s="232" t="s">
        <v>1046</v>
      </c>
      <c r="W53" s="232" t="s">
        <v>46</v>
      </c>
      <c r="X53" s="232">
        <f t="shared" si="0"/>
        <v>20</v>
      </c>
    </row>
    <row r="54" spans="1:24" ht="213.75" x14ac:dyDescent="0.2">
      <c r="A54" s="232" t="s">
        <v>141</v>
      </c>
      <c r="B54" s="232" t="s">
        <v>1144</v>
      </c>
      <c r="C54" s="232">
        <v>0</v>
      </c>
      <c r="D54" s="232">
        <v>1</v>
      </c>
      <c r="E54" s="232">
        <v>0</v>
      </c>
      <c r="F54" s="232">
        <v>0</v>
      </c>
      <c r="G54" s="232">
        <v>0</v>
      </c>
      <c r="H54" s="232">
        <v>0</v>
      </c>
      <c r="I54" s="232">
        <v>0</v>
      </c>
      <c r="J54" s="232">
        <v>0</v>
      </c>
      <c r="K54" s="232"/>
      <c r="L54" s="232" t="s">
        <v>131</v>
      </c>
      <c r="M54" s="232" t="s">
        <v>1046</v>
      </c>
      <c r="N54" s="232" t="s">
        <v>1038</v>
      </c>
      <c r="O54" s="232" t="s">
        <v>142</v>
      </c>
      <c r="P54" s="232" t="s">
        <v>143</v>
      </c>
      <c r="Q54" s="232" t="s">
        <v>144</v>
      </c>
      <c r="R54" s="232"/>
      <c r="S54" s="232" t="s">
        <v>1329</v>
      </c>
      <c r="T54" s="232" t="s">
        <v>145</v>
      </c>
      <c r="U54" s="232" t="s">
        <v>40</v>
      </c>
      <c r="V54" s="232" t="s">
        <v>1046</v>
      </c>
      <c r="W54" s="232" t="s">
        <v>75</v>
      </c>
      <c r="X54" s="232">
        <f t="shared" si="0"/>
        <v>10</v>
      </c>
    </row>
    <row r="55" spans="1:24" ht="171" x14ac:dyDescent="0.2">
      <c r="A55" s="232" t="s">
        <v>146</v>
      </c>
      <c r="B55" s="232" t="s">
        <v>1049</v>
      </c>
      <c r="C55" s="232">
        <v>0</v>
      </c>
      <c r="D55" s="232">
        <v>0</v>
      </c>
      <c r="E55" s="232">
        <v>0</v>
      </c>
      <c r="F55" s="232">
        <v>0</v>
      </c>
      <c r="G55" s="232">
        <v>0</v>
      </c>
      <c r="H55" s="232">
        <v>1</v>
      </c>
      <c r="I55" s="232">
        <v>0</v>
      </c>
      <c r="J55" s="232">
        <v>1</v>
      </c>
      <c r="K55" s="232"/>
      <c r="L55" s="232" t="s">
        <v>148</v>
      </c>
      <c r="M55" s="232" t="s">
        <v>1046</v>
      </c>
      <c r="N55" s="232" t="s">
        <v>1330</v>
      </c>
      <c r="O55" s="232" t="s">
        <v>1038</v>
      </c>
      <c r="P55" s="232" t="s">
        <v>1038</v>
      </c>
      <c r="Q55" s="232" t="s">
        <v>1038</v>
      </c>
      <c r="R55" s="232"/>
      <c r="S55" s="232" t="s">
        <v>1145</v>
      </c>
      <c r="T55" s="232" t="s">
        <v>34</v>
      </c>
      <c r="U55" s="232" t="s">
        <v>149</v>
      </c>
      <c r="V55" s="232" t="s">
        <v>1046</v>
      </c>
      <c r="W55" s="232" t="s">
        <v>46</v>
      </c>
      <c r="X55" s="232">
        <f t="shared" si="0"/>
        <v>20</v>
      </c>
    </row>
    <row r="56" spans="1:24" ht="171" x14ac:dyDescent="0.2">
      <c r="A56" s="232" t="s">
        <v>150</v>
      </c>
      <c r="B56" s="232" t="s">
        <v>1050</v>
      </c>
      <c r="C56" s="232">
        <v>0</v>
      </c>
      <c r="D56" s="232">
        <v>0</v>
      </c>
      <c r="E56" s="232">
        <v>0</v>
      </c>
      <c r="F56" s="232">
        <v>0</v>
      </c>
      <c r="G56" s="232">
        <v>0</v>
      </c>
      <c r="H56" s="232">
        <v>1</v>
      </c>
      <c r="I56" s="232">
        <v>0</v>
      </c>
      <c r="J56" s="232">
        <v>1</v>
      </c>
      <c r="K56" s="232"/>
      <c r="L56" s="232" t="s">
        <v>148</v>
      </c>
      <c r="M56" s="232" t="s">
        <v>1046</v>
      </c>
      <c r="N56" s="232" t="s">
        <v>1330</v>
      </c>
      <c r="O56" s="232" t="s">
        <v>1038</v>
      </c>
      <c r="P56" s="232" t="s">
        <v>1038</v>
      </c>
      <c r="Q56" s="232" t="s">
        <v>1038</v>
      </c>
      <c r="R56" s="232"/>
      <c r="S56" s="232" t="s">
        <v>1145</v>
      </c>
      <c r="T56" s="232" t="s">
        <v>34</v>
      </c>
      <c r="U56" s="232" t="s">
        <v>40</v>
      </c>
      <c r="V56" s="232" t="s">
        <v>1046</v>
      </c>
      <c r="W56" s="232" t="s">
        <v>46</v>
      </c>
      <c r="X56" s="232">
        <f t="shared" si="0"/>
        <v>20</v>
      </c>
    </row>
    <row r="57" spans="1:24" ht="171" x14ac:dyDescent="0.2">
      <c r="A57" s="232" t="s">
        <v>151</v>
      </c>
      <c r="B57" s="232" t="s">
        <v>1516</v>
      </c>
      <c r="C57" s="232">
        <v>0</v>
      </c>
      <c r="D57" s="232">
        <v>0</v>
      </c>
      <c r="E57" s="232">
        <v>0</v>
      </c>
      <c r="F57" s="232">
        <v>0</v>
      </c>
      <c r="G57" s="232">
        <v>0</v>
      </c>
      <c r="H57" s="232">
        <v>1</v>
      </c>
      <c r="I57" s="232">
        <v>0</v>
      </c>
      <c r="J57" s="232">
        <v>1</v>
      </c>
      <c r="K57" s="232"/>
      <c r="L57" s="232" t="s">
        <v>148</v>
      </c>
      <c r="M57" s="232" t="s">
        <v>1046</v>
      </c>
      <c r="N57" s="232" t="s">
        <v>1330</v>
      </c>
      <c r="O57" s="232" t="s">
        <v>1038</v>
      </c>
      <c r="P57" s="232" t="s">
        <v>1038</v>
      </c>
      <c r="Q57" s="232" t="s">
        <v>1038</v>
      </c>
      <c r="R57" s="232"/>
      <c r="S57" s="232" t="s">
        <v>1145</v>
      </c>
      <c r="T57" s="232" t="s">
        <v>34</v>
      </c>
      <c r="U57" s="232" t="s">
        <v>40</v>
      </c>
      <c r="V57" s="232" t="s">
        <v>1046</v>
      </c>
      <c r="W57" s="232" t="s">
        <v>46</v>
      </c>
      <c r="X57" s="232">
        <f t="shared" si="0"/>
        <v>20</v>
      </c>
    </row>
    <row r="58" spans="1:24" ht="171" x14ac:dyDescent="0.2">
      <c r="A58" s="232" t="s">
        <v>153</v>
      </c>
      <c r="B58" s="232" t="s">
        <v>1556</v>
      </c>
      <c r="C58" s="232">
        <v>0</v>
      </c>
      <c r="D58" s="232">
        <v>0</v>
      </c>
      <c r="E58" s="232">
        <v>0</v>
      </c>
      <c r="F58" s="232">
        <v>0</v>
      </c>
      <c r="G58" s="232">
        <v>0</v>
      </c>
      <c r="H58" s="232">
        <v>1</v>
      </c>
      <c r="I58" s="232">
        <v>0</v>
      </c>
      <c r="J58" s="232">
        <v>1</v>
      </c>
      <c r="K58" s="232"/>
      <c r="L58" s="232" t="s">
        <v>148</v>
      </c>
      <c r="M58" s="232" t="s">
        <v>1046</v>
      </c>
      <c r="N58" s="232" t="s">
        <v>1330</v>
      </c>
      <c r="O58" s="232" t="s">
        <v>1038</v>
      </c>
      <c r="P58" s="232" t="s">
        <v>1038</v>
      </c>
      <c r="Q58" s="232" t="s">
        <v>1038</v>
      </c>
      <c r="R58" s="232"/>
      <c r="S58" s="232" t="s">
        <v>1145</v>
      </c>
      <c r="T58" s="232" t="s">
        <v>34</v>
      </c>
      <c r="U58" s="232" t="s">
        <v>40</v>
      </c>
      <c r="V58" s="232" t="s">
        <v>1046</v>
      </c>
      <c r="W58" s="232" t="s">
        <v>46</v>
      </c>
      <c r="X58" s="232">
        <f t="shared" si="0"/>
        <v>20</v>
      </c>
    </row>
    <row r="59" spans="1:24" ht="171" x14ac:dyDescent="0.2">
      <c r="A59" s="232" t="s">
        <v>155</v>
      </c>
      <c r="B59" s="232" t="s">
        <v>147</v>
      </c>
      <c r="C59" s="232">
        <v>0</v>
      </c>
      <c r="D59" s="232">
        <v>0</v>
      </c>
      <c r="E59" s="232">
        <v>0</v>
      </c>
      <c r="F59" s="232">
        <v>0</v>
      </c>
      <c r="G59" s="232">
        <v>0</v>
      </c>
      <c r="H59" s="232">
        <v>1</v>
      </c>
      <c r="I59" s="232">
        <v>0</v>
      </c>
      <c r="J59" s="232">
        <v>1</v>
      </c>
      <c r="K59" s="232"/>
      <c r="L59" s="232" t="s">
        <v>148</v>
      </c>
      <c r="M59" s="232" t="s">
        <v>1046</v>
      </c>
      <c r="N59" s="232" t="s">
        <v>1330</v>
      </c>
      <c r="O59" s="232" t="s">
        <v>1038</v>
      </c>
      <c r="P59" s="232" t="s">
        <v>1038</v>
      </c>
      <c r="Q59" s="232" t="s">
        <v>1038</v>
      </c>
      <c r="R59" s="232"/>
      <c r="S59" s="232" t="s">
        <v>1145</v>
      </c>
      <c r="T59" s="232" t="s">
        <v>34</v>
      </c>
      <c r="U59" s="232" t="s">
        <v>149</v>
      </c>
      <c r="V59" s="232" t="s">
        <v>1046</v>
      </c>
      <c r="W59" s="232" t="s">
        <v>75</v>
      </c>
      <c r="X59" s="232">
        <f t="shared" si="0"/>
        <v>10</v>
      </c>
    </row>
    <row r="60" spans="1:24" ht="171" x14ac:dyDescent="0.2">
      <c r="A60" s="232" t="s">
        <v>156</v>
      </c>
      <c r="B60" s="232" t="s">
        <v>152</v>
      </c>
      <c r="C60" s="232">
        <v>0</v>
      </c>
      <c r="D60" s="232">
        <v>0</v>
      </c>
      <c r="E60" s="232">
        <v>0</v>
      </c>
      <c r="F60" s="232">
        <v>0</v>
      </c>
      <c r="G60" s="232">
        <v>0</v>
      </c>
      <c r="H60" s="232">
        <v>1</v>
      </c>
      <c r="I60" s="232">
        <v>0</v>
      </c>
      <c r="J60" s="232">
        <v>1</v>
      </c>
      <c r="K60" s="232"/>
      <c r="L60" s="232" t="s">
        <v>148</v>
      </c>
      <c r="M60" s="232" t="s">
        <v>1046</v>
      </c>
      <c r="N60" s="232" t="s">
        <v>1330</v>
      </c>
      <c r="O60" s="232" t="s">
        <v>1038</v>
      </c>
      <c r="P60" s="232" t="s">
        <v>1038</v>
      </c>
      <c r="Q60" s="232" t="s">
        <v>1038</v>
      </c>
      <c r="R60" s="232"/>
      <c r="S60" s="232" t="s">
        <v>1145</v>
      </c>
      <c r="T60" s="232" t="s">
        <v>34</v>
      </c>
      <c r="U60" s="232" t="s">
        <v>149</v>
      </c>
      <c r="V60" s="232" t="s">
        <v>1046</v>
      </c>
      <c r="W60" s="232" t="s">
        <v>75</v>
      </c>
      <c r="X60" s="232">
        <f t="shared" si="0"/>
        <v>10</v>
      </c>
    </row>
    <row r="61" spans="1:24" ht="171" x14ac:dyDescent="0.2">
      <c r="A61" s="232" t="s">
        <v>159</v>
      </c>
      <c r="B61" s="232" t="s">
        <v>154</v>
      </c>
      <c r="C61" s="232">
        <v>0</v>
      </c>
      <c r="D61" s="232">
        <v>0</v>
      </c>
      <c r="E61" s="232">
        <v>0</v>
      </c>
      <c r="F61" s="232">
        <v>0</v>
      </c>
      <c r="G61" s="232">
        <v>0</v>
      </c>
      <c r="H61" s="232">
        <v>1</v>
      </c>
      <c r="I61" s="232">
        <v>0</v>
      </c>
      <c r="J61" s="232">
        <v>1</v>
      </c>
      <c r="K61" s="232"/>
      <c r="L61" s="232" t="s">
        <v>148</v>
      </c>
      <c r="M61" s="232" t="s">
        <v>1046</v>
      </c>
      <c r="N61" s="232" t="s">
        <v>1330</v>
      </c>
      <c r="O61" s="232" t="s">
        <v>1038</v>
      </c>
      <c r="P61" s="232" t="s">
        <v>1038</v>
      </c>
      <c r="Q61" s="232" t="s">
        <v>1038</v>
      </c>
      <c r="R61" s="232"/>
      <c r="S61" s="232" t="s">
        <v>1145</v>
      </c>
      <c r="T61" s="232" t="s">
        <v>34</v>
      </c>
      <c r="U61" s="232" t="s">
        <v>149</v>
      </c>
      <c r="V61" s="232" t="s">
        <v>1046</v>
      </c>
      <c r="W61" s="232" t="s">
        <v>75</v>
      </c>
      <c r="X61" s="232">
        <f t="shared" si="0"/>
        <v>10</v>
      </c>
    </row>
    <row r="62" spans="1:24" ht="171" x14ac:dyDescent="0.2">
      <c r="A62" s="232" t="s">
        <v>160</v>
      </c>
      <c r="B62" s="232" t="s">
        <v>157</v>
      </c>
      <c r="C62" s="232">
        <v>0</v>
      </c>
      <c r="D62" s="232">
        <v>0</v>
      </c>
      <c r="E62" s="232">
        <v>0</v>
      </c>
      <c r="F62" s="232">
        <v>0</v>
      </c>
      <c r="G62" s="232">
        <v>0</v>
      </c>
      <c r="H62" s="232">
        <v>1</v>
      </c>
      <c r="I62" s="232">
        <v>0</v>
      </c>
      <c r="J62" s="232">
        <v>1</v>
      </c>
      <c r="K62" s="232"/>
      <c r="L62" s="232" t="s">
        <v>148</v>
      </c>
      <c r="M62" s="232" t="s">
        <v>1046</v>
      </c>
      <c r="N62" s="232" t="s">
        <v>1330</v>
      </c>
      <c r="O62" s="232" t="s">
        <v>1038</v>
      </c>
      <c r="P62" s="232" t="s">
        <v>158</v>
      </c>
      <c r="Q62" s="232" t="s">
        <v>1038</v>
      </c>
      <c r="R62" s="232"/>
      <c r="S62" s="232" t="s">
        <v>1145</v>
      </c>
      <c r="T62" s="232" t="s">
        <v>34</v>
      </c>
      <c r="U62" s="232" t="s">
        <v>149</v>
      </c>
      <c r="V62" s="232" t="s">
        <v>1046</v>
      </c>
      <c r="W62" s="232" t="s">
        <v>75</v>
      </c>
      <c r="X62" s="232">
        <f t="shared" si="0"/>
        <v>10</v>
      </c>
    </row>
    <row r="63" spans="1:24" ht="171" x14ac:dyDescent="0.2">
      <c r="A63" s="232" t="s">
        <v>163</v>
      </c>
      <c r="B63" s="232" t="s">
        <v>161</v>
      </c>
      <c r="C63" s="232">
        <v>0</v>
      </c>
      <c r="D63" s="232">
        <v>0</v>
      </c>
      <c r="E63" s="232">
        <v>0</v>
      </c>
      <c r="F63" s="232">
        <v>0</v>
      </c>
      <c r="G63" s="232">
        <v>0</v>
      </c>
      <c r="H63" s="232">
        <v>1</v>
      </c>
      <c r="I63" s="232">
        <v>0</v>
      </c>
      <c r="J63" s="232">
        <v>1</v>
      </c>
      <c r="K63" s="232"/>
      <c r="L63" s="232" t="s">
        <v>148</v>
      </c>
      <c r="M63" s="232" t="s">
        <v>1046</v>
      </c>
      <c r="N63" s="232" t="s">
        <v>1330</v>
      </c>
      <c r="O63" s="232" t="s">
        <v>1038</v>
      </c>
      <c r="P63" s="232" t="s">
        <v>162</v>
      </c>
      <c r="Q63" s="232" t="s">
        <v>1038</v>
      </c>
      <c r="R63" s="232"/>
      <c r="S63" s="232" t="s">
        <v>1145</v>
      </c>
      <c r="T63" s="232" t="s">
        <v>34</v>
      </c>
      <c r="U63" s="232" t="s">
        <v>149</v>
      </c>
      <c r="V63" s="232" t="s">
        <v>1046</v>
      </c>
      <c r="W63" s="232" t="s">
        <v>75</v>
      </c>
      <c r="X63" s="232">
        <f t="shared" si="0"/>
        <v>10</v>
      </c>
    </row>
    <row r="64" spans="1:24" ht="228" x14ac:dyDescent="0.2">
      <c r="A64" s="232" t="s">
        <v>164</v>
      </c>
      <c r="B64" s="232" t="s">
        <v>1051</v>
      </c>
      <c r="C64" s="232">
        <v>0</v>
      </c>
      <c r="D64" s="232">
        <v>0</v>
      </c>
      <c r="E64" s="232">
        <v>0</v>
      </c>
      <c r="F64" s="232">
        <v>1</v>
      </c>
      <c r="G64" s="232">
        <v>0</v>
      </c>
      <c r="H64" s="232">
        <v>0</v>
      </c>
      <c r="I64" s="232">
        <v>0</v>
      </c>
      <c r="J64" s="232">
        <v>1</v>
      </c>
      <c r="K64" s="232"/>
      <c r="L64" s="232" t="s">
        <v>165</v>
      </c>
      <c r="M64" s="232" t="s">
        <v>1046</v>
      </c>
      <c r="N64" s="232" t="s">
        <v>1331</v>
      </c>
      <c r="O64" s="232" t="s">
        <v>166</v>
      </c>
      <c r="P64" s="232" t="s">
        <v>167</v>
      </c>
      <c r="Q64" s="232" t="s">
        <v>168</v>
      </c>
      <c r="R64" s="232"/>
      <c r="S64" s="232" t="s">
        <v>1291</v>
      </c>
      <c r="T64" s="232" t="s">
        <v>1332</v>
      </c>
      <c r="U64" s="232" t="s">
        <v>40</v>
      </c>
      <c r="V64" s="232" t="s">
        <v>1046</v>
      </c>
      <c r="W64" s="232" t="s">
        <v>46</v>
      </c>
      <c r="X64" s="232">
        <f t="shared" si="0"/>
        <v>20</v>
      </c>
    </row>
    <row r="65" spans="1:24" ht="242.25" x14ac:dyDescent="0.2">
      <c r="A65" s="232" t="s">
        <v>169</v>
      </c>
      <c r="B65" s="232" t="s">
        <v>1052</v>
      </c>
      <c r="C65" s="232">
        <v>0</v>
      </c>
      <c r="D65" s="232">
        <v>0</v>
      </c>
      <c r="E65" s="232">
        <v>0</v>
      </c>
      <c r="F65" s="232">
        <v>1</v>
      </c>
      <c r="G65" s="232">
        <v>0</v>
      </c>
      <c r="H65" s="232">
        <v>0</v>
      </c>
      <c r="I65" s="232">
        <v>0</v>
      </c>
      <c r="J65" s="232">
        <v>0</v>
      </c>
      <c r="K65" s="232"/>
      <c r="L65" s="232" t="s">
        <v>165</v>
      </c>
      <c r="M65" s="232" t="s">
        <v>1046</v>
      </c>
      <c r="N65" s="232" t="s">
        <v>1331</v>
      </c>
      <c r="O65" s="232" t="s">
        <v>1038</v>
      </c>
      <c r="P65" s="232" t="s">
        <v>179</v>
      </c>
      <c r="Q65" s="232" t="s">
        <v>180</v>
      </c>
      <c r="R65" s="232"/>
      <c r="S65" s="232" t="s">
        <v>1333</v>
      </c>
      <c r="T65" s="232" t="s">
        <v>1334</v>
      </c>
      <c r="U65" s="232" t="s">
        <v>40</v>
      </c>
      <c r="V65" s="232" t="s">
        <v>1046</v>
      </c>
      <c r="W65" s="232" t="s">
        <v>46</v>
      </c>
      <c r="X65" s="232">
        <f t="shared" si="0"/>
        <v>20</v>
      </c>
    </row>
    <row r="66" spans="1:24" ht="213.75" x14ac:dyDescent="0.2">
      <c r="A66" s="232" t="s">
        <v>173</v>
      </c>
      <c r="B66" s="232" t="s">
        <v>1053</v>
      </c>
      <c r="C66" s="232">
        <v>0</v>
      </c>
      <c r="D66" s="232">
        <v>0</v>
      </c>
      <c r="E66" s="232">
        <v>0</v>
      </c>
      <c r="F66" s="232">
        <v>1</v>
      </c>
      <c r="G66" s="232">
        <v>0</v>
      </c>
      <c r="H66" s="232">
        <v>0</v>
      </c>
      <c r="I66" s="232">
        <v>0</v>
      </c>
      <c r="J66" s="232">
        <v>0</v>
      </c>
      <c r="K66" s="232"/>
      <c r="L66" s="232" t="s">
        <v>165</v>
      </c>
      <c r="M66" s="232" t="s">
        <v>1046</v>
      </c>
      <c r="N66" s="232" t="s">
        <v>1331</v>
      </c>
      <c r="O66" s="232" t="s">
        <v>187</v>
      </c>
      <c r="P66" s="232" t="s">
        <v>188</v>
      </c>
      <c r="Q66" s="232" t="s">
        <v>189</v>
      </c>
      <c r="R66" s="232"/>
      <c r="S66" s="232" t="s">
        <v>1481</v>
      </c>
      <c r="T66" s="232" t="s">
        <v>1335</v>
      </c>
      <c r="U66" s="232" t="s">
        <v>40</v>
      </c>
      <c r="V66" s="232" t="s">
        <v>1046</v>
      </c>
      <c r="W66" s="232" t="s">
        <v>46</v>
      </c>
      <c r="X66" s="232">
        <f t="shared" ref="X66:X128" si="1">IF($W66="Critical Importance",20,IF($W66="Minor Importance",5,10))</f>
        <v>20</v>
      </c>
    </row>
    <row r="67" spans="1:24" ht="85.5" x14ac:dyDescent="0.2">
      <c r="A67" s="232" t="s">
        <v>178</v>
      </c>
      <c r="B67" s="232" t="s">
        <v>197</v>
      </c>
      <c r="C67" s="232">
        <v>0</v>
      </c>
      <c r="D67" s="232">
        <v>0</v>
      </c>
      <c r="E67" s="232">
        <v>0</v>
      </c>
      <c r="F67" s="232">
        <v>1</v>
      </c>
      <c r="G67" s="232">
        <v>0</v>
      </c>
      <c r="H67" s="232">
        <v>0</v>
      </c>
      <c r="I67" s="232">
        <v>0</v>
      </c>
      <c r="J67" s="232">
        <v>1</v>
      </c>
      <c r="K67" s="232"/>
      <c r="L67" s="232" t="s">
        <v>165</v>
      </c>
      <c r="M67" s="232" t="s">
        <v>1046</v>
      </c>
      <c r="N67" s="232" t="s">
        <v>1331</v>
      </c>
      <c r="O67" s="232" t="s">
        <v>1038</v>
      </c>
      <c r="P67" s="232" t="s">
        <v>198</v>
      </c>
      <c r="Q67" s="232" t="s">
        <v>199</v>
      </c>
      <c r="R67" s="232"/>
      <c r="S67" s="232" t="s">
        <v>200</v>
      </c>
      <c r="T67" s="232" t="s">
        <v>1336</v>
      </c>
      <c r="U67" s="232" t="s">
        <v>149</v>
      </c>
      <c r="V67" s="232" t="s">
        <v>1046</v>
      </c>
      <c r="W67" s="232" t="s">
        <v>46</v>
      </c>
      <c r="X67" s="232">
        <f t="shared" si="1"/>
        <v>20</v>
      </c>
    </row>
    <row r="68" spans="1:24" ht="256.5" x14ac:dyDescent="0.2">
      <c r="A68" s="232" t="s">
        <v>181</v>
      </c>
      <c r="B68" s="232" t="s">
        <v>1054</v>
      </c>
      <c r="C68" s="232">
        <v>0</v>
      </c>
      <c r="D68" s="232">
        <v>0</v>
      </c>
      <c r="E68" s="232">
        <v>0</v>
      </c>
      <c r="F68" s="232">
        <v>1</v>
      </c>
      <c r="G68" s="232">
        <v>0</v>
      </c>
      <c r="H68" s="232">
        <v>0</v>
      </c>
      <c r="I68" s="232">
        <v>0</v>
      </c>
      <c r="J68" s="232">
        <v>0</v>
      </c>
      <c r="K68" s="232"/>
      <c r="L68" s="232" t="s">
        <v>165</v>
      </c>
      <c r="M68" s="232" t="s">
        <v>1046</v>
      </c>
      <c r="N68" s="232" t="s">
        <v>1331</v>
      </c>
      <c r="O68" s="232" t="s">
        <v>1038</v>
      </c>
      <c r="P68" s="232" t="s">
        <v>202</v>
      </c>
      <c r="Q68" s="232" t="s">
        <v>203</v>
      </c>
      <c r="R68" s="232"/>
      <c r="S68" s="232" t="s">
        <v>1337</v>
      </c>
      <c r="T68" s="232" t="s">
        <v>1338</v>
      </c>
      <c r="U68" s="232" t="s">
        <v>40</v>
      </c>
      <c r="V68" s="232" t="s">
        <v>1046</v>
      </c>
      <c r="W68" s="232" t="s">
        <v>46</v>
      </c>
      <c r="X68" s="232">
        <f t="shared" si="1"/>
        <v>20</v>
      </c>
    </row>
    <row r="69" spans="1:24" ht="242.25" x14ac:dyDescent="0.2">
      <c r="A69" s="232" t="s">
        <v>186</v>
      </c>
      <c r="B69" s="232" t="s">
        <v>1055</v>
      </c>
      <c r="C69" s="232">
        <v>0</v>
      </c>
      <c r="D69" s="232">
        <v>0</v>
      </c>
      <c r="E69" s="232">
        <v>0</v>
      </c>
      <c r="F69" s="232">
        <v>1</v>
      </c>
      <c r="G69" s="232">
        <v>0</v>
      </c>
      <c r="H69" s="232">
        <v>0</v>
      </c>
      <c r="I69" s="232">
        <v>0</v>
      </c>
      <c r="J69" s="232">
        <v>0</v>
      </c>
      <c r="K69" s="232"/>
      <c r="L69" s="232" t="s">
        <v>165</v>
      </c>
      <c r="M69" s="232" t="s">
        <v>1046</v>
      </c>
      <c r="N69" s="232" t="s">
        <v>1331</v>
      </c>
      <c r="O69" s="232" t="s">
        <v>1038</v>
      </c>
      <c r="P69" s="232" t="s">
        <v>217</v>
      </c>
      <c r="Q69" s="232" t="s">
        <v>218</v>
      </c>
      <c r="R69" s="232"/>
      <c r="S69" s="232" t="s">
        <v>1339</v>
      </c>
      <c r="T69" s="232" t="s">
        <v>1340</v>
      </c>
      <c r="U69" s="232" t="s">
        <v>40</v>
      </c>
      <c r="V69" s="232" t="s">
        <v>1046</v>
      </c>
      <c r="W69" s="232" t="s">
        <v>46</v>
      </c>
      <c r="X69" s="232">
        <f t="shared" si="1"/>
        <v>20</v>
      </c>
    </row>
    <row r="70" spans="1:24" ht="142.5" x14ac:dyDescent="0.2">
      <c r="A70" s="232" t="s">
        <v>190</v>
      </c>
      <c r="B70" s="232" t="s">
        <v>1056</v>
      </c>
      <c r="C70" s="232">
        <v>0</v>
      </c>
      <c r="D70" s="232">
        <v>0</v>
      </c>
      <c r="E70" s="232">
        <v>0</v>
      </c>
      <c r="F70" s="232">
        <v>1</v>
      </c>
      <c r="G70" s="232">
        <v>0</v>
      </c>
      <c r="H70" s="232">
        <v>0</v>
      </c>
      <c r="I70" s="232">
        <v>0</v>
      </c>
      <c r="J70" s="232">
        <v>0</v>
      </c>
      <c r="K70" s="232"/>
      <c r="L70" s="232" t="s">
        <v>165</v>
      </c>
      <c r="M70" s="232" t="s">
        <v>1046</v>
      </c>
      <c r="N70" s="232" t="s">
        <v>1331</v>
      </c>
      <c r="O70" s="232" t="s">
        <v>1038</v>
      </c>
      <c r="P70" s="232" t="s">
        <v>220</v>
      </c>
      <c r="Q70" s="232" t="s">
        <v>221</v>
      </c>
      <c r="R70" s="232"/>
      <c r="S70" s="232" t="s">
        <v>1341</v>
      </c>
      <c r="T70" s="232" t="s">
        <v>1342</v>
      </c>
      <c r="U70" s="232" t="s">
        <v>40</v>
      </c>
      <c r="V70" s="232" t="s">
        <v>1046</v>
      </c>
      <c r="W70" s="232" t="s">
        <v>46</v>
      </c>
      <c r="X70" s="232">
        <f t="shared" si="1"/>
        <v>20</v>
      </c>
    </row>
    <row r="71" spans="1:24" ht="213.75" x14ac:dyDescent="0.2">
      <c r="A71" s="232" t="s">
        <v>196</v>
      </c>
      <c r="B71" s="232" t="s">
        <v>170</v>
      </c>
      <c r="C71" s="232">
        <v>0</v>
      </c>
      <c r="D71" s="232">
        <v>0</v>
      </c>
      <c r="E71" s="232">
        <v>0</v>
      </c>
      <c r="F71" s="232">
        <v>1</v>
      </c>
      <c r="G71" s="232">
        <v>0</v>
      </c>
      <c r="H71" s="232">
        <v>0</v>
      </c>
      <c r="I71" s="232">
        <v>0</v>
      </c>
      <c r="J71" s="232">
        <v>1</v>
      </c>
      <c r="K71" s="232"/>
      <c r="L71" s="232" t="s">
        <v>165</v>
      </c>
      <c r="M71" s="232" t="s">
        <v>1046</v>
      </c>
      <c r="N71" s="232" t="s">
        <v>1331</v>
      </c>
      <c r="O71" s="232" t="s">
        <v>171</v>
      </c>
      <c r="P71" s="232" t="s">
        <v>172</v>
      </c>
      <c r="Q71" s="232" t="s">
        <v>1038</v>
      </c>
      <c r="R71" s="232"/>
      <c r="S71" s="232" t="s">
        <v>1343</v>
      </c>
      <c r="T71" s="232" t="s">
        <v>1344</v>
      </c>
      <c r="U71" s="232" t="s">
        <v>40</v>
      </c>
      <c r="V71" s="232" t="s">
        <v>1046</v>
      </c>
      <c r="W71" s="232" t="s">
        <v>75</v>
      </c>
      <c r="X71" s="232">
        <f t="shared" si="1"/>
        <v>10</v>
      </c>
    </row>
    <row r="72" spans="1:24" ht="228" x14ac:dyDescent="0.2">
      <c r="A72" s="232" t="s">
        <v>201</v>
      </c>
      <c r="B72" s="232" t="s">
        <v>174</v>
      </c>
      <c r="C72" s="232">
        <v>0</v>
      </c>
      <c r="D72" s="232">
        <v>0</v>
      </c>
      <c r="E72" s="232">
        <v>0</v>
      </c>
      <c r="F72" s="232">
        <v>1</v>
      </c>
      <c r="G72" s="232">
        <v>0</v>
      </c>
      <c r="H72" s="232">
        <v>0</v>
      </c>
      <c r="I72" s="232">
        <v>0</v>
      </c>
      <c r="J72" s="232">
        <v>0</v>
      </c>
      <c r="K72" s="232"/>
      <c r="L72" s="232" t="s">
        <v>165</v>
      </c>
      <c r="M72" s="232" t="s">
        <v>1046</v>
      </c>
      <c r="N72" s="232" t="s">
        <v>1331</v>
      </c>
      <c r="O72" s="232" t="s">
        <v>1038</v>
      </c>
      <c r="P72" s="232" t="s">
        <v>175</v>
      </c>
      <c r="Q72" s="232" t="s">
        <v>176</v>
      </c>
      <c r="R72" s="232"/>
      <c r="S72" s="232" t="s">
        <v>177</v>
      </c>
      <c r="T72" s="232" t="s">
        <v>1299</v>
      </c>
      <c r="U72" s="232" t="s">
        <v>40</v>
      </c>
      <c r="V72" s="232" t="s">
        <v>1046</v>
      </c>
      <c r="W72" s="232" t="s">
        <v>75</v>
      </c>
      <c r="X72" s="232">
        <f t="shared" si="1"/>
        <v>10</v>
      </c>
    </row>
    <row r="73" spans="1:24" ht="256.5" x14ac:dyDescent="0.2">
      <c r="A73" s="232" t="s">
        <v>204</v>
      </c>
      <c r="B73" s="232" t="s">
        <v>182</v>
      </c>
      <c r="C73" s="232">
        <v>0</v>
      </c>
      <c r="D73" s="232">
        <v>0</v>
      </c>
      <c r="E73" s="232">
        <v>0</v>
      </c>
      <c r="F73" s="232">
        <v>1</v>
      </c>
      <c r="G73" s="232">
        <v>0</v>
      </c>
      <c r="H73" s="232">
        <v>0</v>
      </c>
      <c r="I73" s="232">
        <v>0</v>
      </c>
      <c r="J73" s="232">
        <v>0</v>
      </c>
      <c r="K73" s="232"/>
      <c r="L73" s="232" t="s">
        <v>165</v>
      </c>
      <c r="M73" s="232" t="s">
        <v>1046</v>
      </c>
      <c r="N73" s="232" t="s">
        <v>1331</v>
      </c>
      <c r="O73" s="232" t="s">
        <v>183</v>
      </c>
      <c r="P73" s="232" t="s">
        <v>90</v>
      </c>
      <c r="Q73" s="232" t="s">
        <v>184</v>
      </c>
      <c r="R73" s="232"/>
      <c r="S73" s="232" t="s">
        <v>1345</v>
      </c>
      <c r="T73" s="232" t="s">
        <v>185</v>
      </c>
      <c r="U73" s="232" t="s">
        <v>40</v>
      </c>
      <c r="V73" s="232" t="s">
        <v>1046</v>
      </c>
      <c r="W73" s="232" t="s">
        <v>75</v>
      </c>
      <c r="X73" s="232">
        <f t="shared" si="1"/>
        <v>10</v>
      </c>
    </row>
    <row r="74" spans="1:24" ht="185.25" x14ac:dyDescent="0.2">
      <c r="A74" s="232" t="s">
        <v>208</v>
      </c>
      <c r="B74" s="232" t="s">
        <v>209</v>
      </c>
      <c r="C74" s="232">
        <v>0</v>
      </c>
      <c r="D74" s="232">
        <v>0</v>
      </c>
      <c r="E74" s="232">
        <v>0</v>
      </c>
      <c r="F74" s="232">
        <v>1</v>
      </c>
      <c r="G74" s="232">
        <v>0</v>
      </c>
      <c r="H74" s="232">
        <v>0</v>
      </c>
      <c r="I74" s="232">
        <v>0</v>
      </c>
      <c r="J74" s="232">
        <v>0</v>
      </c>
      <c r="K74" s="232"/>
      <c r="L74" s="232" t="s">
        <v>165</v>
      </c>
      <c r="M74" s="232" t="s">
        <v>1046</v>
      </c>
      <c r="N74" s="232" t="s">
        <v>1331</v>
      </c>
      <c r="O74" s="232" t="s">
        <v>1038</v>
      </c>
      <c r="P74" s="232" t="s">
        <v>210</v>
      </c>
      <c r="Q74" s="232" t="s">
        <v>211</v>
      </c>
      <c r="R74" s="232"/>
      <c r="S74" s="232" t="s">
        <v>1346</v>
      </c>
      <c r="T74" s="232" t="s">
        <v>1347</v>
      </c>
      <c r="U74" s="232" t="s">
        <v>40</v>
      </c>
      <c r="V74" s="232" t="s">
        <v>1046</v>
      </c>
      <c r="W74" s="232" t="s">
        <v>75</v>
      </c>
      <c r="X74" s="232">
        <f t="shared" si="1"/>
        <v>10</v>
      </c>
    </row>
    <row r="75" spans="1:24" ht="185.25" x14ac:dyDescent="0.2">
      <c r="A75" s="232" t="s">
        <v>212</v>
      </c>
      <c r="B75" s="232" t="s">
        <v>213</v>
      </c>
      <c r="C75" s="232">
        <v>0</v>
      </c>
      <c r="D75" s="232">
        <v>0</v>
      </c>
      <c r="E75" s="232">
        <v>0</v>
      </c>
      <c r="F75" s="232">
        <v>1</v>
      </c>
      <c r="G75" s="232">
        <v>0</v>
      </c>
      <c r="H75" s="232">
        <v>0</v>
      </c>
      <c r="I75" s="232">
        <v>0</v>
      </c>
      <c r="J75" s="232">
        <v>0</v>
      </c>
      <c r="K75" s="232"/>
      <c r="L75" s="232" t="s">
        <v>165</v>
      </c>
      <c r="M75" s="232" t="s">
        <v>1046</v>
      </c>
      <c r="N75" s="232" t="s">
        <v>1331</v>
      </c>
      <c r="O75" s="232" t="s">
        <v>1038</v>
      </c>
      <c r="P75" s="232" t="s">
        <v>214</v>
      </c>
      <c r="Q75" s="232" t="s">
        <v>215</v>
      </c>
      <c r="R75" s="232"/>
      <c r="S75" s="232" t="s">
        <v>1346</v>
      </c>
      <c r="T75" s="232" t="s">
        <v>1347</v>
      </c>
      <c r="U75" s="232" t="s">
        <v>40</v>
      </c>
      <c r="V75" s="232" t="s">
        <v>1046</v>
      </c>
      <c r="W75" s="232" t="s">
        <v>75</v>
      </c>
      <c r="X75" s="232">
        <f t="shared" si="1"/>
        <v>10</v>
      </c>
    </row>
    <row r="76" spans="1:24" ht="128.25" x14ac:dyDescent="0.2">
      <c r="A76" s="232" t="s">
        <v>216</v>
      </c>
      <c r="B76" s="232" t="s">
        <v>191</v>
      </c>
      <c r="C76" s="232">
        <v>0</v>
      </c>
      <c r="D76" s="232">
        <v>0</v>
      </c>
      <c r="E76" s="232">
        <v>0</v>
      </c>
      <c r="F76" s="232">
        <v>1</v>
      </c>
      <c r="G76" s="232">
        <v>0</v>
      </c>
      <c r="H76" s="232">
        <v>0</v>
      </c>
      <c r="I76" s="232">
        <v>0</v>
      </c>
      <c r="J76" s="232">
        <v>0</v>
      </c>
      <c r="K76" s="232"/>
      <c r="L76" s="232" t="s">
        <v>165</v>
      </c>
      <c r="M76" s="232" t="s">
        <v>1046</v>
      </c>
      <c r="N76" s="232" t="s">
        <v>1331</v>
      </c>
      <c r="O76" s="232" t="s">
        <v>192</v>
      </c>
      <c r="P76" s="232" t="s">
        <v>193</v>
      </c>
      <c r="Q76" s="232" t="s">
        <v>194</v>
      </c>
      <c r="R76" s="232" t="s">
        <v>1629</v>
      </c>
      <c r="S76" s="232" t="s">
        <v>195</v>
      </c>
      <c r="T76" s="232" t="s">
        <v>1348</v>
      </c>
      <c r="U76" s="232" t="s">
        <v>40</v>
      </c>
      <c r="V76" s="232" t="s">
        <v>1046</v>
      </c>
      <c r="W76" s="232" t="s">
        <v>41</v>
      </c>
      <c r="X76" s="232">
        <f t="shared" si="1"/>
        <v>5</v>
      </c>
    </row>
    <row r="77" spans="1:24" ht="199.5" x14ac:dyDescent="0.2">
      <c r="A77" s="232" t="s">
        <v>219</v>
      </c>
      <c r="B77" s="232" t="s">
        <v>205</v>
      </c>
      <c r="C77" s="232">
        <v>0</v>
      </c>
      <c r="D77" s="232">
        <v>0</v>
      </c>
      <c r="E77" s="232">
        <v>0</v>
      </c>
      <c r="F77" s="232">
        <v>1</v>
      </c>
      <c r="G77" s="232">
        <v>0</v>
      </c>
      <c r="H77" s="232">
        <v>0</v>
      </c>
      <c r="I77" s="232">
        <v>0</v>
      </c>
      <c r="J77" s="232">
        <v>0</v>
      </c>
      <c r="K77" s="232"/>
      <c r="L77" s="232" t="s">
        <v>165</v>
      </c>
      <c r="M77" s="232" t="s">
        <v>1046</v>
      </c>
      <c r="N77" s="232" t="s">
        <v>1331</v>
      </c>
      <c r="O77" s="232" t="s">
        <v>1038</v>
      </c>
      <c r="P77" s="232" t="s">
        <v>206</v>
      </c>
      <c r="Q77" s="232" t="s">
        <v>207</v>
      </c>
      <c r="R77" s="232"/>
      <c r="S77" s="232" t="s">
        <v>1349</v>
      </c>
      <c r="T77" s="232" t="s">
        <v>1350</v>
      </c>
      <c r="U77" s="232" t="s">
        <v>40</v>
      </c>
      <c r="V77" s="232" t="s">
        <v>1046</v>
      </c>
      <c r="W77" s="232" t="s">
        <v>41</v>
      </c>
      <c r="X77" s="232">
        <f t="shared" si="1"/>
        <v>5</v>
      </c>
    </row>
    <row r="78" spans="1:24" ht="185.25" x14ac:dyDescent="0.2">
      <c r="A78" s="232" t="s">
        <v>222</v>
      </c>
      <c r="B78" s="232" t="s">
        <v>1057</v>
      </c>
      <c r="C78" s="232">
        <v>0</v>
      </c>
      <c r="D78" s="232">
        <v>0</v>
      </c>
      <c r="E78" s="232">
        <v>1</v>
      </c>
      <c r="F78" s="232">
        <v>0</v>
      </c>
      <c r="G78" s="232">
        <v>0</v>
      </c>
      <c r="H78" s="232">
        <v>0</v>
      </c>
      <c r="I78" s="232">
        <v>0</v>
      </c>
      <c r="J78" s="232">
        <v>1</v>
      </c>
      <c r="K78" s="232"/>
      <c r="L78" s="232" t="s">
        <v>4</v>
      </c>
      <c r="M78" s="232" t="s">
        <v>1046</v>
      </c>
      <c r="N78" s="232" t="s">
        <v>1331</v>
      </c>
      <c r="O78" s="232" t="s">
        <v>1146</v>
      </c>
      <c r="P78" s="232" t="s">
        <v>223</v>
      </c>
      <c r="Q78" s="232" t="s">
        <v>224</v>
      </c>
      <c r="R78" s="232"/>
      <c r="S78" s="232" t="s">
        <v>225</v>
      </c>
      <c r="T78" s="232" t="s">
        <v>226</v>
      </c>
      <c r="U78" s="232" t="s">
        <v>40</v>
      </c>
      <c r="V78" s="232" t="s">
        <v>1046</v>
      </c>
      <c r="W78" s="232" t="s">
        <v>46</v>
      </c>
      <c r="X78" s="232">
        <f t="shared" si="1"/>
        <v>20</v>
      </c>
    </row>
    <row r="79" spans="1:24" ht="128.25" x14ac:dyDescent="0.2">
      <c r="A79" s="232" t="s">
        <v>227</v>
      </c>
      <c r="B79" s="232" t="s">
        <v>1058</v>
      </c>
      <c r="C79" s="232">
        <v>0</v>
      </c>
      <c r="D79" s="232">
        <v>0</v>
      </c>
      <c r="E79" s="232">
        <v>1</v>
      </c>
      <c r="F79" s="232">
        <v>0</v>
      </c>
      <c r="G79" s="232">
        <v>0</v>
      </c>
      <c r="H79" s="232">
        <v>0</v>
      </c>
      <c r="I79" s="232">
        <v>0</v>
      </c>
      <c r="J79" s="232">
        <v>1</v>
      </c>
      <c r="K79" s="232"/>
      <c r="L79" s="232" t="s">
        <v>4</v>
      </c>
      <c r="M79" s="232" t="s">
        <v>1046</v>
      </c>
      <c r="N79" s="232" t="s">
        <v>1331</v>
      </c>
      <c r="O79" s="232" t="s">
        <v>1038</v>
      </c>
      <c r="P79" s="232" t="s">
        <v>228</v>
      </c>
      <c r="Q79" s="232" t="s">
        <v>229</v>
      </c>
      <c r="R79" s="232"/>
      <c r="S79" s="232" t="s">
        <v>1351</v>
      </c>
      <c r="T79" s="232" t="s">
        <v>230</v>
      </c>
      <c r="U79" s="232" t="s">
        <v>40</v>
      </c>
      <c r="V79" s="232" t="s">
        <v>1046</v>
      </c>
      <c r="W79" s="232" t="s">
        <v>46</v>
      </c>
      <c r="X79" s="232">
        <f t="shared" si="1"/>
        <v>20</v>
      </c>
    </row>
    <row r="80" spans="1:24" ht="99.75" x14ac:dyDescent="0.2">
      <c r="A80" s="232" t="s">
        <v>231</v>
      </c>
      <c r="B80" s="232" t="s">
        <v>1059</v>
      </c>
      <c r="C80" s="232">
        <v>0</v>
      </c>
      <c r="D80" s="232">
        <v>0</v>
      </c>
      <c r="E80" s="232">
        <v>1</v>
      </c>
      <c r="F80" s="232">
        <v>0</v>
      </c>
      <c r="G80" s="232">
        <v>0</v>
      </c>
      <c r="H80" s="232">
        <v>0</v>
      </c>
      <c r="I80" s="232">
        <v>0</v>
      </c>
      <c r="J80" s="232">
        <v>0</v>
      </c>
      <c r="K80" s="232"/>
      <c r="L80" s="232" t="s">
        <v>4</v>
      </c>
      <c r="M80" s="232" t="s">
        <v>1046</v>
      </c>
      <c r="N80" s="232" t="s">
        <v>1331</v>
      </c>
      <c r="O80" s="232" t="s">
        <v>1038</v>
      </c>
      <c r="P80" s="232" t="s">
        <v>233</v>
      </c>
      <c r="Q80" s="232" t="s">
        <v>234</v>
      </c>
      <c r="R80" s="232"/>
      <c r="S80" s="232" t="s">
        <v>1352</v>
      </c>
      <c r="T80" s="232" t="s">
        <v>235</v>
      </c>
      <c r="U80" s="232" t="s">
        <v>40</v>
      </c>
      <c r="V80" s="232" t="s">
        <v>1046</v>
      </c>
      <c r="W80" s="232" t="s">
        <v>46</v>
      </c>
      <c r="X80" s="232">
        <f t="shared" si="1"/>
        <v>20</v>
      </c>
    </row>
    <row r="81" spans="1:24" ht="99.75" x14ac:dyDescent="0.2">
      <c r="A81" s="232" t="s">
        <v>232</v>
      </c>
      <c r="B81" s="232" t="s">
        <v>1060</v>
      </c>
      <c r="C81" s="232">
        <v>0</v>
      </c>
      <c r="D81" s="232">
        <v>0</v>
      </c>
      <c r="E81" s="232">
        <v>1</v>
      </c>
      <c r="F81" s="232">
        <v>0</v>
      </c>
      <c r="G81" s="232">
        <v>0</v>
      </c>
      <c r="H81" s="232">
        <v>0</v>
      </c>
      <c r="I81" s="232">
        <v>0</v>
      </c>
      <c r="J81" s="232">
        <v>0</v>
      </c>
      <c r="K81" s="232"/>
      <c r="L81" s="232" t="s">
        <v>4</v>
      </c>
      <c r="M81" s="232" t="s">
        <v>1046</v>
      </c>
      <c r="N81" s="232" t="s">
        <v>1331</v>
      </c>
      <c r="O81" s="232" t="s">
        <v>1255</v>
      </c>
      <c r="P81" s="232" t="s">
        <v>1038</v>
      </c>
      <c r="Q81" s="232" t="s">
        <v>237</v>
      </c>
      <c r="R81" s="232"/>
      <c r="S81" s="232" t="s">
        <v>1352</v>
      </c>
      <c r="T81" s="232" t="s">
        <v>238</v>
      </c>
      <c r="U81" s="232" t="s">
        <v>149</v>
      </c>
      <c r="V81" s="232" t="s">
        <v>1046</v>
      </c>
      <c r="W81" s="232" t="s">
        <v>46</v>
      </c>
      <c r="X81" s="232">
        <f t="shared" si="1"/>
        <v>20</v>
      </c>
    </row>
    <row r="82" spans="1:24" ht="128.25" x14ac:dyDescent="0.2">
      <c r="A82" s="232" t="s">
        <v>236</v>
      </c>
      <c r="B82" s="232" t="s">
        <v>1061</v>
      </c>
      <c r="C82" s="232">
        <v>0</v>
      </c>
      <c r="D82" s="232">
        <v>0</v>
      </c>
      <c r="E82" s="232">
        <v>1</v>
      </c>
      <c r="F82" s="232">
        <v>0</v>
      </c>
      <c r="G82" s="232">
        <v>0</v>
      </c>
      <c r="H82" s="232">
        <v>0</v>
      </c>
      <c r="I82" s="232">
        <v>0</v>
      </c>
      <c r="J82" s="232">
        <v>0</v>
      </c>
      <c r="K82" s="232"/>
      <c r="L82" s="232" t="s">
        <v>4</v>
      </c>
      <c r="M82" s="232" t="s">
        <v>1046</v>
      </c>
      <c r="N82" s="232" t="s">
        <v>1331</v>
      </c>
      <c r="O82" s="232" t="s">
        <v>1038</v>
      </c>
      <c r="P82" s="232" t="s">
        <v>240</v>
      </c>
      <c r="Q82" s="232" t="s">
        <v>241</v>
      </c>
      <c r="R82" s="232"/>
      <c r="S82" s="232" t="s">
        <v>242</v>
      </c>
      <c r="T82" s="232" t="s">
        <v>1353</v>
      </c>
      <c r="U82" s="232" t="s">
        <v>40</v>
      </c>
      <c r="V82" s="232" t="s">
        <v>1046</v>
      </c>
      <c r="W82" s="232" t="s">
        <v>46</v>
      </c>
      <c r="X82" s="232">
        <f t="shared" si="1"/>
        <v>20</v>
      </c>
    </row>
    <row r="83" spans="1:24" ht="156.75" x14ac:dyDescent="0.2">
      <c r="A83" s="232" t="s">
        <v>239</v>
      </c>
      <c r="B83" s="232" t="s">
        <v>1062</v>
      </c>
      <c r="C83" s="232">
        <v>0</v>
      </c>
      <c r="D83" s="232">
        <v>0</v>
      </c>
      <c r="E83" s="232">
        <v>1</v>
      </c>
      <c r="F83" s="232">
        <v>0</v>
      </c>
      <c r="G83" s="232">
        <v>0</v>
      </c>
      <c r="H83" s="232">
        <v>0</v>
      </c>
      <c r="I83" s="232">
        <v>0</v>
      </c>
      <c r="J83" s="232">
        <v>0</v>
      </c>
      <c r="K83" s="232"/>
      <c r="L83" s="232" t="s">
        <v>4</v>
      </c>
      <c r="M83" s="232" t="s">
        <v>1046</v>
      </c>
      <c r="N83" s="232" t="s">
        <v>1331</v>
      </c>
      <c r="O83" s="232" t="s">
        <v>1038</v>
      </c>
      <c r="P83" s="232" t="s">
        <v>244</v>
      </c>
      <c r="Q83" s="232" t="s">
        <v>245</v>
      </c>
      <c r="R83" s="232"/>
      <c r="S83" s="232" t="s">
        <v>1354</v>
      </c>
      <c r="T83" s="232" t="s">
        <v>1355</v>
      </c>
      <c r="U83" s="232" t="s">
        <v>40</v>
      </c>
      <c r="V83" s="232" t="s">
        <v>1046</v>
      </c>
      <c r="W83" s="232" t="s">
        <v>46</v>
      </c>
      <c r="X83" s="232">
        <f t="shared" si="1"/>
        <v>20</v>
      </c>
    </row>
    <row r="84" spans="1:24" ht="156.75" x14ac:dyDescent="0.2">
      <c r="A84" s="232" t="s">
        <v>243</v>
      </c>
      <c r="B84" s="232" t="s">
        <v>1256</v>
      </c>
      <c r="C84" s="232">
        <v>0</v>
      </c>
      <c r="D84" s="232">
        <v>0</v>
      </c>
      <c r="E84" s="232">
        <v>1</v>
      </c>
      <c r="F84" s="232">
        <v>0</v>
      </c>
      <c r="G84" s="232">
        <v>0</v>
      </c>
      <c r="H84" s="232">
        <v>0</v>
      </c>
      <c r="I84" s="232">
        <v>0</v>
      </c>
      <c r="J84" s="232">
        <v>0</v>
      </c>
      <c r="K84" s="232"/>
      <c r="L84" s="232" t="s">
        <v>4</v>
      </c>
      <c r="M84" s="232" t="s">
        <v>1046</v>
      </c>
      <c r="N84" s="232" t="s">
        <v>1331</v>
      </c>
      <c r="O84" s="232" t="s">
        <v>1038</v>
      </c>
      <c r="P84" s="232" t="s">
        <v>1038</v>
      </c>
      <c r="Q84" s="232" t="s">
        <v>1257</v>
      </c>
      <c r="R84" s="232"/>
      <c r="S84" s="232" t="s">
        <v>1356</v>
      </c>
      <c r="T84" s="232" t="s">
        <v>1357</v>
      </c>
      <c r="U84" s="232" t="s">
        <v>149</v>
      </c>
      <c r="V84" s="232" t="s">
        <v>1046</v>
      </c>
      <c r="W84" s="232" t="s">
        <v>46</v>
      </c>
      <c r="X84" s="232">
        <f t="shared" si="1"/>
        <v>20</v>
      </c>
    </row>
    <row r="85" spans="1:24" ht="85.5" x14ac:dyDescent="0.2">
      <c r="A85" s="232" t="s">
        <v>246</v>
      </c>
      <c r="B85" s="232" t="s">
        <v>1063</v>
      </c>
      <c r="C85" s="232">
        <v>0</v>
      </c>
      <c r="D85" s="232">
        <v>0</v>
      </c>
      <c r="E85" s="232">
        <v>1</v>
      </c>
      <c r="F85" s="232">
        <v>0</v>
      </c>
      <c r="G85" s="232">
        <v>0</v>
      </c>
      <c r="H85" s="232">
        <v>0</v>
      </c>
      <c r="I85" s="232">
        <v>0</v>
      </c>
      <c r="J85" s="232">
        <v>0</v>
      </c>
      <c r="K85" s="232"/>
      <c r="L85" s="232" t="s">
        <v>4</v>
      </c>
      <c r="M85" s="232" t="s">
        <v>1046</v>
      </c>
      <c r="N85" s="232" t="s">
        <v>1331</v>
      </c>
      <c r="O85" s="232" t="s">
        <v>1038</v>
      </c>
      <c r="P85" s="232" t="s">
        <v>1038</v>
      </c>
      <c r="Q85" s="232" t="s">
        <v>270</v>
      </c>
      <c r="R85" s="232"/>
      <c r="S85" s="232" t="s">
        <v>271</v>
      </c>
      <c r="T85" s="232" t="s">
        <v>272</v>
      </c>
      <c r="U85" s="232" t="s">
        <v>149</v>
      </c>
      <c r="V85" s="232" t="s">
        <v>1046</v>
      </c>
      <c r="W85" s="232" t="s">
        <v>46</v>
      </c>
      <c r="X85" s="232">
        <f t="shared" si="1"/>
        <v>20</v>
      </c>
    </row>
    <row r="86" spans="1:24" ht="199.5" x14ac:dyDescent="0.2">
      <c r="A86" s="232" t="s">
        <v>250</v>
      </c>
      <c r="B86" s="232" t="s">
        <v>1064</v>
      </c>
      <c r="C86" s="232">
        <v>0</v>
      </c>
      <c r="D86" s="232">
        <v>0</v>
      </c>
      <c r="E86" s="232">
        <v>1</v>
      </c>
      <c r="F86" s="232">
        <v>0</v>
      </c>
      <c r="G86" s="232">
        <v>0</v>
      </c>
      <c r="H86" s="232">
        <v>0</v>
      </c>
      <c r="I86" s="232">
        <v>0</v>
      </c>
      <c r="J86" s="232">
        <v>1</v>
      </c>
      <c r="K86" s="232"/>
      <c r="L86" s="232" t="s">
        <v>4</v>
      </c>
      <c r="M86" s="232" t="s">
        <v>1046</v>
      </c>
      <c r="N86" s="232" t="s">
        <v>1331</v>
      </c>
      <c r="O86" s="232" t="s">
        <v>1038</v>
      </c>
      <c r="P86" s="232" t="s">
        <v>279</v>
      </c>
      <c r="Q86" s="232" t="s">
        <v>1038</v>
      </c>
      <c r="R86" s="232"/>
      <c r="S86" s="232" t="s">
        <v>280</v>
      </c>
      <c r="T86" s="232" t="s">
        <v>1358</v>
      </c>
      <c r="U86" s="232" t="s">
        <v>40</v>
      </c>
      <c r="V86" s="232" t="s">
        <v>1046</v>
      </c>
      <c r="W86" s="232" t="s">
        <v>46</v>
      </c>
      <c r="X86" s="232">
        <f t="shared" si="1"/>
        <v>20</v>
      </c>
    </row>
    <row r="87" spans="1:24" ht="242.25" x14ac:dyDescent="0.2">
      <c r="A87" s="232" t="s">
        <v>253</v>
      </c>
      <c r="B87" s="232" t="s">
        <v>1147</v>
      </c>
      <c r="C87" s="232">
        <v>0</v>
      </c>
      <c r="D87" s="232">
        <v>0</v>
      </c>
      <c r="E87" s="232">
        <v>1</v>
      </c>
      <c r="F87" s="232">
        <v>0</v>
      </c>
      <c r="G87" s="232">
        <v>0</v>
      </c>
      <c r="H87" s="232">
        <v>0</v>
      </c>
      <c r="I87" s="232">
        <v>0</v>
      </c>
      <c r="J87" s="232">
        <v>0</v>
      </c>
      <c r="K87" s="232" t="s">
        <v>37</v>
      </c>
      <c r="L87" s="232" t="s">
        <v>4</v>
      </c>
      <c r="M87" s="232" t="s">
        <v>1046</v>
      </c>
      <c r="N87" s="232" t="s">
        <v>1331</v>
      </c>
      <c r="O87" s="232" t="s">
        <v>1518</v>
      </c>
      <c r="P87" s="232" t="s">
        <v>1038</v>
      </c>
      <c r="Q87" s="232" t="s">
        <v>1038</v>
      </c>
      <c r="R87" s="232"/>
      <c r="S87" s="232" t="s">
        <v>282</v>
      </c>
      <c r="T87" s="232" t="s">
        <v>1358</v>
      </c>
      <c r="U87" s="232" t="s">
        <v>40</v>
      </c>
      <c r="V87" s="232" t="s">
        <v>1046</v>
      </c>
      <c r="W87" s="232" t="s">
        <v>46</v>
      </c>
      <c r="X87" s="232">
        <f t="shared" si="1"/>
        <v>20</v>
      </c>
    </row>
    <row r="88" spans="1:24" ht="199.5" x14ac:dyDescent="0.2">
      <c r="A88" s="232" t="s">
        <v>257</v>
      </c>
      <c r="B88" s="232" t="s">
        <v>1517</v>
      </c>
      <c r="C88" s="232">
        <v>0</v>
      </c>
      <c r="D88" s="232">
        <v>0</v>
      </c>
      <c r="E88" s="232">
        <v>1</v>
      </c>
      <c r="F88" s="232">
        <v>0</v>
      </c>
      <c r="G88" s="232">
        <v>0</v>
      </c>
      <c r="H88" s="232">
        <v>0</v>
      </c>
      <c r="I88" s="232">
        <v>0</v>
      </c>
      <c r="J88" s="232">
        <v>1</v>
      </c>
      <c r="K88" s="232" t="s">
        <v>37</v>
      </c>
      <c r="L88" s="232" t="s">
        <v>4</v>
      </c>
      <c r="M88" s="232" t="s">
        <v>1046</v>
      </c>
      <c r="N88" s="232" t="s">
        <v>1331</v>
      </c>
      <c r="O88" s="232" t="s">
        <v>1567</v>
      </c>
      <c r="P88" s="232" t="s">
        <v>1038</v>
      </c>
      <c r="Q88" s="232" t="s">
        <v>1038</v>
      </c>
      <c r="R88" s="232"/>
      <c r="S88" s="232" t="s">
        <v>1359</v>
      </c>
      <c r="T88" s="232" t="s">
        <v>283</v>
      </c>
      <c r="U88" s="232" t="s">
        <v>40</v>
      </c>
      <c r="V88" s="232" t="s">
        <v>1046</v>
      </c>
      <c r="W88" s="232" t="s">
        <v>46</v>
      </c>
      <c r="X88" s="232">
        <f t="shared" si="1"/>
        <v>20</v>
      </c>
    </row>
    <row r="89" spans="1:24" ht="185.25" x14ac:dyDescent="0.2">
      <c r="A89" s="232" t="s">
        <v>261</v>
      </c>
      <c r="B89" s="232" t="s">
        <v>247</v>
      </c>
      <c r="C89" s="232">
        <v>0</v>
      </c>
      <c r="D89" s="232">
        <v>0</v>
      </c>
      <c r="E89" s="232">
        <v>1</v>
      </c>
      <c r="F89" s="232">
        <v>0</v>
      </c>
      <c r="G89" s="232">
        <v>0</v>
      </c>
      <c r="H89" s="232">
        <v>0</v>
      </c>
      <c r="I89" s="232">
        <v>0</v>
      </c>
      <c r="J89" s="232">
        <v>0</v>
      </c>
      <c r="K89" s="232"/>
      <c r="L89" s="232" t="s">
        <v>4</v>
      </c>
      <c r="M89" s="232" t="s">
        <v>1046</v>
      </c>
      <c r="N89" s="232" t="s">
        <v>1331</v>
      </c>
      <c r="O89" s="232" t="s">
        <v>1038</v>
      </c>
      <c r="P89" s="232" t="s">
        <v>248</v>
      </c>
      <c r="Q89" s="232" t="s">
        <v>249</v>
      </c>
      <c r="R89" s="232"/>
      <c r="S89" s="232" t="s">
        <v>225</v>
      </c>
      <c r="T89" s="232" t="s">
        <v>1360</v>
      </c>
      <c r="U89" s="232" t="s">
        <v>40</v>
      </c>
      <c r="V89" s="232" t="s">
        <v>1046</v>
      </c>
      <c r="W89" s="232" t="s">
        <v>75</v>
      </c>
      <c r="X89" s="232">
        <f t="shared" si="1"/>
        <v>10</v>
      </c>
    </row>
    <row r="90" spans="1:24" ht="142.5" x14ac:dyDescent="0.2">
      <c r="A90" s="232" t="s">
        <v>263</v>
      </c>
      <c r="B90" s="232" t="s">
        <v>258</v>
      </c>
      <c r="C90" s="232">
        <v>0</v>
      </c>
      <c r="D90" s="232">
        <v>0</v>
      </c>
      <c r="E90" s="232">
        <v>1</v>
      </c>
      <c r="F90" s="232">
        <v>0</v>
      </c>
      <c r="G90" s="232">
        <v>0</v>
      </c>
      <c r="H90" s="232">
        <v>0</v>
      </c>
      <c r="I90" s="232">
        <v>0</v>
      </c>
      <c r="J90" s="232">
        <v>0</v>
      </c>
      <c r="K90" s="232"/>
      <c r="L90" s="232" t="s">
        <v>4</v>
      </c>
      <c r="M90" s="232" t="s">
        <v>1046</v>
      </c>
      <c r="N90" s="232" t="s">
        <v>1331</v>
      </c>
      <c r="O90" s="232" t="s">
        <v>1038</v>
      </c>
      <c r="P90" s="232" t="s">
        <v>259</v>
      </c>
      <c r="Q90" s="232" t="s">
        <v>1038</v>
      </c>
      <c r="R90" s="232"/>
      <c r="S90" s="232" t="s">
        <v>1361</v>
      </c>
      <c r="T90" s="232" t="s">
        <v>260</v>
      </c>
      <c r="U90" s="232" t="s">
        <v>40</v>
      </c>
      <c r="V90" s="232" t="s">
        <v>1046</v>
      </c>
      <c r="W90" s="232" t="s">
        <v>75</v>
      </c>
      <c r="X90" s="232">
        <f t="shared" si="1"/>
        <v>10</v>
      </c>
    </row>
    <row r="91" spans="1:24" ht="185.25" x14ac:dyDescent="0.2">
      <c r="A91" s="232" t="s">
        <v>268</v>
      </c>
      <c r="B91" s="232" t="s">
        <v>274</v>
      </c>
      <c r="C91" s="232">
        <v>0</v>
      </c>
      <c r="D91" s="232">
        <v>0</v>
      </c>
      <c r="E91" s="232">
        <v>1</v>
      </c>
      <c r="F91" s="232">
        <v>0</v>
      </c>
      <c r="G91" s="232">
        <v>0</v>
      </c>
      <c r="H91" s="232">
        <v>0</v>
      </c>
      <c r="I91" s="232">
        <v>0</v>
      </c>
      <c r="J91" s="232">
        <v>0</v>
      </c>
      <c r="K91" s="232"/>
      <c r="L91" s="232" t="s">
        <v>4</v>
      </c>
      <c r="M91" s="232" t="s">
        <v>1046</v>
      </c>
      <c r="N91" s="232" t="s">
        <v>1331</v>
      </c>
      <c r="O91" s="232" t="s">
        <v>1038</v>
      </c>
      <c r="P91" s="232" t="s">
        <v>275</v>
      </c>
      <c r="Q91" s="232" t="s">
        <v>276</v>
      </c>
      <c r="R91" s="232"/>
      <c r="S91" s="232" t="s">
        <v>277</v>
      </c>
      <c r="T91" s="232" t="s">
        <v>1148</v>
      </c>
      <c r="U91" s="232" t="s">
        <v>40</v>
      </c>
      <c r="V91" s="232" t="s">
        <v>1046</v>
      </c>
      <c r="W91" s="232" t="s">
        <v>75</v>
      </c>
      <c r="X91" s="232">
        <f t="shared" si="1"/>
        <v>10</v>
      </c>
    </row>
    <row r="92" spans="1:24" ht="185.25" x14ac:dyDescent="0.2">
      <c r="A92" s="232" t="s">
        <v>269</v>
      </c>
      <c r="B92" s="232" t="s">
        <v>1149</v>
      </c>
      <c r="C92" s="232">
        <v>0</v>
      </c>
      <c r="D92" s="232">
        <v>0</v>
      </c>
      <c r="E92" s="232">
        <v>1</v>
      </c>
      <c r="F92" s="232">
        <v>0</v>
      </c>
      <c r="G92" s="232">
        <v>0</v>
      </c>
      <c r="H92" s="232">
        <v>0</v>
      </c>
      <c r="I92" s="232">
        <v>0</v>
      </c>
      <c r="J92" s="232">
        <v>0</v>
      </c>
      <c r="K92" s="232"/>
      <c r="L92" s="232" t="s">
        <v>4</v>
      </c>
      <c r="M92" s="232" t="s">
        <v>1046</v>
      </c>
      <c r="N92" s="232" t="s">
        <v>1331</v>
      </c>
      <c r="O92" s="232" t="s">
        <v>1150</v>
      </c>
      <c r="P92" s="232" t="s">
        <v>251</v>
      </c>
      <c r="Q92" s="232" t="s">
        <v>252</v>
      </c>
      <c r="R92" s="232"/>
      <c r="S92" s="232" t="s">
        <v>225</v>
      </c>
      <c r="T92" s="232" t="s">
        <v>226</v>
      </c>
      <c r="U92" s="232" t="s">
        <v>40</v>
      </c>
      <c r="V92" s="232" t="s">
        <v>1046</v>
      </c>
      <c r="W92" s="232" t="s">
        <v>41</v>
      </c>
      <c r="X92" s="232">
        <f t="shared" si="1"/>
        <v>5</v>
      </c>
    </row>
    <row r="93" spans="1:24" ht="142.5" x14ac:dyDescent="0.2">
      <c r="A93" s="232" t="s">
        <v>273</v>
      </c>
      <c r="B93" s="232" t="s">
        <v>254</v>
      </c>
      <c r="C93" s="232">
        <v>0</v>
      </c>
      <c r="D93" s="232">
        <v>0</v>
      </c>
      <c r="E93" s="232">
        <v>1</v>
      </c>
      <c r="F93" s="232">
        <v>0</v>
      </c>
      <c r="G93" s="232">
        <v>0</v>
      </c>
      <c r="H93" s="232">
        <v>0</v>
      </c>
      <c r="I93" s="232">
        <v>0</v>
      </c>
      <c r="J93" s="232">
        <v>0</v>
      </c>
      <c r="K93" s="232"/>
      <c r="L93" s="232" t="s">
        <v>4</v>
      </c>
      <c r="M93" s="232" t="s">
        <v>1046</v>
      </c>
      <c r="N93" s="232" t="s">
        <v>1331</v>
      </c>
      <c r="O93" s="232" t="s">
        <v>1038</v>
      </c>
      <c r="P93" s="232" t="s">
        <v>255</v>
      </c>
      <c r="Q93" s="232" t="s">
        <v>1038</v>
      </c>
      <c r="R93" s="232"/>
      <c r="S93" s="232" t="s">
        <v>1361</v>
      </c>
      <c r="T93" s="232" t="s">
        <v>256</v>
      </c>
      <c r="U93" s="232" t="s">
        <v>40</v>
      </c>
      <c r="V93" s="232" t="s">
        <v>1046</v>
      </c>
      <c r="W93" s="232" t="s">
        <v>41</v>
      </c>
      <c r="X93" s="232">
        <f t="shared" si="1"/>
        <v>5</v>
      </c>
    </row>
    <row r="94" spans="1:24" ht="114" x14ac:dyDescent="0.2">
      <c r="A94" s="232" t="s">
        <v>278</v>
      </c>
      <c r="B94" s="232" t="s">
        <v>1624</v>
      </c>
      <c r="C94" s="232">
        <v>0</v>
      </c>
      <c r="D94" s="232">
        <v>0</v>
      </c>
      <c r="E94" s="232">
        <v>1</v>
      </c>
      <c r="F94" s="232">
        <v>0</v>
      </c>
      <c r="G94" s="232">
        <v>0</v>
      </c>
      <c r="H94" s="232">
        <v>0</v>
      </c>
      <c r="I94" s="232">
        <v>0</v>
      </c>
      <c r="J94" s="232">
        <v>1</v>
      </c>
      <c r="K94" s="232"/>
      <c r="L94" s="232" t="s">
        <v>4</v>
      </c>
      <c r="M94" s="232" t="s">
        <v>1046</v>
      </c>
      <c r="N94" s="232" t="s">
        <v>1331</v>
      </c>
      <c r="O94" s="232" t="s">
        <v>1038</v>
      </c>
      <c r="P94" s="232" t="s">
        <v>1151</v>
      </c>
      <c r="Q94" s="232" t="s">
        <v>1258</v>
      </c>
      <c r="R94" s="232"/>
      <c r="S94" s="232" t="s">
        <v>262</v>
      </c>
      <c r="T94" s="232" t="s">
        <v>1362</v>
      </c>
      <c r="U94" s="232" t="s">
        <v>40</v>
      </c>
      <c r="V94" s="232" t="s">
        <v>1046</v>
      </c>
      <c r="W94" s="232" t="s">
        <v>41</v>
      </c>
      <c r="X94" s="232">
        <f t="shared" si="1"/>
        <v>5</v>
      </c>
    </row>
    <row r="95" spans="1:24" ht="71.25" x14ac:dyDescent="0.2">
      <c r="A95" s="232" t="s">
        <v>281</v>
      </c>
      <c r="B95" s="232" t="s">
        <v>1152</v>
      </c>
      <c r="C95" s="232">
        <v>0</v>
      </c>
      <c r="D95" s="232">
        <v>0</v>
      </c>
      <c r="E95" s="232">
        <v>1</v>
      </c>
      <c r="F95" s="232">
        <v>0</v>
      </c>
      <c r="G95" s="232">
        <v>0</v>
      </c>
      <c r="H95" s="232">
        <v>0</v>
      </c>
      <c r="I95" s="232">
        <v>0</v>
      </c>
      <c r="J95" s="232">
        <v>1</v>
      </c>
      <c r="K95" s="232"/>
      <c r="L95" s="232" t="s">
        <v>4</v>
      </c>
      <c r="M95" s="232" t="s">
        <v>1046</v>
      </c>
      <c r="N95" s="232" t="s">
        <v>1331</v>
      </c>
      <c r="O95" s="232" t="s">
        <v>1038</v>
      </c>
      <c r="P95" s="232" t="s">
        <v>264</v>
      </c>
      <c r="Q95" s="232" t="s">
        <v>265</v>
      </c>
      <c r="R95" s="232"/>
      <c r="S95" s="232" t="s">
        <v>266</v>
      </c>
      <c r="T95" s="232" t="s">
        <v>267</v>
      </c>
      <c r="U95" s="232" t="s">
        <v>40</v>
      </c>
      <c r="V95" s="232" t="s">
        <v>1046</v>
      </c>
      <c r="W95" s="232" t="s">
        <v>41</v>
      </c>
      <c r="X95" s="232">
        <f t="shared" si="1"/>
        <v>5</v>
      </c>
    </row>
    <row r="96" spans="1:24" ht="128.25" x14ac:dyDescent="0.2">
      <c r="A96" s="233" t="s">
        <v>284</v>
      </c>
      <c r="B96" s="232" t="s">
        <v>1065</v>
      </c>
      <c r="C96" s="232">
        <v>0</v>
      </c>
      <c r="D96" s="232">
        <v>1</v>
      </c>
      <c r="E96" s="232">
        <v>0</v>
      </c>
      <c r="F96" s="232">
        <v>0</v>
      </c>
      <c r="G96" s="232">
        <v>0</v>
      </c>
      <c r="H96" s="232">
        <v>0</v>
      </c>
      <c r="I96" s="232">
        <v>0</v>
      </c>
      <c r="J96" s="232">
        <v>0</v>
      </c>
      <c r="K96" s="232"/>
      <c r="L96" s="232" t="s">
        <v>131</v>
      </c>
      <c r="M96" s="232" t="s">
        <v>1046</v>
      </c>
      <c r="N96" s="232" t="s">
        <v>1038</v>
      </c>
      <c r="O96" s="232" t="s">
        <v>1038</v>
      </c>
      <c r="P96" s="232" t="s">
        <v>294</v>
      </c>
      <c r="Q96" s="232" t="s">
        <v>295</v>
      </c>
      <c r="R96" s="232"/>
      <c r="S96" s="232" t="s">
        <v>296</v>
      </c>
      <c r="T96" s="232" t="s">
        <v>1363</v>
      </c>
      <c r="U96" s="232" t="s">
        <v>40</v>
      </c>
      <c r="V96" s="232" t="s">
        <v>1046</v>
      </c>
      <c r="W96" s="232" t="s">
        <v>46</v>
      </c>
      <c r="X96" s="232">
        <f t="shared" si="1"/>
        <v>20</v>
      </c>
    </row>
    <row r="97" spans="1:24" ht="185.25" x14ac:dyDescent="0.2">
      <c r="A97" s="233" t="s">
        <v>289</v>
      </c>
      <c r="B97" s="232" t="s">
        <v>1066</v>
      </c>
      <c r="C97" s="232">
        <v>0</v>
      </c>
      <c r="D97" s="232">
        <v>1</v>
      </c>
      <c r="E97" s="232">
        <v>0</v>
      </c>
      <c r="F97" s="232">
        <v>0</v>
      </c>
      <c r="G97" s="232">
        <v>0</v>
      </c>
      <c r="H97" s="232">
        <v>0</v>
      </c>
      <c r="I97" s="232">
        <v>0</v>
      </c>
      <c r="J97" s="232">
        <v>0</v>
      </c>
      <c r="K97" s="232"/>
      <c r="L97" s="232" t="s">
        <v>131</v>
      </c>
      <c r="M97" s="232" t="s">
        <v>1046</v>
      </c>
      <c r="N97" s="232" t="s">
        <v>1038</v>
      </c>
      <c r="O97" s="232" t="s">
        <v>306</v>
      </c>
      <c r="P97" s="232" t="s">
        <v>307</v>
      </c>
      <c r="Q97" s="232" t="s">
        <v>308</v>
      </c>
      <c r="R97" s="232" t="s">
        <v>1629</v>
      </c>
      <c r="S97" s="232" t="s">
        <v>1364</v>
      </c>
      <c r="T97" s="232" t="s">
        <v>1365</v>
      </c>
      <c r="U97" s="232" t="s">
        <v>40</v>
      </c>
      <c r="V97" s="232" t="s">
        <v>1046</v>
      </c>
      <c r="W97" s="232" t="s">
        <v>46</v>
      </c>
      <c r="X97" s="232">
        <f t="shared" si="1"/>
        <v>20</v>
      </c>
    </row>
    <row r="98" spans="1:24" ht="228" x14ac:dyDescent="0.2">
      <c r="A98" s="233" t="s">
        <v>290</v>
      </c>
      <c r="B98" s="232" t="s">
        <v>1153</v>
      </c>
      <c r="C98" s="232">
        <v>0</v>
      </c>
      <c r="D98" s="232">
        <v>1</v>
      </c>
      <c r="E98" s="232">
        <v>0</v>
      </c>
      <c r="F98" s="232">
        <v>0</v>
      </c>
      <c r="G98" s="232">
        <v>0</v>
      </c>
      <c r="H98" s="232">
        <v>0</v>
      </c>
      <c r="I98" s="232">
        <v>0</v>
      </c>
      <c r="J98" s="232">
        <v>0</v>
      </c>
      <c r="K98" s="232"/>
      <c r="L98" s="232" t="s">
        <v>131</v>
      </c>
      <c r="M98" s="232" t="s">
        <v>1046</v>
      </c>
      <c r="N98" s="232" t="s">
        <v>1038</v>
      </c>
      <c r="O98" s="232" t="s">
        <v>1038</v>
      </c>
      <c r="P98" s="232" t="s">
        <v>334</v>
      </c>
      <c r="Q98" s="232" t="s">
        <v>335</v>
      </c>
      <c r="R98" s="232" t="s">
        <v>1629</v>
      </c>
      <c r="S98" s="232" t="s">
        <v>1366</v>
      </c>
      <c r="T98" s="232" t="s">
        <v>1482</v>
      </c>
      <c r="U98" s="232" t="s">
        <v>40</v>
      </c>
      <c r="V98" s="232" t="s">
        <v>1046</v>
      </c>
      <c r="W98" s="232" t="s">
        <v>46</v>
      </c>
      <c r="X98" s="232">
        <f t="shared" si="1"/>
        <v>20</v>
      </c>
    </row>
    <row r="99" spans="1:24" ht="142.5" x14ac:dyDescent="0.2">
      <c r="A99" s="233" t="s">
        <v>293</v>
      </c>
      <c r="B99" s="232" t="s">
        <v>285</v>
      </c>
      <c r="C99" s="232">
        <v>0</v>
      </c>
      <c r="D99" s="232">
        <v>1</v>
      </c>
      <c r="E99" s="232">
        <v>0</v>
      </c>
      <c r="F99" s="232">
        <v>0</v>
      </c>
      <c r="G99" s="232">
        <v>0</v>
      </c>
      <c r="H99" s="232">
        <v>0</v>
      </c>
      <c r="I99" s="232">
        <v>0</v>
      </c>
      <c r="J99" s="232">
        <v>1</v>
      </c>
      <c r="K99" s="232"/>
      <c r="L99" s="232" t="s">
        <v>131</v>
      </c>
      <c r="M99" s="232" t="s">
        <v>72</v>
      </c>
      <c r="N99" s="232" t="s">
        <v>1038</v>
      </c>
      <c r="O99" s="232" t="s">
        <v>1038</v>
      </c>
      <c r="P99" s="232" t="s">
        <v>90</v>
      </c>
      <c r="Q99" s="232" t="s">
        <v>286</v>
      </c>
      <c r="R99" s="232"/>
      <c r="S99" s="232" t="s">
        <v>287</v>
      </c>
      <c r="T99" s="232" t="s">
        <v>288</v>
      </c>
      <c r="U99" s="232" t="s">
        <v>40</v>
      </c>
      <c r="V99" s="232" t="s">
        <v>1046</v>
      </c>
      <c r="W99" s="232" t="s">
        <v>75</v>
      </c>
      <c r="X99" s="232">
        <f t="shared" si="1"/>
        <v>10</v>
      </c>
    </row>
    <row r="100" spans="1:24" ht="232.5" customHeight="1" x14ac:dyDescent="0.2">
      <c r="A100" s="233" t="s">
        <v>297</v>
      </c>
      <c r="B100" s="232" t="s">
        <v>1154</v>
      </c>
      <c r="C100" s="232">
        <v>0</v>
      </c>
      <c r="D100" s="232">
        <v>1</v>
      </c>
      <c r="E100" s="232">
        <v>0</v>
      </c>
      <c r="F100" s="232">
        <v>0</v>
      </c>
      <c r="G100" s="232">
        <v>0</v>
      </c>
      <c r="H100" s="232">
        <v>0</v>
      </c>
      <c r="I100" s="232">
        <v>0</v>
      </c>
      <c r="J100" s="232">
        <v>1</v>
      </c>
      <c r="K100" s="232"/>
      <c r="L100" s="232" t="s">
        <v>131</v>
      </c>
      <c r="M100" s="232" t="s">
        <v>1046</v>
      </c>
      <c r="N100" s="232" t="s">
        <v>1038</v>
      </c>
      <c r="O100" s="232" t="s">
        <v>1038</v>
      </c>
      <c r="P100" s="232" t="s">
        <v>1155</v>
      </c>
      <c r="Q100" s="232" t="s">
        <v>1519</v>
      </c>
      <c r="R100" s="232"/>
      <c r="S100" s="232" t="s">
        <v>1156</v>
      </c>
      <c r="T100" s="232" t="s">
        <v>1367</v>
      </c>
      <c r="U100" s="232" t="s">
        <v>40</v>
      </c>
      <c r="V100" s="232" t="s">
        <v>1046</v>
      </c>
      <c r="W100" s="232" t="s">
        <v>75</v>
      </c>
      <c r="X100" s="232">
        <f t="shared" si="1"/>
        <v>10</v>
      </c>
    </row>
    <row r="101" spans="1:24" ht="139.5" customHeight="1" x14ac:dyDescent="0.2">
      <c r="A101" s="233" t="s">
        <v>301</v>
      </c>
      <c r="B101" s="232" t="s">
        <v>1157</v>
      </c>
      <c r="C101" s="232">
        <v>0</v>
      </c>
      <c r="D101" s="232">
        <v>1</v>
      </c>
      <c r="E101" s="232">
        <v>0</v>
      </c>
      <c r="F101" s="232">
        <v>0</v>
      </c>
      <c r="G101" s="232">
        <v>0</v>
      </c>
      <c r="H101" s="232">
        <v>0</v>
      </c>
      <c r="I101" s="232">
        <v>0</v>
      </c>
      <c r="J101" s="232">
        <v>0</v>
      </c>
      <c r="K101" s="232"/>
      <c r="L101" s="232" t="s">
        <v>131</v>
      </c>
      <c r="M101" s="232" t="s">
        <v>1046</v>
      </c>
      <c r="N101" s="232" t="s">
        <v>1038</v>
      </c>
      <c r="O101" s="232" t="s">
        <v>1038</v>
      </c>
      <c r="P101" s="232" t="s">
        <v>291</v>
      </c>
      <c r="Q101" s="232" t="s">
        <v>292</v>
      </c>
      <c r="R101" s="232"/>
      <c r="S101" s="232" t="s">
        <v>1368</v>
      </c>
      <c r="T101" s="232" t="s">
        <v>1369</v>
      </c>
      <c r="U101" s="232" t="s">
        <v>40</v>
      </c>
      <c r="V101" s="232" t="s">
        <v>1046</v>
      </c>
      <c r="W101" s="232" t="s">
        <v>75</v>
      </c>
      <c r="X101" s="232">
        <f t="shared" si="1"/>
        <v>10</v>
      </c>
    </row>
    <row r="102" spans="1:24" ht="99.75" x14ac:dyDescent="0.2">
      <c r="A102" s="233" t="s">
        <v>305</v>
      </c>
      <c r="B102" s="232" t="s">
        <v>318</v>
      </c>
      <c r="C102" s="232">
        <v>0</v>
      </c>
      <c r="D102" s="232">
        <v>1</v>
      </c>
      <c r="E102" s="232">
        <v>0</v>
      </c>
      <c r="F102" s="232">
        <v>0</v>
      </c>
      <c r="G102" s="232">
        <v>0</v>
      </c>
      <c r="H102" s="232">
        <v>0</v>
      </c>
      <c r="I102" s="232">
        <v>0</v>
      </c>
      <c r="J102" s="232">
        <v>0</v>
      </c>
      <c r="K102" s="232"/>
      <c r="L102" s="232" t="s">
        <v>131</v>
      </c>
      <c r="M102" s="232" t="s">
        <v>1046</v>
      </c>
      <c r="N102" s="232" t="s">
        <v>1038</v>
      </c>
      <c r="O102" s="232" t="s">
        <v>1038</v>
      </c>
      <c r="P102" s="232" t="s">
        <v>319</v>
      </c>
      <c r="Q102" s="232" t="s">
        <v>320</v>
      </c>
      <c r="R102" s="232"/>
      <c r="S102" s="232" t="s">
        <v>1370</v>
      </c>
      <c r="T102" s="232" t="s">
        <v>1371</v>
      </c>
      <c r="U102" s="232" t="s">
        <v>40</v>
      </c>
      <c r="V102" s="232" t="s">
        <v>1046</v>
      </c>
      <c r="W102" s="232" t="s">
        <v>75</v>
      </c>
      <c r="X102" s="232">
        <f t="shared" si="1"/>
        <v>10</v>
      </c>
    </row>
    <row r="103" spans="1:24" ht="214.5" customHeight="1" x14ac:dyDescent="0.2">
      <c r="A103" s="233" t="s">
        <v>309</v>
      </c>
      <c r="B103" s="232" t="s">
        <v>1095</v>
      </c>
      <c r="C103" s="232">
        <v>0</v>
      </c>
      <c r="D103" s="232">
        <v>1</v>
      </c>
      <c r="E103" s="232">
        <v>0</v>
      </c>
      <c r="F103" s="232">
        <v>0</v>
      </c>
      <c r="G103" s="232">
        <v>0</v>
      </c>
      <c r="H103" s="232">
        <v>0</v>
      </c>
      <c r="I103" s="232">
        <v>0</v>
      </c>
      <c r="J103" s="232">
        <v>0</v>
      </c>
      <c r="K103" s="232"/>
      <c r="L103" s="232" t="s">
        <v>131</v>
      </c>
      <c r="M103" s="232" t="s">
        <v>1046</v>
      </c>
      <c r="N103" s="232" t="s">
        <v>1038</v>
      </c>
      <c r="O103" s="232" t="s">
        <v>1038</v>
      </c>
      <c r="P103" s="232" t="s">
        <v>322</v>
      </c>
      <c r="Q103" s="232" t="s">
        <v>323</v>
      </c>
      <c r="R103" s="232"/>
      <c r="S103" s="232" t="s">
        <v>1372</v>
      </c>
      <c r="T103" s="232" t="s">
        <v>1373</v>
      </c>
      <c r="U103" s="232" t="s">
        <v>40</v>
      </c>
      <c r="V103" s="232" t="s">
        <v>1046</v>
      </c>
      <c r="W103" s="232" t="s">
        <v>75</v>
      </c>
      <c r="X103" s="232">
        <f t="shared" si="1"/>
        <v>10</v>
      </c>
    </row>
    <row r="104" spans="1:24" ht="244.5" customHeight="1" x14ac:dyDescent="0.2">
      <c r="A104" s="233" t="s">
        <v>312</v>
      </c>
      <c r="B104" s="232" t="s">
        <v>298</v>
      </c>
      <c r="C104" s="232">
        <v>0</v>
      </c>
      <c r="D104" s="232">
        <v>1</v>
      </c>
      <c r="E104" s="232">
        <v>0</v>
      </c>
      <c r="F104" s="232">
        <v>0</v>
      </c>
      <c r="G104" s="232">
        <v>0</v>
      </c>
      <c r="H104" s="232">
        <v>0</v>
      </c>
      <c r="I104" s="232">
        <v>0</v>
      </c>
      <c r="J104" s="232">
        <v>0</v>
      </c>
      <c r="K104" s="232"/>
      <c r="L104" s="232" t="s">
        <v>131</v>
      </c>
      <c r="M104" s="232" t="s">
        <v>1046</v>
      </c>
      <c r="N104" s="232" t="s">
        <v>1038</v>
      </c>
      <c r="O104" s="232" t="s">
        <v>1038</v>
      </c>
      <c r="P104" s="232" t="s">
        <v>299</v>
      </c>
      <c r="Q104" s="232" t="s">
        <v>300</v>
      </c>
      <c r="R104" s="232"/>
      <c r="S104" s="232" t="s">
        <v>1374</v>
      </c>
      <c r="T104" s="232" t="s">
        <v>1292</v>
      </c>
      <c r="U104" s="232" t="s">
        <v>40</v>
      </c>
      <c r="V104" s="232" t="s">
        <v>1046</v>
      </c>
      <c r="W104" s="232" t="s">
        <v>41</v>
      </c>
      <c r="X104" s="232">
        <f t="shared" si="1"/>
        <v>5</v>
      </c>
    </row>
    <row r="105" spans="1:24" ht="128.25" x14ac:dyDescent="0.2">
      <c r="A105" s="233" t="s">
        <v>315</v>
      </c>
      <c r="B105" s="232" t="s">
        <v>302</v>
      </c>
      <c r="C105" s="232">
        <v>0</v>
      </c>
      <c r="D105" s="232">
        <v>1</v>
      </c>
      <c r="E105" s="232">
        <v>0</v>
      </c>
      <c r="F105" s="232">
        <v>0</v>
      </c>
      <c r="G105" s="232">
        <v>0</v>
      </c>
      <c r="H105" s="232">
        <v>0</v>
      </c>
      <c r="I105" s="232">
        <v>0</v>
      </c>
      <c r="J105" s="232">
        <v>0</v>
      </c>
      <c r="K105" s="232"/>
      <c r="L105" s="232" t="s">
        <v>131</v>
      </c>
      <c r="M105" s="232" t="s">
        <v>1046</v>
      </c>
      <c r="N105" s="232" t="s">
        <v>1038</v>
      </c>
      <c r="O105" s="232" t="s">
        <v>303</v>
      </c>
      <c r="P105" s="232" t="s">
        <v>1296</v>
      </c>
      <c r="Q105" s="232" t="s">
        <v>304</v>
      </c>
      <c r="R105" s="232"/>
      <c r="S105" s="232" t="s">
        <v>1375</v>
      </c>
      <c r="T105" s="232" t="s">
        <v>1376</v>
      </c>
      <c r="U105" s="232" t="s">
        <v>40</v>
      </c>
      <c r="V105" s="232" t="s">
        <v>1046</v>
      </c>
      <c r="W105" s="232" t="s">
        <v>41</v>
      </c>
      <c r="X105" s="232">
        <f t="shared" si="1"/>
        <v>5</v>
      </c>
    </row>
    <row r="106" spans="1:24" ht="114" x14ac:dyDescent="0.2">
      <c r="A106" s="233" t="s">
        <v>317</v>
      </c>
      <c r="B106" s="232" t="s">
        <v>310</v>
      </c>
      <c r="C106" s="232">
        <v>0</v>
      </c>
      <c r="D106" s="232">
        <v>1</v>
      </c>
      <c r="E106" s="232">
        <v>0</v>
      </c>
      <c r="F106" s="232">
        <v>0</v>
      </c>
      <c r="G106" s="232">
        <v>0</v>
      </c>
      <c r="H106" s="232">
        <v>0</v>
      </c>
      <c r="I106" s="232">
        <v>0</v>
      </c>
      <c r="J106" s="232">
        <v>0</v>
      </c>
      <c r="K106" s="232"/>
      <c r="L106" s="232" t="s">
        <v>131</v>
      </c>
      <c r="M106" s="232" t="s">
        <v>1046</v>
      </c>
      <c r="N106" s="232" t="s">
        <v>1038</v>
      </c>
      <c r="O106" s="232" t="s">
        <v>1038</v>
      </c>
      <c r="P106" s="232" t="s">
        <v>311</v>
      </c>
      <c r="Q106" s="232" t="s">
        <v>1259</v>
      </c>
      <c r="R106" s="232"/>
      <c r="S106" s="232" t="s">
        <v>1377</v>
      </c>
      <c r="T106" s="232" t="s">
        <v>1378</v>
      </c>
      <c r="U106" s="232" t="s">
        <v>40</v>
      </c>
      <c r="V106" s="232" t="s">
        <v>1046</v>
      </c>
      <c r="W106" s="232" t="s">
        <v>41</v>
      </c>
      <c r="X106" s="232">
        <f t="shared" si="1"/>
        <v>5</v>
      </c>
    </row>
    <row r="107" spans="1:24" ht="85.5" x14ac:dyDescent="0.2">
      <c r="A107" s="233" t="s">
        <v>321</v>
      </c>
      <c r="B107" s="232" t="s">
        <v>1297</v>
      </c>
      <c r="C107" s="232">
        <v>0</v>
      </c>
      <c r="D107" s="232">
        <v>1</v>
      </c>
      <c r="E107" s="232">
        <v>0</v>
      </c>
      <c r="F107" s="232">
        <v>0</v>
      </c>
      <c r="G107" s="232">
        <v>0</v>
      </c>
      <c r="H107" s="232">
        <v>0</v>
      </c>
      <c r="I107" s="232">
        <v>0</v>
      </c>
      <c r="J107" s="232">
        <v>0</v>
      </c>
      <c r="K107" s="232"/>
      <c r="L107" s="232" t="s">
        <v>131</v>
      </c>
      <c r="M107" s="232" t="s">
        <v>1046</v>
      </c>
      <c r="N107" s="232" t="s">
        <v>1038</v>
      </c>
      <c r="O107" s="232" t="s">
        <v>1038</v>
      </c>
      <c r="P107" s="232" t="s">
        <v>313</v>
      </c>
      <c r="Q107" s="232" t="s">
        <v>314</v>
      </c>
      <c r="R107" s="232"/>
      <c r="S107" s="232" t="s">
        <v>1379</v>
      </c>
      <c r="T107" s="232" t="s">
        <v>1380</v>
      </c>
      <c r="U107" s="232" t="s">
        <v>40</v>
      </c>
      <c r="V107" s="232" t="s">
        <v>1046</v>
      </c>
      <c r="W107" s="232" t="s">
        <v>41</v>
      </c>
      <c r="X107" s="232">
        <f t="shared" si="1"/>
        <v>5</v>
      </c>
    </row>
    <row r="108" spans="1:24" ht="276.75" customHeight="1" x14ac:dyDescent="0.2">
      <c r="A108" s="233" t="s">
        <v>324</v>
      </c>
      <c r="B108" s="232" t="s">
        <v>1260</v>
      </c>
      <c r="C108" s="232">
        <v>0</v>
      </c>
      <c r="D108" s="232">
        <v>1</v>
      </c>
      <c r="E108" s="232">
        <v>0</v>
      </c>
      <c r="F108" s="232">
        <v>0</v>
      </c>
      <c r="G108" s="232">
        <v>0</v>
      </c>
      <c r="H108" s="232">
        <v>0</v>
      </c>
      <c r="I108" s="232">
        <v>0</v>
      </c>
      <c r="J108" s="232">
        <v>0</v>
      </c>
      <c r="K108" s="232"/>
      <c r="L108" s="232" t="s">
        <v>131</v>
      </c>
      <c r="M108" s="232" t="s">
        <v>1046</v>
      </c>
      <c r="N108" s="232" t="s">
        <v>1038</v>
      </c>
      <c r="O108" s="232" t="s">
        <v>1038</v>
      </c>
      <c r="P108" s="232" t="s">
        <v>1261</v>
      </c>
      <c r="Q108" s="232" t="s">
        <v>1038</v>
      </c>
      <c r="R108" s="232"/>
      <c r="S108" s="232" t="s">
        <v>1381</v>
      </c>
      <c r="T108" s="232" t="s">
        <v>316</v>
      </c>
      <c r="U108" s="232" t="s">
        <v>40</v>
      </c>
      <c r="V108" s="232" t="s">
        <v>1046</v>
      </c>
      <c r="W108" s="232" t="s">
        <v>41</v>
      </c>
      <c r="X108" s="232">
        <f t="shared" si="1"/>
        <v>5</v>
      </c>
    </row>
    <row r="109" spans="1:24" ht="174" customHeight="1" x14ac:dyDescent="0.2">
      <c r="A109" s="233" t="s">
        <v>329</v>
      </c>
      <c r="B109" s="232" t="s">
        <v>325</v>
      </c>
      <c r="C109" s="232">
        <v>0</v>
      </c>
      <c r="D109" s="232">
        <v>1</v>
      </c>
      <c r="E109" s="232">
        <v>0</v>
      </c>
      <c r="F109" s="232">
        <v>0</v>
      </c>
      <c r="G109" s="232">
        <v>0</v>
      </c>
      <c r="H109" s="232">
        <v>0</v>
      </c>
      <c r="I109" s="232">
        <v>0</v>
      </c>
      <c r="J109" s="232">
        <v>0</v>
      </c>
      <c r="K109" s="232"/>
      <c r="L109" s="232" t="s">
        <v>131</v>
      </c>
      <c r="M109" s="232" t="s">
        <v>1046</v>
      </c>
      <c r="N109" s="232" t="s">
        <v>1038</v>
      </c>
      <c r="O109" s="232" t="s">
        <v>1038</v>
      </c>
      <c r="P109" s="232" t="s">
        <v>326</v>
      </c>
      <c r="Q109" s="232" t="s">
        <v>327</v>
      </c>
      <c r="R109" s="232"/>
      <c r="S109" s="232" t="s">
        <v>328</v>
      </c>
      <c r="T109" s="232" t="s">
        <v>1367</v>
      </c>
      <c r="U109" s="232" t="s">
        <v>40</v>
      </c>
      <c r="V109" s="232" t="s">
        <v>1046</v>
      </c>
      <c r="W109" s="232" t="s">
        <v>41</v>
      </c>
      <c r="X109" s="232">
        <f t="shared" si="1"/>
        <v>5</v>
      </c>
    </row>
    <row r="110" spans="1:24" ht="156.75" x14ac:dyDescent="0.2">
      <c r="A110" s="233" t="s">
        <v>333</v>
      </c>
      <c r="B110" s="232" t="s">
        <v>330</v>
      </c>
      <c r="C110" s="232">
        <v>0</v>
      </c>
      <c r="D110" s="232">
        <v>1</v>
      </c>
      <c r="E110" s="232">
        <v>0</v>
      </c>
      <c r="F110" s="232">
        <v>0</v>
      </c>
      <c r="G110" s="232">
        <v>0</v>
      </c>
      <c r="H110" s="232">
        <v>0</v>
      </c>
      <c r="I110" s="232">
        <v>0</v>
      </c>
      <c r="J110" s="232">
        <v>0</v>
      </c>
      <c r="K110" s="232"/>
      <c r="L110" s="232" t="s">
        <v>131</v>
      </c>
      <c r="M110" s="232" t="s">
        <v>1046</v>
      </c>
      <c r="N110" s="232" t="s">
        <v>1038</v>
      </c>
      <c r="O110" s="232" t="s">
        <v>1038</v>
      </c>
      <c r="P110" s="232" t="s">
        <v>331</v>
      </c>
      <c r="Q110" s="232" t="s">
        <v>332</v>
      </c>
      <c r="R110" s="232"/>
      <c r="S110" s="232" t="s">
        <v>1158</v>
      </c>
      <c r="T110" s="232" t="s">
        <v>1382</v>
      </c>
      <c r="U110" s="232" t="s">
        <v>40</v>
      </c>
      <c r="V110" s="232" t="s">
        <v>1046</v>
      </c>
      <c r="W110" s="232" t="s">
        <v>41</v>
      </c>
      <c r="X110" s="232">
        <f t="shared" si="1"/>
        <v>5</v>
      </c>
    </row>
    <row r="111" spans="1:24" ht="213.75" x14ac:dyDescent="0.2">
      <c r="A111" s="233" t="s">
        <v>336</v>
      </c>
      <c r="B111" s="232" t="s">
        <v>337</v>
      </c>
      <c r="C111" s="232">
        <v>0</v>
      </c>
      <c r="D111" s="232">
        <v>1</v>
      </c>
      <c r="E111" s="232">
        <v>0</v>
      </c>
      <c r="F111" s="232">
        <v>0</v>
      </c>
      <c r="G111" s="232">
        <v>0</v>
      </c>
      <c r="H111" s="232">
        <v>0</v>
      </c>
      <c r="I111" s="232">
        <v>0</v>
      </c>
      <c r="J111" s="232">
        <v>0</v>
      </c>
      <c r="K111" s="232"/>
      <c r="L111" s="232" t="s">
        <v>131</v>
      </c>
      <c r="M111" s="232" t="s">
        <v>1046</v>
      </c>
      <c r="N111" s="232" t="s">
        <v>1038</v>
      </c>
      <c r="O111" s="232" t="s">
        <v>1038</v>
      </c>
      <c r="P111" s="232" t="s">
        <v>338</v>
      </c>
      <c r="Q111" s="232" t="s">
        <v>339</v>
      </c>
      <c r="R111" s="232"/>
      <c r="S111" s="232" t="s">
        <v>1324</v>
      </c>
      <c r="T111" s="232" t="s">
        <v>1325</v>
      </c>
      <c r="U111" s="232" t="s">
        <v>40</v>
      </c>
      <c r="V111" s="232" t="s">
        <v>1046</v>
      </c>
      <c r="W111" s="232" t="s">
        <v>41</v>
      </c>
      <c r="X111" s="232">
        <f t="shared" si="1"/>
        <v>5</v>
      </c>
    </row>
    <row r="112" spans="1:24" ht="142.5" x14ac:dyDescent="0.2">
      <c r="A112" s="232" t="s">
        <v>340</v>
      </c>
      <c r="B112" s="232" t="s">
        <v>1067</v>
      </c>
      <c r="C112" s="232">
        <v>0</v>
      </c>
      <c r="D112" s="232">
        <v>0</v>
      </c>
      <c r="E112" s="232">
        <v>1</v>
      </c>
      <c r="F112" s="232">
        <v>0</v>
      </c>
      <c r="G112" s="232">
        <v>0</v>
      </c>
      <c r="H112" s="232">
        <v>0</v>
      </c>
      <c r="I112" s="232">
        <v>0</v>
      </c>
      <c r="J112" s="232">
        <v>0</v>
      </c>
      <c r="K112" s="232"/>
      <c r="L112" s="232" t="s">
        <v>4</v>
      </c>
      <c r="M112" s="232" t="s">
        <v>1046</v>
      </c>
      <c r="N112" s="232" t="s">
        <v>1331</v>
      </c>
      <c r="O112" s="232" t="s">
        <v>1038</v>
      </c>
      <c r="P112" s="232" t="s">
        <v>1038</v>
      </c>
      <c r="Q112" s="232" t="s">
        <v>345</v>
      </c>
      <c r="R112" s="232"/>
      <c r="S112" s="232" t="s">
        <v>346</v>
      </c>
      <c r="T112" s="232" t="s">
        <v>1383</v>
      </c>
      <c r="U112" s="232" t="s">
        <v>149</v>
      </c>
      <c r="V112" s="232" t="s">
        <v>1046</v>
      </c>
      <c r="W112" s="232" t="s">
        <v>46</v>
      </c>
      <c r="X112" s="232">
        <f t="shared" si="1"/>
        <v>20</v>
      </c>
    </row>
    <row r="113" spans="1:24" ht="114" x14ac:dyDescent="0.2">
      <c r="A113" s="232" t="s">
        <v>344</v>
      </c>
      <c r="B113" s="232" t="s">
        <v>1159</v>
      </c>
      <c r="C113" s="232">
        <v>0</v>
      </c>
      <c r="D113" s="232">
        <v>0</v>
      </c>
      <c r="E113" s="232">
        <v>1</v>
      </c>
      <c r="F113" s="232">
        <v>0</v>
      </c>
      <c r="G113" s="232">
        <v>0</v>
      </c>
      <c r="H113" s="232">
        <v>0</v>
      </c>
      <c r="I113" s="232">
        <v>0</v>
      </c>
      <c r="J113" s="232">
        <v>1</v>
      </c>
      <c r="K113" s="232"/>
      <c r="L113" s="232" t="s">
        <v>4</v>
      </c>
      <c r="M113" s="232" t="s">
        <v>1046</v>
      </c>
      <c r="N113" s="232" t="s">
        <v>1331</v>
      </c>
      <c r="O113" s="232" t="s">
        <v>1038</v>
      </c>
      <c r="P113" s="232" t="s">
        <v>348</v>
      </c>
      <c r="Q113" s="232" t="s">
        <v>349</v>
      </c>
      <c r="R113" s="232"/>
      <c r="S113" s="232" t="s">
        <v>1293</v>
      </c>
      <c r="T113" s="232" t="s">
        <v>350</v>
      </c>
      <c r="U113" s="232" t="s">
        <v>40</v>
      </c>
      <c r="V113" s="232" t="s">
        <v>1046</v>
      </c>
      <c r="W113" s="232" t="s">
        <v>46</v>
      </c>
      <c r="X113" s="232">
        <f t="shared" si="1"/>
        <v>20</v>
      </c>
    </row>
    <row r="114" spans="1:24" ht="128.25" x14ac:dyDescent="0.2">
      <c r="A114" s="232" t="s">
        <v>347</v>
      </c>
      <c r="B114" s="232" t="s">
        <v>1160</v>
      </c>
      <c r="C114" s="232">
        <v>0</v>
      </c>
      <c r="D114" s="232">
        <v>0</v>
      </c>
      <c r="E114" s="232">
        <v>1</v>
      </c>
      <c r="F114" s="232">
        <v>0</v>
      </c>
      <c r="G114" s="232">
        <v>0</v>
      </c>
      <c r="H114" s="232">
        <v>0</v>
      </c>
      <c r="I114" s="232">
        <v>0</v>
      </c>
      <c r="J114" s="232">
        <v>1</v>
      </c>
      <c r="K114" s="232"/>
      <c r="L114" s="232" t="s">
        <v>4</v>
      </c>
      <c r="M114" s="232" t="s">
        <v>1046</v>
      </c>
      <c r="N114" s="232" t="s">
        <v>1331</v>
      </c>
      <c r="O114" s="232" t="s">
        <v>1038</v>
      </c>
      <c r="P114" s="232" t="s">
        <v>352</v>
      </c>
      <c r="Q114" s="232" t="s">
        <v>353</v>
      </c>
      <c r="R114" s="232"/>
      <c r="S114" s="232" t="s">
        <v>354</v>
      </c>
      <c r="T114" s="232" t="s">
        <v>355</v>
      </c>
      <c r="U114" s="232" t="s">
        <v>40</v>
      </c>
      <c r="V114" s="232" t="s">
        <v>1046</v>
      </c>
      <c r="W114" s="232" t="s">
        <v>46</v>
      </c>
      <c r="X114" s="232">
        <f t="shared" si="1"/>
        <v>20</v>
      </c>
    </row>
    <row r="115" spans="1:24" ht="185.25" x14ac:dyDescent="0.2">
      <c r="A115" s="232" t="s">
        <v>351</v>
      </c>
      <c r="B115" s="232" t="s">
        <v>1300</v>
      </c>
      <c r="C115" s="232">
        <v>0</v>
      </c>
      <c r="D115" s="232">
        <v>0</v>
      </c>
      <c r="E115" s="232">
        <v>1</v>
      </c>
      <c r="F115" s="232">
        <v>0</v>
      </c>
      <c r="G115" s="232">
        <v>0</v>
      </c>
      <c r="H115" s="232">
        <v>0</v>
      </c>
      <c r="I115" s="232">
        <v>0</v>
      </c>
      <c r="J115" s="232">
        <v>0</v>
      </c>
      <c r="K115" s="232"/>
      <c r="L115" s="232" t="s">
        <v>4</v>
      </c>
      <c r="M115" s="232" t="s">
        <v>1046</v>
      </c>
      <c r="N115" s="232" t="s">
        <v>1331</v>
      </c>
      <c r="O115" s="232" t="s">
        <v>1038</v>
      </c>
      <c r="P115" s="232" t="s">
        <v>357</v>
      </c>
      <c r="Q115" s="232" t="s">
        <v>358</v>
      </c>
      <c r="R115" s="232"/>
      <c r="S115" s="232" t="s">
        <v>1384</v>
      </c>
      <c r="T115" s="232" t="s">
        <v>1385</v>
      </c>
      <c r="U115" s="232" t="s">
        <v>40</v>
      </c>
      <c r="V115" s="232" t="s">
        <v>1046</v>
      </c>
      <c r="W115" s="232" t="s">
        <v>46</v>
      </c>
      <c r="X115" s="232">
        <f t="shared" si="1"/>
        <v>20</v>
      </c>
    </row>
    <row r="116" spans="1:24" ht="156.75" x14ac:dyDescent="0.2">
      <c r="A116" s="232" t="s">
        <v>356</v>
      </c>
      <c r="B116" s="232" t="s">
        <v>1068</v>
      </c>
      <c r="C116" s="232">
        <v>0</v>
      </c>
      <c r="D116" s="232">
        <v>0</v>
      </c>
      <c r="E116" s="232">
        <v>1</v>
      </c>
      <c r="F116" s="232">
        <v>0</v>
      </c>
      <c r="G116" s="232">
        <v>0</v>
      </c>
      <c r="H116" s="232">
        <v>0</v>
      </c>
      <c r="I116" s="232">
        <v>0</v>
      </c>
      <c r="J116" s="232">
        <v>1</v>
      </c>
      <c r="K116" s="232"/>
      <c r="L116" s="232" t="s">
        <v>4</v>
      </c>
      <c r="M116" s="232" t="s">
        <v>1046</v>
      </c>
      <c r="N116" s="232" t="s">
        <v>1331</v>
      </c>
      <c r="O116" s="232" t="s">
        <v>1038</v>
      </c>
      <c r="P116" s="232" t="s">
        <v>362</v>
      </c>
      <c r="Q116" s="232" t="s">
        <v>360</v>
      </c>
      <c r="R116" s="232"/>
      <c r="S116" s="232" t="s">
        <v>1386</v>
      </c>
      <c r="T116" s="232" t="s">
        <v>1387</v>
      </c>
      <c r="U116" s="232" t="s">
        <v>40</v>
      </c>
      <c r="V116" s="232" t="s">
        <v>1046</v>
      </c>
      <c r="W116" s="232" t="s">
        <v>46</v>
      </c>
      <c r="X116" s="232">
        <f t="shared" si="1"/>
        <v>20</v>
      </c>
    </row>
    <row r="117" spans="1:24" ht="128.25" x14ac:dyDescent="0.2">
      <c r="A117" s="232" t="s">
        <v>359</v>
      </c>
      <c r="B117" s="232" t="s">
        <v>1069</v>
      </c>
      <c r="C117" s="232">
        <v>0</v>
      </c>
      <c r="D117" s="232">
        <v>0</v>
      </c>
      <c r="E117" s="232">
        <v>1</v>
      </c>
      <c r="F117" s="232">
        <v>0</v>
      </c>
      <c r="G117" s="232">
        <v>0</v>
      </c>
      <c r="H117" s="232">
        <v>0</v>
      </c>
      <c r="I117" s="232">
        <v>0</v>
      </c>
      <c r="J117" s="232">
        <v>1</v>
      </c>
      <c r="K117" s="232"/>
      <c r="L117" s="232" t="s">
        <v>4</v>
      </c>
      <c r="M117" s="232" t="s">
        <v>1046</v>
      </c>
      <c r="N117" s="232" t="s">
        <v>1331</v>
      </c>
      <c r="O117" s="232" t="s">
        <v>1038</v>
      </c>
      <c r="P117" s="232" t="s">
        <v>372</v>
      </c>
      <c r="Q117" s="232" t="s">
        <v>373</v>
      </c>
      <c r="R117" s="232"/>
      <c r="S117" s="232" t="s">
        <v>374</v>
      </c>
      <c r="T117" s="232" t="s">
        <v>1388</v>
      </c>
      <c r="U117" s="232" t="s">
        <v>40</v>
      </c>
      <c r="V117" s="232" t="s">
        <v>1046</v>
      </c>
      <c r="W117" s="232" t="s">
        <v>46</v>
      </c>
      <c r="X117" s="232">
        <f t="shared" si="1"/>
        <v>20</v>
      </c>
    </row>
    <row r="118" spans="1:24" ht="185.25" x14ac:dyDescent="0.2">
      <c r="A118" s="232" t="s">
        <v>361</v>
      </c>
      <c r="B118" s="232" t="s">
        <v>1070</v>
      </c>
      <c r="C118" s="232">
        <v>0</v>
      </c>
      <c r="D118" s="232">
        <v>0</v>
      </c>
      <c r="E118" s="232">
        <v>1</v>
      </c>
      <c r="F118" s="232">
        <v>0</v>
      </c>
      <c r="G118" s="232">
        <v>0</v>
      </c>
      <c r="H118" s="232">
        <v>0</v>
      </c>
      <c r="I118" s="232">
        <v>0</v>
      </c>
      <c r="J118" s="232">
        <v>0</v>
      </c>
      <c r="K118" s="232"/>
      <c r="L118" s="232" t="s">
        <v>4</v>
      </c>
      <c r="M118" s="232" t="s">
        <v>1046</v>
      </c>
      <c r="N118" s="232" t="s">
        <v>1331</v>
      </c>
      <c r="O118" s="232" t="s">
        <v>1038</v>
      </c>
      <c r="P118" s="232" t="s">
        <v>1038</v>
      </c>
      <c r="Q118" s="232" t="s">
        <v>394</v>
      </c>
      <c r="R118" s="232"/>
      <c r="S118" s="232" t="s">
        <v>395</v>
      </c>
      <c r="T118" s="232" t="s">
        <v>396</v>
      </c>
      <c r="U118" s="232" t="s">
        <v>149</v>
      </c>
      <c r="V118" s="232" t="s">
        <v>1046</v>
      </c>
      <c r="W118" s="232" t="s">
        <v>46</v>
      </c>
      <c r="X118" s="232">
        <f t="shared" si="1"/>
        <v>20</v>
      </c>
    </row>
    <row r="119" spans="1:24" ht="156.75" x14ac:dyDescent="0.2">
      <c r="A119" s="232" t="s">
        <v>363</v>
      </c>
      <c r="B119" s="232" t="s">
        <v>1071</v>
      </c>
      <c r="C119" s="232">
        <v>0</v>
      </c>
      <c r="D119" s="232">
        <v>0</v>
      </c>
      <c r="E119" s="232">
        <v>1</v>
      </c>
      <c r="F119" s="232">
        <v>0</v>
      </c>
      <c r="G119" s="232">
        <v>0</v>
      </c>
      <c r="H119" s="232">
        <v>0</v>
      </c>
      <c r="I119" s="232">
        <v>0</v>
      </c>
      <c r="J119" s="232">
        <v>0</v>
      </c>
      <c r="K119" s="232"/>
      <c r="L119" s="232" t="s">
        <v>4</v>
      </c>
      <c r="M119" s="232" t="s">
        <v>1046</v>
      </c>
      <c r="N119" s="232" t="s">
        <v>1331</v>
      </c>
      <c r="O119" s="232" t="s">
        <v>1038</v>
      </c>
      <c r="P119" s="232" t="s">
        <v>414</v>
      </c>
      <c r="Q119" s="232" t="s">
        <v>415</v>
      </c>
      <c r="R119" s="232"/>
      <c r="S119" s="232" t="s">
        <v>408</v>
      </c>
      <c r="T119" s="232" t="s">
        <v>409</v>
      </c>
      <c r="U119" s="232" t="s">
        <v>40</v>
      </c>
      <c r="V119" s="232" t="s">
        <v>1046</v>
      </c>
      <c r="W119" s="232" t="s">
        <v>46</v>
      </c>
      <c r="X119" s="232">
        <f t="shared" si="1"/>
        <v>20</v>
      </c>
    </row>
    <row r="120" spans="1:24" ht="156.75" x14ac:dyDescent="0.2">
      <c r="A120" s="232" t="s">
        <v>367</v>
      </c>
      <c r="B120" s="232" t="s">
        <v>1617</v>
      </c>
      <c r="C120" s="232">
        <v>0</v>
      </c>
      <c r="D120" s="232">
        <v>0</v>
      </c>
      <c r="E120" s="232">
        <v>1</v>
      </c>
      <c r="F120" s="232">
        <v>0</v>
      </c>
      <c r="G120" s="232">
        <v>0</v>
      </c>
      <c r="H120" s="232">
        <v>0</v>
      </c>
      <c r="I120" s="232">
        <v>0</v>
      </c>
      <c r="J120" s="232">
        <v>1</v>
      </c>
      <c r="K120" s="232"/>
      <c r="L120" s="232" t="s">
        <v>4</v>
      </c>
      <c r="M120" s="232" t="s">
        <v>1046</v>
      </c>
      <c r="N120" s="232" t="s">
        <v>1331</v>
      </c>
      <c r="O120" s="232" t="s">
        <v>1618</v>
      </c>
      <c r="P120" s="232" t="s">
        <v>1161</v>
      </c>
      <c r="Q120" s="232" t="s">
        <v>360</v>
      </c>
      <c r="R120" s="232"/>
      <c r="S120" s="232" t="s">
        <v>1389</v>
      </c>
      <c r="T120" s="232" t="s">
        <v>1387</v>
      </c>
      <c r="U120" s="232" t="s">
        <v>40</v>
      </c>
      <c r="V120" s="232" t="s">
        <v>1046</v>
      </c>
      <c r="W120" s="232" t="s">
        <v>75</v>
      </c>
      <c r="X120" s="232">
        <f t="shared" si="1"/>
        <v>10</v>
      </c>
    </row>
    <row r="121" spans="1:24" ht="171" x14ac:dyDescent="0.2">
      <c r="A121" s="232" t="s">
        <v>371</v>
      </c>
      <c r="B121" s="232" t="s">
        <v>364</v>
      </c>
      <c r="C121" s="232">
        <v>0</v>
      </c>
      <c r="D121" s="232">
        <v>0</v>
      </c>
      <c r="E121" s="232">
        <v>1</v>
      </c>
      <c r="F121" s="232">
        <v>0</v>
      </c>
      <c r="G121" s="232">
        <v>0</v>
      </c>
      <c r="H121" s="232">
        <v>0</v>
      </c>
      <c r="I121" s="232">
        <v>0</v>
      </c>
      <c r="J121" s="232">
        <v>1</v>
      </c>
      <c r="K121" s="232"/>
      <c r="L121" s="232" t="s">
        <v>4</v>
      </c>
      <c r="M121" s="232" t="s">
        <v>1046</v>
      </c>
      <c r="N121" s="232" t="s">
        <v>1331</v>
      </c>
      <c r="O121" s="232" t="s">
        <v>1038</v>
      </c>
      <c r="P121" s="232" t="s">
        <v>365</v>
      </c>
      <c r="Q121" s="232" t="s">
        <v>366</v>
      </c>
      <c r="R121" s="232"/>
      <c r="S121" s="232" t="s">
        <v>1390</v>
      </c>
      <c r="T121" s="232" t="s">
        <v>1387</v>
      </c>
      <c r="U121" s="232" t="s">
        <v>40</v>
      </c>
      <c r="V121" s="232" t="s">
        <v>1046</v>
      </c>
      <c r="W121" s="232" t="s">
        <v>75</v>
      </c>
      <c r="X121" s="232">
        <f t="shared" si="1"/>
        <v>10</v>
      </c>
    </row>
    <row r="122" spans="1:24" ht="114" x14ac:dyDescent="0.2">
      <c r="A122" s="232" t="s">
        <v>375</v>
      </c>
      <c r="B122" s="232" t="s">
        <v>386</v>
      </c>
      <c r="C122" s="232">
        <v>0</v>
      </c>
      <c r="D122" s="232">
        <v>0</v>
      </c>
      <c r="E122" s="232">
        <v>1</v>
      </c>
      <c r="F122" s="232">
        <v>0</v>
      </c>
      <c r="G122" s="232">
        <v>0</v>
      </c>
      <c r="H122" s="232">
        <v>0</v>
      </c>
      <c r="I122" s="232">
        <v>0</v>
      </c>
      <c r="J122" s="232">
        <v>1</v>
      </c>
      <c r="K122" s="232"/>
      <c r="L122" s="232" t="s">
        <v>4</v>
      </c>
      <c r="M122" s="232" t="s">
        <v>1046</v>
      </c>
      <c r="N122" s="232" t="s">
        <v>1331</v>
      </c>
      <c r="O122" s="232" t="s">
        <v>1038</v>
      </c>
      <c r="P122" s="232" t="s">
        <v>387</v>
      </c>
      <c r="Q122" s="232" t="s">
        <v>388</v>
      </c>
      <c r="R122" s="232"/>
      <c r="S122" s="232" t="s">
        <v>1391</v>
      </c>
      <c r="T122" s="232" t="s">
        <v>389</v>
      </c>
      <c r="U122" s="232" t="s">
        <v>40</v>
      </c>
      <c r="V122" s="232" t="s">
        <v>1046</v>
      </c>
      <c r="W122" s="232" t="s">
        <v>75</v>
      </c>
      <c r="X122" s="232">
        <f t="shared" si="1"/>
        <v>10</v>
      </c>
    </row>
    <row r="123" spans="1:24" ht="185.25" x14ac:dyDescent="0.2">
      <c r="A123" s="232" t="s">
        <v>379</v>
      </c>
      <c r="B123" s="232" t="s">
        <v>1162</v>
      </c>
      <c r="C123" s="232">
        <v>0</v>
      </c>
      <c r="D123" s="232">
        <v>0</v>
      </c>
      <c r="E123" s="232">
        <v>1</v>
      </c>
      <c r="F123" s="232">
        <v>0</v>
      </c>
      <c r="G123" s="232">
        <v>0</v>
      </c>
      <c r="H123" s="232">
        <v>0</v>
      </c>
      <c r="I123" s="232">
        <v>0</v>
      </c>
      <c r="J123" s="232">
        <v>1</v>
      </c>
      <c r="K123" s="232"/>
      <c r="L123" s="232" t="s">
        <v>4</v>
      </c>
      <c r="M123" s="232" t="s">
        <v>1046</v>
      </c>
      <c r="N123" s="232" t="s">
        <v>1331</v>
      </c>
      <c r="O123" s="232" t="s">
        <v>1038</v>
      </c>
      <c r="P123" s="232" t="s">
        <v>1163</v>
      </c>
      <c r="Q123" s="232" t="s">
        <v>1164</v>
      </c>
      <c r="R123" s="232"/>
      <c r="S123" s="232" t="s">
        <v>1392</v>
      </c>
      <c r="T123" s="232" t="s">
        <v>1165</v>
      </c>
      <c r="U123" s="232" t="s">
        <v>40</v>
      </c>
      <c r="V123" s="232" t="s">
        <v>1046</v>
      </c>
      <c r="W123" s="232" t="s">
        <v>75</v>
      </c>
      <c r="X123" s="232">
        <f t="shared" si="1"/>
        <v>10</v>
      </c>
    </row>
    <row r="124" spans="1:24" ht="148.5" customHeight="1" x14ac:dyDescent="0.2">
      <c r="A124" s="232" t="s">
        <v>385</v>
      </c>
      <c r="B124" s="232" t="s">
        <v>1166</v>
      </c>
      <c r="C124" s="232">
        <v>0</v>
      </c>
      <c r="D124" s="232">
        <v>0</v>
      </c>
      <c r="E124" s="232">
        <v>1</v>
      </c>
      <c r="F124" s="232">
        <v>0</v>
      </c>
      <c r="G124" s="232">
        <v>0</v>
      </c>
      <c r="H124" s="232">
        <v>0</v>
      </c>
      <c r="I124" s="232">
        <v>0</v>
      </c>
      <c r="J124" s="232">
        <v>1</v>
      </c>
      <c r="K124" s="232"/>
      <c r="L124" s="232" t="s">
        <v>4</v>
      </c>
      <c r="M124" s="232" t="s">
        <v>1046</v>
      </c>
      <c r="N124" s="232" t="s">
        <v>1331</v>
      </c>
      <c r="O124" s="232" t="s">
        <v>1038</v>
      </c>
      <c r="P124" s="232" t="s">
        <v>1167</v>
      </c>
      <c r="Q124" s="232" t="s">
        <v>1168</v>
      </c>
      <c r="R124" s="232"/>
      <c r="S124" s="232" t="s">
        <v>392</v>
      </c>
      <c r="T124" s="232" t="s">
        <v>1169</v>
      </c>
      <c r="U124" s="232" t="s">
        <v>40</v>
      </c>
      <c r="V124" s="232" t="s">
        <v>1046</v>
      </c>
      <c r="W124" s="232" t="s">
        <v>75</v>
      </c>
      <c r="X124" s="232">
        <f t="shared" si="1"/>
        <v>10</v>
      </c>
    </row>
    <row r="125" spans="1:24" ht="147" customHeight="1" x14ac:dyDescent="0.2">
      <c r="A125" s="232" t="s">
        <v>390</v>
      </c>
      <c r="B125" s="232" t="s">
        <v>398</v>
      </c>
      <c r="C125" s="232">
        <v>0</v>
      </c>
      <c r="D125" s="232">
        <v>0</v>
      </c>
      <c r="E125" s="232">
        <v>1</v>
      </c>
      <c r="F125" s="232">
        <v>0</v>
      </c>
      <c r="G125" s="232">
        <v>0</v>
      </c>
      <c r="H125" s="232">
        <v>0</v>
      </c>
      <c r="I125" s="232">
        <v>0</v>
      </c>
      <c r="J125" s="232">
        <v>1</v>
      </c>
      <c r="K125" s="232"/>
      <c r="L125" s="232" t="s">
        <v>4</v>
      </c>
      <c r="M125" s="232" t="s">
        <v>1046</v>
      </c>
      <c r="N125" s="232" t="s">
        <v>1331</v>
      </c>
      <c r="O125" s="232" t="s">
        <v>1038</v>
      </c>
      <c r="P125" s="232" t="s">
        <v>399</v>
      </c>
      <c r="Q125" s="232" t="s">
        <v>400</v>
      </c>
      <c r="R125" s="232"/>
      <c r="S125" s="232" t="s">
        <v>401</v>
      </c>
      <c r="T125" s="232" t="s">
        <v>402</v>
      </c>
      <c r="U125" s="232" t="s">
        <v>40</v>
      </c>
      <c r="V125" s="232" t="s">
        <v>1046</v>
      </c>
      <c r="W125" s="232" t="s">
        <v>41</v>
      </c>
      <c r="X125" s="232">
        <f t="shared" si="1"/>
        <v>5</v>
      </c>
    </row>
    <row r="126" spans="1:24" ht="156.75" x14ac:dyDescent="0.2">
      <c r="A126" s="232" t="s">
        <v>391</v>
      </c>
      <c r="B126" s="232" t="s">
        <v>1170</v>
      </c>
      <c r="C126" s="232">
        <v>0</v>
      </c>
      <c r="D126" s="232">
        <v>0</v>
      </c>
      <c r="E126" s="232">
        <v>1</v>
      </c>
      <c r="F126" s="232">
        <v>0</v>
      </c>
      <c r="G126" s="232">
        <v>0</v>
      </c>
      <c r="H126" s="232">
        <v>0</v>
      </c>
      <c r="I126" s="232">
        <v>0</v>
      </c>
      <c r="J126" s="232">
        <v>0</v>
      </c>
      <c r="K126" s="232"/>
      <c r="L126" s="232" t="s">
        <v>4</v>
      </c>
      <c r="M126" s="232" t="s">
        <v>1046</v>
      </c>
      <c r="N126" s="232" t="s">
        <v>1331</v>
      </c>
      <c r="O126" s="232" t="s">
        <v>1038</v>
      </c>
      <c r="P126" s="232" t="s">
        <v>406</v>
      </c>
      <c r="Q126" s="232" t="s">
        <v>407</v>
      </c>
      <c r="R126" s="232"/>
      <c r="S126" s="232" t="s">
        <v>408</v>
      </c>
      <c r="T126" s="232" t="s">
        <v>409</v>
      </c>
      <c r="U126" s="232" t="s">
        <v>40</v>
      </c>
      <c r="V126" s="232" t="s">
        <v>1046</v>
      </c>
      <c r="W126" s="232" t="s">
        <v>75</v>
      </c>
      <c r="X126" s="232">
        <f t="shared" si="1"/>
        <v>10</v>
      </c>
    </row>
    <row r="127" spans="1:24" ht="156.75" x14ac:dyDescent="0.2">
      <c r="A127" s="232" t="s">
        <v>393</v>
      </c>
      <c r="B127" s="232" t="s">
        <v>1559</v>
      </c>
      <c r="C127" s="232">
        <v>0</v>
      </c>
      <c r="D127" s="232">
        <v>0</v>
      </c>
      <c r="E127" s="232">
        <v>1</v>
      </c>
      <c r="F127" s="232">
        <v>0</v>
      </c>
      <c r="G127" s="232">
        <v>0</v>
      </c>
      <c r="H127" s="232">
        <v>0</v>
      </c>
      <c r="I127" s="232">
        <v>0</v>
      </c>
      <c r="J127" s="232">
        <v>0</v>
      </c>
      <c r="K127" s="232"/>
      <c r="L127" s="232" t="s">
        <v>4</v>
      </c>
      <c r="M127" s="232" t="s">
        <v>1046</v>
      </c>
      <c r="N127" s="232" t="s">
        <v>1331</v>
      </c>
      <c r="O127" s="232" t="s">
        <v>1038</v>
      </c>
      <c r="P127" s="232" t="s">
        <v>411</v>
      </c>
      <c r="Q127" s="232" t="s">
        <v>1038</v>
      </c>
      <c r="R127" s="232"/>
      <c r="S127" s="232" t="s">
        <v>408</v>
      </c>
      <c r="T127" s="232" t="s">
        <v>412</v>
      </c>
      <c r="U127" s="232" t="s">
        <v>40</v>
      </c>
      <c r="V127" s="232" t="s">
        <v>1046</v>
      </c>
      <c r="W127" s="232" t="s">
        <v>75</v>
      </c>
      <c r="X127" s="232">
        <f t="shared" si="1"/>
        <v>10</v>
      </c>
    </row>
    <row r="128" spans="1:24" ht="185.25" x14ac:dyDescent="0.2">
      <c r="A128" s="232" t="s">
        <v>397</v>
      </c>
      <c r="B128" s="232" t="s">
        <v>1171</v>
      </c>
      <c r="C128" s="232">
        <v>0</v>
      </c>
      <c r="D128" s="232">
        <v>0</v>
      </c>
      <c r="E128" s="232">
        <v>1</v>
      </c>
      <c r="F128" s="232">
        <v>0</v>
      </c>
      <c r="G128" s="232">
        <v>0</v>
      </c>
      <c r="H128" s="232">
        <v>0</v>
      </c>
      <c r="I128" s="232">
        <v>0</v>
      </c>
      <c r="J128" s="232">
        <v>1</v>
      </c>
      <c r="K128" s="232"/>
      <c r="L128" s="232" t="s">
        <v>4</v>
      </c>
      <c r="M128" s="232" t="s">
        <v>1046</v>
      </c>
      <c r="N128" s="232" t="s">
        <v>1331</v>
      </c>
      <c r="O128" s="232" t="s">
        <v>1038</v>
      </c>
      <c r="P128" s="232" t="s">
        <v>1038</v>
      </c>
      <c r="Q128" s="232" t="s">
        <v>421</v>
      </c>
      <c r="R128" s="232"/>
      <c r="S128" s="232" t="s">
        <v>1393</v>
      </c>
      <c r="T128" s="232" t="s">
        <v>1394</v>
      </c>
      <c r="U128" s="232" t="s">
        <v>40</v>
      </c>
      <c r="V128" s="232" t="s">
        <v>1046</v>
      </c>
      <c r="W128" s="232" t="s">
        <v>75</v>
      </c>
      <c r="X128" s="232">
        <f t="shared" si="1"/>
        <v>10</v>
      </c>
    </row>
    <row r="129" spans="1:24" ht="408.95" customHeight="1" x14ac:dyDescent="0.2">
      <c r="A129" s="232" t="s">
        <v>403</v>
      </c>
      <c r="B129" s="232" t="s">
        <v>422</v>
      </c>
      <c r="C129" s="232">
        <v>0</v>
      </c>
      <c r="D129" s="232">
        <v>0</v>
      </c>
      <c r="E129" s="232">
        <v>1</v>
      </c>
      <c r="F129" s="232">
        <v>0</v>
      </c>
      <c r="G129" s="232">
        <v>0</v>
      </c>
      <c r="H129" s="232">
        <v>0</v>
      </c>
      <c r="I129" s="232">
        <v>0</v>
      </c>
      <c r="J129" s="232">
        <v>0</v>
      </c>
      <c r="K129" s="232"/>
      <c r="L129" s="232" t="s">
        <v>4</v>
      </c>
      <c r="M129" s="232" t="s">
        <v>1046</v>
      </c>
      <c r="N129" s="232" t="s">
        <v>1331</v>
      </c>
      <c r="O129" s="232" t="s">
        <v>1038</v>
      </c>
      <c r="P129" s="232" t="s">
        <v>1038</v>
      </c>
      <c r="Q129" s="232" t="s">
        <v>423</v>
      </c>
      <c r="R129" s="232"/>
      <c r="S129" s="232" t="s">
        <v>1483</v>
      </c>
      <c r="T129" s="232" t="s">
        <v>424</v>
      </c>
      <c r="U129" s="232" t="s">
        <v>40</v>
      </c>
      <c r="V129" s="232" t="s">
        <v>1046</v>
      </c>
      <c r="W129" s="232" t="s">
        <v>75</v>
      </c>
      <c r="X129" s="232">
        <f t="shared" ref="X129:X189" si="2">IF($W129="Critical Importance",20,IF($W129="Minor Importance",5,10))</f>
        <v>10</v>
      </c>
    </row>
    <row r="130" spans="1:24" ht="294" customHeight="1" x14ac:dyDescent="0.2">
      <c r="A130" s="232" t="s">
        <v>405</v>
      </c>
      <c r="B130" s="232" t="s">
        <v>1262</v>
      </c>
      <c r="C130" s="232">
        <v>0</v>
      </c>
      <c r="D130" s="232">
        <v>0</v>
      </c>
      <c r="E130" s="232">
        <v>1</v>
      </c>
      <c r="F130" s="232">
        <v>0</v>
      </c>
      <c r="G130" s="232">
        <v>0</v>
      </c>
      <c r="H130" s="232">
        <v>0</v>
      </c>
      <c r="I130" s="232">
        <v>0</v>
      </c>
      <c r="J130" s="232">
        <v>0</v>
      </c>
      <c r="K130" s="232"/>
      <c r="L130" s="232" t="s">
        <v>4</v>
      </c>
      <c r="M130" s="232" t="s">
        <v>1046</v>
      </c>
      <c r="N130" s="232" t="s">
        <v>1331</v>
      </c>
      <c r="O130" s="232" t="s">
        <v>1038</v>
      </c>
      <c r="P130" s="232" t="s">
        <v>341</v>
      </c>
      <c r="Q130" s="232" t="s">
        <v>342</v>
      </c>
      <c r="R130" s="232"/>
      <c r="S130" s="232" t="s">
        <v>1395</v>
      </c>
      <c r="T130" s="232" t="s">
        <v>343</v>
      </c>
      <c r="U130" s="232" t="s">
        <v>40</v>
      </c>
      <c r="V130" s="232" t="s">
        <v>1046</v>
      </c>
      <c r="W130" s="232" t="s">
        <v>41</v>
      </c>
      <c r="X130" s="232">
        <f t="shared" si="2"/>
        <v>5</v>
      </c>
    </row>
    <row r="131" spans="1:24" ht="220.5" customHeight="1" x14ac:dyDescent="0.2">
      <c r="A131" s="232" t="s">
        <v>410</v>
      </c>
      <c r="B131" s="232" t="s">
        <v>368</v>
      </c>
      <c r="C131" s="232">
        <v>0</v>
      </c>
      <c r="D131" s="232">
        <v>0</v>
      </c>
      <c r="E131" s="232">
        <v>1</v>
      </c>
      <c r="F131" s="232">
        <v>0</v>
      </c>
      <c r="G131" s="232">
        <v>0</v>
      </c>
      <c r="H131" s="232">
        <v>0</v>
      </c>
      <c r="I131" s="232">
        <v>0</v>
      </c>
      <c r="J131" s="232">
        <v>1</v>
      </c>
      <c r="K131" s="232"/>
      <c r="L131" s="232" t="s">
        <v>4</v>
      </c>
      <c r="M131" s="232" t="s">
        <v>1046</v>
      </c>
      <c r="N131" s="232" t="s">
        <v>1331</v>
      </c>
      <c r="O131" s="232" t="s">
        <v>1038</v>
      </c>
      <c r="P131" s="232" t="s">
        <v>369</v>
      </c>
      <c r="Q131" s="232" t="s">
        <v>370</v>
      </c>
      <c r="R131" s="232"/>
      <c r="S131" s="232" t="s">
        <v>1396</v>
      </c>
      <c r="T131" s="232" t="s">
        <v>1388</v>
      </c>
      <c r="U131" s="232" t="s">
        <v>40</v>
      </c>
      <c r="V131" s="232" t="s">
        <v>1046</v>
      </c>
      <c r="W131" s="232" t="s">
        <v>41</v>
      </c>
      <c r="X131" s="232">
        <f t="shared" si="2"/>
        <v>5</v>
      </c>
    </row>
    <row r="132" spans="1:24" ht="128.25" x14ac:dyDescent="0.2">
      <c r="A132" s="232" t="s">
        <v>413</v>
      </c>
      <c r="B132" s="232" t="s">
        <v>376</v>
      </c>
      <c r="C132" s="232">
        <v>0</v>
      </c>
      <c r="D132" s="232">
        <v>0</v>
      </c>
      <c r="E132" s="232">
        <v>1</v>
      </c>
      <c r="F132" s="232">
        <v>0</v>
      </c>
      <c r="G132" s="232">
        <v>0</v>
      </c>
      <c r="H132" s="232">
        <v>0</v>
      </c>
      <c r="I132" s="232">
        <v>0</v>
      </c>
      <c r="J132" s="232">
        <v>1</v>
      </c>
      <c r="K132" s="232"/>
      <c r="L132" s="232" t="s">
        <v>4</v>
      </c>
      <c r="M132" s="232" t="s">
        <v>1046</v>
      </c>
      <c r="N132" s="232" t="s">
        <v>1331</v>
      </c>
      <c r="O132" s="232" t="s">
        <v>1038</v>
      </c>
      <c r="P132" s="232" t="s">
        <v>377</v>
      </c>
      <c r="Q132" s="232" t="s">
        <v>378</v>
      </c>
      <c r="R132" s="232"/>
      <c r="S132" s="232" t="s">
        <v>374</v>
      </c>
      <c r="T132" s="232" t="s">
        <v>1388</v>
      </c>
      <c r="U132" s="232" t="s">
        <v>40</v>
      </c>
      <c r="V132" s="232" t="s">
        <v>1046</v>
      </c>
      <c r="W132" s="232" t="s">
        <v>41</v>
      </c>
      <c r="X132" s="232">
        <f t="shared" si="2"/>
        <v>5</v>
      </c>
    </row>
    <row r="133" spans="1:24" ht="185.25" x14ac:dyDescent="0.2">
      <c r="A133" s="232" t="s">
        <v>416</v>
      </c>
      <c r="B133" s="232" t="s">
        <v>380</v>
      </c>
      <c r="C133" s="232">
        <v>0</v>
      </c>
      <c r="D133" s="232">
        <v>0</v>
      </c>
      <c r="E133" s="232">
        <v>1</v>
      </c>
      <c r="F133" s="232">
        <v>0</v>
      </c>
      <c r="G133" s="232">
        <v>0</v>
      </c>
      <c r="H133" s="232">
        <v>0</v>
      </c>
      <c r="I133" s="232">
        <v>0</v>
      </c>
      <c r="J133" s="232">
        <v>1</v>
      </c>
      <c r="K133" s="232"/>
      <c r="L133" s="232" t="s">
        <v>4</v>
      </c>
      <c r="M133" s="232" t="s">
        <v>1046</v>
      </c>
      <c r="N133" s="232" t="s">
        <v>1331</v>
      </c>
      <c r="O133" s="232" t="s">
        <v>381</v>
      </c>
      <c r="P133" s="232" t="s">
        <v>382</v>
      </c>
      <c r="Q133" s="232" t="s">
        <v>383</v>
      </c>
      <c r="R133" s="232"/>
      <c r="S133" s="232" t="s">
        <v>384</v>
      </c>
      <c r="T133" s="232" t="s">
        <v>1397</v>
      </c>
      <c r="U133" s="232" t="s">
        <v>40</v>
      </c>
      <c r="V133" s="232" t="s">
        <v>1046</v>
      </c>
      <c r="W133" s="232" t="s">
        <v>41</v>
      </c>
      <c r="X133" s="232">
        <f t="shared" si="2"/>
        <v>5</v>
      </c>
    </row>
    <row r="134" spans="1:24" ht="242.25" x14ac:dyDescent="0.2">
      <c r="A134" s="232" t="s">
        <v>420</v>
      </c>
      <c r="B134" s="232" t="s">
        <v>1172</v>
      </c>
      <c r="C134" s="232">
        <v>0</v>
      </c>
      <c r="D134" s="232">
        <v>0</v>
      </c>
      <c r="E134" s="232">
        <v>1</v>
      </c>
      <c r="F134" s="232">
        <v>0</v>
      </c>
      <c r="G134" s="232">
        <v>0</v>
      </c>
      <c r="H134" s="232">
        <v>0</v>
      </c>
      <c r="I134" s="232">
        <v>0</v>
      </c>
      <c r="J134" s="232">
        <v>0</v>
      </c>
      <c r="K134" s="232"/>
      <c r="L134" s="232" t="s">
        <v>4</v>
      </c>
      <c r="M134" s="232" t="s">
        <v>1046</v>
      </c>
      <c r="N134" s="232" t="s">
        <v>1331</v>
      </c>
      <c r="O134" s="232" t="s">
        <v>404</v>
      </c>
      <c r="P134" s="232"/>
      <c r="Q134" s="232"/>
      <c r="R134" s="232"/>
      <c r="S134" s="232" t="s">
        <v>1398</v>
      </c>
      <c r="T134" s="232" t="s">
        <v>1399</v>
      </c>
      <c r="U134" s="232" t="s">
        <v>40</v>
      </c>
      <c r="V134" s="232" t="s">
        <v>1046</v>
      </c>
      <c r="W134" s="232" t="s">
        <v>41</v>
      </c>
      <c r="X134" s="232">
        <f t="shared" si="2"/>
        <v>5</v>
      </c>
    </row>
    <row r="135" spans="1:24" ht="256.5" x14ac:dyDescent="0.2">
      <c r="A135" s="233" t="s">
        <v>425</v>
      </c>
      <c r="B135" s="232" t="s">
        <v>426</v>
      </c>
      <c r="C135" s="232">
        <v>0</v>
      </c>
      <c r="D135" s="232">
        <v>0</v>
      </c>
      <c r="E135" s="232">
        <v>0</v>
      </c>
      <c r="F135" s="232">
        <v>1</v>
      </c>
      <c r="G135" s="232">
        <v>0</v>
      </c>
      <c r="H135" s="232">
        <v>0</v>
      </c>
      <c r="I135" s="232">
        <v>0</v>
      </c>
      <c r="J135" s="232">
        <v>1</v>
      </c>
      <c r="K135" s="232"/>
      <c r="L135" s="232" t="s">
        <v>1072</v>
      </c>
      <c r="M135" s="232" t="s">
        <v>1046</v>
      </c>
      <c r="N135" s="232" t="s">
        <v>1400</v>
      </c>
      <c r="O135" s="232" t="s">
        <v>427</v>
      </c>
      <c r="P135" s="232" t="s">
        <v>1038</v>
      </c>
      <c r="Q135" s="232" t="s">
        <v>1038</v>
      </c>
      <c r="R135" s="232"/>
      <c r="S135" s="232" t="s">
        <v>428</v>
      </c>
      <c r="T135" s="232" t="s">
        <v>429</v>
      </c>
      <c r="U135" s="232" t="s">
        <v>40</v>
      </c>
      <c r="V135" s="232" t="s">
        <v>1046</v>
      </c>
      <c r="W135" s="232"/>
      <c r="X135" s="232">
        <f t="shared" si="2"/>
        <v>10</v>
      </c>
    </row>
    <row r="136" spans="1:24" ht="409.5" x14ac:dyDescent="0.2">
      <c r="A136" s="232" t="s">
        <v>430</v>
      </c>
      <c r="B136" s="232" t="s">
        <v>1553</v>
      </c>
      <c r="C136" s="232">
        <v>0</v>
      </c>
      <c r="D136" s="232">
        <v>0</v>
      </c>
      <c r="E136" s="232">
        <v>0</v>
      </c>
      <c r="F136" s="232">
        <v>1</v>
      </c>
      <c r="G136" s="232">
        <v>0</v>
      </c>
      <c r="H136" s="232">
        <v>0</v>
      </c>
      <c r="I136" s="232">
        <v>0</v>
      </c>
      <c r="J136" s="232">
        <v>0</v>
      </c>
      <c r="K136" s="232"/>
      <c r="L136" s="232" t="s">
        <v>165</v>
      </c>
      <c r="M136" s="232" t="s">
        <v>1046</v>
      </c>
      <c r="N136" s="232" t="s">
        <v>1038</v>
      </c>
      <c r="O136" s="232" t="s">
        <v>1038</v>
      </c>
      <c r="P136" s="232" t="s">
        <v>1038</v>
      </c>
      <c r="Q136" s="232" t="s">
        <v>431</v>
      </c>
      <c r="R136" s="232"/>
      <c r="S136" s="232" t="s">
        <v>1401</v>
      </c>
      <c r="T136" s="232" t="s">
        <v>1402</v>
      </c>
      <c r="U136" s="232" t="s">
        <v>40</v>
      </c>
      <c r="V136" s="232" t="s">
        <v>1046</v>
      </c>
      <c r="W136" s="232" t="s">
        <v>75</v>
      </c>
      <c r="X136" s="232">
        <f t="shared" si="2"/>
        <v>10</v>
      </c>
    </row>
    <row r="137" spans="1:24" ht="339.75" customHeight="1" x14ac:dyDescent="0.2">
      <c r="A137" s="233" t="s">
        <v>432</v>
      </c>
      <c r="B137" s="232" t="s">
        <v>1173</v>
      </c>
      <c r="C137" s="232">
        <v>0</v>
      </c>
      <c r="D137" s="232">
        <v>0</v>
      </c>
      <c r="E137" s="232">
        <v>0</v>
      </c>
      <c r="F137" s="232">
        <v>1</v>
      </c>
      <c r="G137" s="232">
        <v>0</v>
      </c>
      <c r="H137" s="232">
        <v>0</v>
      </c>
      <c r="I137" s="232">
        <v>0</v>
      </c>
      <c r="J137" s="232">
        <v>1</v>
      </c>
      <c r="K137" s="232"/>
      <c r="L137" s="232" t="s">
        <v>165</v>
      </c>
      <c r="M137" s="232" t="s">
        <v>1046</v>
      </c>
      <c r="N137" s="232" t="s">
        <v>1038</v>
      </c>
      <c r="O137" s="232" t="s">
        <v>433</v>
      </c>
      <c r="P137" s="232" t="s">
        <v>434</v>
      </c>
      <c r="Q137" s="232" t="s">
        <v>1038</v>
      </c>
      <c r="R137" s="232"/>
      <c r="S137" s="232" t="s">
        <v>1403</v>
      </c>
      <c r="T137" s="232" t="s">
        <v>1404</v>
      </c>
      <c r="U137" s="232" t="s">
        <v>40</v>
      </c>
      <c r="V137" s="232" t="s">
        <v>1046</v>
      </c>
      <c r="W137" s="232" t="s">
        <v>75</v>
      </c>
      <c r="X137" s="232">
        <f t="shared" si="2"/>
        <v>10</v>
      </c>
    </row>
    <row r="138" spans="1:24" ht="186" customHeight="1" x14ac:dyDescent="0.2">
      <c r="A138" s="232" t="s">
        <v>435</v>
      </c>
      <c r="B138" s="232" t="s">
        <v>436</v>
      </c>
      <c r="C138" s="232">
        <v>0</v>
      </c>
      <c r="D138" s="232">
        <v>0</v>
      </c>
      <c r="E138" s="232">
        <v>0</v>
      </c>
      <c r="F138" s="232">
        <v>1</v>
      </c>
      <c r="G138" s="232">
        <v>0</v>
      </c>
      <c r="H138" s="232">
        <v>0</v>
      </c>
      <c r="I138" s="232">
        <v>0</v>
      </c>
      <c r="J138" s="232">
        <v>0</v>
      </c>
      <c r="K138" s="232"/>
      <c r="L138" s="232" t="s">
        <v>165</v>
      </c>
      <c r="M138" s="232" t="s">
        <v>1046</v>
      </c>
      <c r="N138" s="232" t="s">
        <v>1038</v>
      </c>
      <c r="O138" s="232" t="s">
        <v>1038</v>
      </c>
      <c r="P138" s="232" t="s">
        <v>437</v>
      </c>
      <c r="Q138" s="232" t="s">
        <v>438</v>
      </c>
      <c r="R138" s="232"/>
      <c r="S138" s="232" t="s">
        <v>1484</v>
      </c>
      <c r="T138" s="232" t="s">
        <v>439</v>
      </c>
      <c r="U138" s="232" t="s">
        <v>40</v>
      </c>
      <c r="V138" s="232" t="s">
        <v>1046</v>
      </c>
      <c r="W138" s="232" t="s">
        <v>75</v>
      </c>
      <c r="X138" s="232">
        <f t="shared" si="2"/>
        <v>10</v>
      </c>
    </row>
    <row r="139" spans="1:24" ht="185.25" x14ac:dyDescent="0.2">
      <c r="A139" s="233" t="s">
        <v>440</v>
      </c>
      <c r="B139" s="232" t="s">
        <v>1558</v>
      </c>
      <c r="C139" s="232">
        <v>0</v>
      </c>
      <c r="D139" s="232">
        <v>0</v>
      </c>
      <c r="E139" s="232">
        <v>0</v>
      </c>
      <c r="F139" s="232">
        <v>1</v>
      </c>
      <c r="G139" s="232">
        <v>0</v>
      </c>
      <c r="H139" s="232">
        <v>0</v>
      </c>
      <c r="I139" s="232">
        <v>0</v>
      </c>
      <c r="J139" s="232">
        <v>0</v>
      </c>
      <c r="K139" s="232"/>
      <c r="L139" s="232" t="s">
        <v>165</v>
      </c>
      <c r="M139" s="232" t="s">
        <v>1046</v>
      </c>
      <c r="N139" s="232" t="s">
        <v>1038</v>
      </c>
      <c r="O139" s="232" t="s">
        <v>1038</v>
      </c>
      <c r="P139" s="232" t="s">
        <v>1174</v>
      </c>
      <c r="Q139" s="232" t="s">
        <v>441</v>
      </c>
      <c r="R139" s="232"/>
      <c r="S139" s="232" t="s">
        <v>1405</v>
      </c>
      <c r="T139" s="232" t="s">
        <v>442</v>
      </c>
      <c r="U139" s="232" t="s">
        <v>40</v>
      </c>
      <c r="V139" s="232" t="s">
        <v>1046</v>
      </c>
      <c r="W139" s="232" t="s">
        <v>75</v>
      </c>
      <c r="X139" s="232">
        <f t="shared" si="2"/>
        <v>10</v>
      </c>
    </row>
    <row r="140" spans="1:24" ht="185.25" x14ac:dyDescent="0.2">
      <c r="A140" s="232" t="s">
        <v>443</v>
      </c>
      <c r="B140" s="232" t="s">
        <v>1073</v>
      </c>
      <c r="C140" s="232">
        <v>0</v>
      </c>
      <c r="D140" s="232">
        <v>0</v>
      </c>
      <c r="E140" s="232">
        <v>0</v>
      </c>
      <c r="F140" s="232">
        <v>1</v>
      </c>
      <c r="G140" s="232">
        <v>0</v>
      </c>
      <c r="H140" s="232">
        <v>0</v>
      </c>
      <c r="I140" s="232">
        <v>0</v>
      </c>
      <c r="J140" s="232">
        <v>0</v>
      </c>
      <c r="K140" s="232"/>
      <c r="L140" s="232" t="s">
        <v>165</v>
      </c>
      <c r="M140" s="232" t="s">
        <v>1046</v>
      </c>
      <c r="N140" s="232" t="s">
        <v>1038</v>
      </c>
      <c r="O140" s="232" t="s">
        <v>1038</v>
      </c>
      <c r="P140" s="232" t="s">
        <v>444</v>
      </c>
      <c r="Q140" s="232" t="s">
        <v>1038</v>
      </c>
      <c r="R140" s="232"/>
      <c r="S140" s="232" t="s">
        <v>1405</v>
      </c>
      <c r="T140" s="232" t="s">
        <v>442</v>
      </c>
      <c r="U140" s="232" t="s">
        <v>40</v>
      </c>
      <c r="V140" s="232" t="s">
        <v>1046</v>
      </c>
      <c r="W140" s="232" t="s">
        <v>46</v>
      </c>
      <c r="X140" s="232">
        <f t="shared" si="2"/>
        <v>20</v>
      </c>
    </row>
    <row r="141" spans="1:24" ht="214.5" customHeight="1" x14ac:dyDescent="0.2">
      <c r="A141" s="233" t="s">
        <v>445</v>
      </c>
      <c r="B141" s="232" t="s">
        <v>446</v>
      </c>
      <c r="C141" s="232">
        <v>0</v>
      </c>
      <c r="D141" s="232">
        <v>0</v>
      </c>
      <c r="E141" s="232">
        <v>0</v>
      </c>
      <c r="F141" s="232">
        <v>1</v>
      </c>
      <c r="G141" s="232">
        <v>0</v>
      </c>
      <c r="H141" s="232">
        <v>0</v>
      </c>
      <c r="I141" s="232">
        <v>0</v>
      </c>
      <c r="J141" s="232">
        <v>0</v>
      </c>
      <c r="K141" s="232"/>
      <c r="L141" s="232" t="s">
        <v>165</v>
      </c>
      <c r="M141" s="232" t="s">
        <v>1046</v>
      </c>
      <c r="N141" s="232" t="s">
        <v>1038</v>
      </c>
      <c r="O141" s="232" t="s">
        <v>1038</v>
      </c>
      <c r="P141" s="232" t="s">
        <v>447</v>
      </c>
      <c r="Q141" s="232" t="s">
        <v>448</v>
      </c>
      <c r="R141" s="232"/>
      <c r="S141" s="232" t="s">
        <v>1406</v>
      </c>
      <c r="T141" s="232" t="s">
        <v>449</v>
      </c>
      <c r="U141" s="232" t="s">
        <v>40</v>
      </c>
      <c r="V141" s="232" t="s">
        <v>1046</v>
      </c>
      <c r="W141" s="232" t="s">
        <v>75</v>
      </c>
      <c r="X141" s="232">
        <f t="shared" si="2"/>
        <v>10</v>
      </c>
    </row>
    <row r="142" spans="1:24" ht="85.5" x14ac:dyDescent="0.2">
      <c r="A142" s="232" t="s">
        <v>450</v>
      </c>
      <c r="B142" s="232" t="s">
        <v>453</v>
      </c>
      <c r="C142" s="232">
        <v>0</v>
      </c>
      <c r="D142" s="232">
        <v>0</v>
      </c>
      <c r="E142" s="232">
        <v>0</v>
      </c>
      <c r="F142" s="232">
        <v>1</v>
      </c>
      <c r="G142" s="232">
        <v>0</v>
      </c>
      <c r="H142" s="232">
        <v>0</v>
      </c>
      <c r="I142" s="232">
        <v>0</v>
      </c>
      <c r="J142" s="232">
        <v>0</v>
      </c>
      <c r="K142" s="232"/>
      <c r="L142" s="232" t="s">
        <v>165</v>
      </c>
      <c r="M142" s="232" t="s">
        <v>1046</v>
      </c>
      <c r="N142" s="232" t="s">
        <v>1038</v>
      </c>
      <c r="O142" s="232" t="s">
        <v>1038</v>
      </c>
      <c r="P142" s="232" t="s">
        <v>454</v>
      </c>
      <c r="Q142" s="232" t="s">
        <v>455</v>
      </c>
      <c r="R142" s="232"/>
      <c r="S142" s="232" t="s">
        <v>456</v>
      </c>
      <c r="T142" s="232" t="s">
        <v>1407</v>
      </c>
      <c r="U142" s="232" t="s">
        <v>40</v>
      </c>
      <c r="V142" s="232" t="s">
        <v>1046</v>
      </c>
      <c r="W142" s="232" t="s">
        <v>75</v>
      </c>
      <c r="X142" s="232">
        <f t="shared" si="2"/>
        <v>10</v>
      </c>
    </row>
    <row r="143" spans="1:24" ht="85.5" x14ac:dyDescent="0.2">
      <c r="A143" s="233" t="s">
        <v>451</v>
      </c>
      <c r="B143" s="232" t="s">
        <v>458</v>
      </c>
      <c r="C143" s="232">
        <v>0</v>
      </c>
      <c r="D143" s="232">
        <v>0</v>
      </c>
      <c r="E143" s="232">
        <v>0</v>
      </c>
      <c r="F143" s="232">
        <v>1</v>
      </c>
      <c r="G143" s="232">
        <v>0</v>
      </c>
      <c r="H143" s="232">
        <v>0</v>
      </c>
      <c r="I143" s="232">
        <v>0</v>
      </c>
      <c r="J143" s="232">
        <v>0</v>
      </c>
      <c r="K143" s="232"/>
      <c r="L143" s="232" t="s">
        <v>165</v>
      </c>
      <c r="M143" s="232" t="s">
        <v>1046</v>
      </c>
      <c r="N143" s="232" t="s">
        <v>1038</v>
      </c>
      <c r="O143" s="232" t="s">
        <v>1038</v>
      </c>
      <c r="P143" s="232" t="s">
        <v>459</v>
      </c>
      <c r="Q143" s="232" t="s">
        <v>1175</v>
      </c>
      <c r="R143" s="232"/>
      <c r="S143" s="232" t="s">
        <v>456</v>
      </c>
      <c r="T143" s="232" t="s">
        <v>1407</v>
      </c>
      <c r="U143" s="232" t="s">
        <v>40</v>
      </c>
      <c r="V143" s="232" t="s">
        <v>1046</v>
      </c>
      <c r="W143" s="232" t="s">
        <v>75</v>
      </c>
      <c r="X143" s="232">
        <f t="shared" si="2"/>
        <v>10</v>
      </c>
    </row>
    <row r="144" spans="1:24" ht="192.75" customHeight="1" x14ac:dyDescent="0.2">
      <c r="A144" s="232" t="s">
        <v>452</v>
      </c>
      <c r="B144" s="232" t="s">
        <v>1074</v>
      </c>
      <c r="C144" s="232">
        <v>0</v>
      </c>
      <c r="D144" s="232">
        <v>0</v>
      </c>
      <c r="E144" s="232">
        <v>0</v>
      </c>
      <c r="F144" s="232">
        <v>1</v>
      </c>
      <c r="G144" s="232">
        <v>0</v>
      </c>
      <c r="H144" s="232">
        <v>0</v>
      </c>
      <c r="I144" s="232">
        <v>0</v>
      </c>
      <c r="J144" s="232">
        <v>0</v>
      </c>
      <c r="K144" s="232"/>
      <c r="L144" s="232" t="s">
        <v>165</v>
      </c>
      <c r="M144" s="232" t="s">
        <v>1046</v>
      </c>
      <c r="N144" s="232" t="s">
        <v>1038</v>
      </c>
      <c r="O144" s="232" t="s">
        <v>1038</v>
      </c>
      <c r="P144" s="232" t="s">
        <v>461</v>
      </c>
      <c r="Q144" s="232" t="s">
        <v>462</v>
      </c>
      <c r="R144" s="232"/>
      <c r="S144" s="232" t="s">
        <v>1176</v>
      </c>
      <c r="T144" s="232" t="s">
        <v>463</v>
      </c>
      <c r="U144" s="232" t="s">
        <v>40</v>
      </c>
      <c r="V144" s="232" t="s">
        <v>1046</v>
      </c>
      <c r="W144" s="232" t="s">
        <v>46</v>
      </c>
      <c r="X144" s="232">
        <f t="shared" si="2"/>
        <v>20</v>
      </c>
    </row>
    <row r="145" spans="1:24" ht="142.5" x14ac:dyDescent="0.2">
      <c r="A145" s="233" t="s">
        <v>457</v>
      </c>
      <c r="B145" s="232" t="s">
        <v>1565</v>
      </c>
      <c r="C145" s="232">
        <v>0</v>
      </c>
      <c r="D145" s="232">
        <v>0</v>
      </c>
      <c r="E145" s="232">
        <v>0</v>
      </c>
      <c r="F145" s="232">
        <v>1</v>
      </c>
      <c r="G145" s="232">
        <v>0</v>
      </c>
      <c r="H145" s="232">
        <v>0</v>
      </c>
      <c r="I145" s="232">
        <v>0</v>
      </c>
      <c r="J145" s="232">
        <v>0</v>
      </c>
      <c r="K145" s="232"/>
      <c r="L145" s="232" t="s">
        <v>165</v>
      </c>
      <c r="M145" s="232" t="s">
        <v>1046</v>
      </c>
      <c r="N145" s="232" t="s">
        <v>1038</v>
      </c>
      <c r="O145" s="232"/>
      <c r="P145" s="232" t="s">
        <v>1038</v>
      </c>
      <c r="Q145" s="232" t="s">
        <v>1038</v>
      </c>
      <c r="R145" s="232"/>
      <c r="S145" s="232" t="s">
        <v>1177</v>
      </c>
      <c r="T145" s="232" t="s">
        <v>465</v>
      </c>
      <c r="U145" s="232" t="s">
        <v>40</v>
      </c>
      <c r="V145" s="232" t="s">
        <v>1046</v>
      </c>
      <c r="W145" s="232" t="s">
        <v>75</v>
      </c>
      <c r="X145" s="232">
        <f t="shared" si="2"/>
        <v>10</v>
      </c>
    </row>
    <row r="146" spans="1:24" ht="85.5" x14ac:dyDescent="0.2">
      <c r="A146" s="232" t="s">
        <v>460</v>
      </c>
      <c r="B146" s="232" t="s">
        <v>467</v>
      </c>
      <c r="C146" s="232">
        <v>0</v>
      </c>
      <c r="D146" s="232">
        <v>0</v>
      </c>
      <c r="E146" s="232">
        <v>0</v>
      </c>
      <c r="F146" s="232">
        <v>1</v>
      </c>
      <c r="G146" s="232">
        <v>0</v>
      </c>
      <c r="H146" s="232">
        <v>0</v>
      </c>
      <c r="I146" s="232">
        <v>0</v>
      </c>
      <c r="J146" s="232">
        <v>0</v>
      </c>
      <c r="K146" s="232"/>
      <c r="L146" s="232" t="s">
        <v>165</v>
      </c>
      <c r="M146" s="232" t="s">
        <v>1046</v>
      </c>
      <c r="N146" s="232" t="s">
        <v>1038</v>
      </c>
      <c r="O146" s="232" t="s">
        <v>468</v>
      </c>
      <c r="P146" s="232" t="s">
        <v>1038</v>
      </c>
      <c r="Q146" s="232" t="s">
        <v>469</v>
      </c>
      <c r="R146" s="232"/>
      <c r="S146" s="232" t="s">
        <v>456</v>
      </c>
      <c r="T146" s="232" t="s">
        <v>1407</v>
      </c>
      <c r="U146" s="232" t="s">
        <v>40</v>
      </c>
      <c r="V146" s="232" t="s">
        <v>1046</v>
      </c>
      <c r="W146" s="232" t="s">
        <v>75</v>
      </c>
      <c r="X146" s="232">
        <f t="shared" si="2"/>
        <v>10</v>
      </c>
    </row>
    <row r="147" spans="1:24" ht="85.5" x14ac:dyDescent="0.2">
      <c r="A147" s="233" t="s">
        <v>464</v>
      </c>
      <c r="B147" s="232" t="s">
        <v>471</v>
      </c>
      <c r="C147" s="232">
        <v>0</v>
      </c>
      <c r="D147" s="232">
        <v>0</v>
      </c>
      <c r="E147" s="232">
        <v>0</v>
      </c>
      <c r="F147" s="232">
        <v>1</v>
      </c>
      <c r="G147" s="232">
        <v>0</v>
      </c>
      <c r="H147" s="232">
        <v>0</v>
      </c>
      <c r="I147" s="232">
        <v>0</v>
      </c>
      <c r="J147" s="232">
        <v>0</v>
      </c>
      <c r="K147" s="232"/>
      <c r="L147" s="232" t="s">
        <v>165</v>
      </c>
      <c r="M147" s="232" t="s">
        <v>1046</v>
      </c>
      <c r="N147" s="232" t="s">
        <v>1038</v>
      </c>
      <c r="O147" s="232" t="s">
        <v>1038</v>
      </c>
      <c r="P147" s="232" t="s">
        <v>472</v>
      </c>
      <c r="Q147" s="232" t="s">
        <v>473</v>
      </c>
      <c r="R147" s="232"/>
      <c r="S147" s="232" t="s">
        <v>456</v>
      </c>
      <c r="T147" s="232" t="s">
        <v>1407</v>
      </c>
      <c r="U147" s="232" t="s">
        <v>40</v>
      </c>
      <c r="V147" s="232" t="s">
        <v>1046</v>
      </c>
      <c r="W147" s="232" t="s">
        <v>75</v>
      </c>
      <c r="X147" s="232">
        <f t="shared" si="2"/>
        <v>10</v>
      </c>
    </row>
    <row r="148" spans="1:24" ht="114" x14ac:dyDescent="0.2">
      <c r="A148" s="232" t="s">
        <v>466</v>
      </c>
      <c r="B148" s="232" t="s">
        <v>1554</v>
      </c>
      <c r="C148" s="232">
        <v>0</v>
      </c>
      <c r="D148" s="232">
        <v>0</v>
      </c>
      <c r="E148" s="232">
        <v>0</v>
      </c>
      <c r="F148" s="232">
        <v>1</v>
      </c>
      <c r="G148" s="232">
        <v>0</v>
      </c>
      <c r="H148" s="232">
        <v>0</v>
      </c>
      <c r="I148" s="232">
        <v>0</v>
      </c>
      <c r="J148" s="232">
        <v>0</v>
      </c>
      <c r="K148" s="232"/>
      <c r="L148" s="232" t="s">
        <v>165</v>
      </c>
      <c r="M148" s="232" t="s">
        <v>1046</v>
      </c>
      <c r="N148" s="232" t="s">
        <v>1038</v>
      </c>
      <c r="O148" s="232" t="s">
        <v>1038</v>
      </c>
      <c r="P148" s="232" t="s">
        <v>475</v>
      </c>
      <c r="Q148" s="232" t="s">
        <v>476</v>
      </c>
      <c r="R148" s="232"/>
      <c r="S148" s="232" t="s">
        <v>262</v>
      </c>
      <c r="T148" s="232" t="s">
        <v>1362</v>
      </c>
      <c r="U148" s="232" t="s">
        <v>40</v>
      </c>
      <c r="V148" s="232" t="s">
        <v>1046</v>
      </c>
      <c r="W148" s="232" t="s">
        <v>75</v>
      </c>
      <c r="X148" s="232">
        <f t="shared" si="2"/>
        <v>10</v>
      </c>
    </row>
    <row r="149" spans="1:24" ht="71.25" x14ac:dyDescent="0.2">
      <c r="A149" s="233" t="s">
        <v>470</v>
      </c>
      <c r="B149" s="232" t="s">
        <v>1178</v>
      </c>
      <c r="C149" s="232">
        <v>0</v>
      </c>
      <c r="D149" s="232">
        <v>0</v>
      </c>
      <c r="E149" s="232">
        <v>0</v>
      </c>
      <c r="F149" s="232">
        <v>1</v>
      </c>
      <c r="G149" s="232">
        <v>0</v>
      </c>
      <c r="H149" s="232">
        <v>0</v>
      </c>
      <c r="I149" s="232">
        <v>0</v>
      </c>
      <c r="J149" s="232">
        <v>0</v>
      </c>
      <c r="K149" s="232"/>
      <c r="L149" s="232" t="s">
        <v>165</v>
      </c>
      <c r="M149" s="232" t="s">
        <v>1046</v>
      </c>
      <c r="N149" s="232" t="s">
        <v>1038</v>
      </c>
      <c r="O149" s="232" t="s">
        <v>1038</v>
      </c>
      <c r="P149" s="232" t="s">
        <v>477</v>
      </c>
      <c r="Q149" s="232" t="s">
        <v>1038</v>
      </c>
      <c r="R149" s="232"/>
      <c r="S149" s="232" t="s">
        <v>478</v>
      </c>
      <c r="T149" s="232" t="s">
        <v>1408</v>
      </c>
      <c r="U149" s="232" t="s">
        <v>40</v>
      </c>
      <c r="V149" s="232" t="s">
        <v>1046</v>
      </c>
      <c r="W149" s="232" t="s">
        <v>75</v>
      </c>
      <c r="X149" s="232">
        <f t="shared" si="2"/>
        <v>10</v>
      </c>
    </row>
    <row r="150" spans="1:24" ht="242.25" x14ac:dyDescent="0.2">
      <c r="A150" s="232" t="s">
        <v>474</v>
      </c>
      <c r="B150" s="232" t="s">
        <v>1409</v>
      </c>
      <c r="C150" s="232">
        <v>0</v>
      </c>
      <c r="D150" s="232">
        <v>0</v>
      </c>
      <c r="E150" s="232">
        <v>0</v>
      </c>
      <c r="F150" s="232">
        <v>1</v>
      </c>
      <c r="G150" s="232">
        <v>0</v>
      </c>
      <c r="H150" s="232">
        <v>0</v>
      </c>
      <c r="I150" s="232">
        <v>0</v>
      </c>
      <c r="J150" s="232">
        <v>0</v>
      </c>
      <c r="K150" s="232"/>
      <c r="L150" s="232" t="s">
        <v>165</v>
      </c>
      <c r="M150" s="232" t="s">
        <v>1046</v>
      </c>
      <c r="N150" s="232" t="s">
        <v>1038</v>
      </c>
      <c r="O150" s="232" t="s">
        <v>479</v>
      </c>
      <c r="P150" s="232" t="s">
        <v>1038</v>
      </c>
      <c r="Q150" s="232" t="s">
        <v>1038</v>
      </c>
      <c r="R150" s="232"/>
      <c r="S150" s="232" t="s">
        <v>1398</v>
      </c>
      <c r="T150" s="232" t="s">
        <v>1399</v>
      </c>
      <c r="U150" s="232" t="s">
        <v>149</v>
      </c>
      <c r="V150" s="232" t="s">
        <v>1046</v>
      </c>
      <c r="W150" s="232" t="s">
        <v>75</v>
      </c>
      <c r="X150" s="232">
        <f t="shared" si="2"/>
        <v>10</v>
      </c>
    </row>
    <row r="151" spans="1:24" ht="183" customHeight="1" x14ac:dyDescent="0.2">
      <c r="A151" s="232" t="s">
        <v>480</v>
      </c>
      <c r="B151" s="232" t="s">
        <v>1075</v>
      </c>
      <c r="C151" s="232">
        <v>0</v>
      </c>
      <c r="D151" s="232">
        <v>0</v>
      </c>
      <c r="E151" s="232">
        <v>0</v>
      </c>
      <c r="F151" s="232">
        <v>1</v>
      </c>
      <c r="G151" s="232">
        <v>0</v>
      </c>
      <c r="H151" s="232">
        <v>0</v>
      </c>
      <c r="I151" s="232">
        <v>0</v>
      </c>
      <c r="J151" s="232">
        <v>1</v>
      </c>
      <c r="K151" s="232"/>
      <c r="L151" s="232" t="s">
        <v>165</v>
      </c>
      <c r="M151" s="232" t="s">
        <v>1046</v>
      </c>
      <c r="N151" s="232" t="s">
        <v>1331</v>
      </c>
      <c r="O151" s="232" t="s">
        <v>1038</v>
      </c>
      <c r="P151" s="232" t="s">
        <v>481</v>
      </c>
      <c r="Q151" s="232" t="s">
        <v>482</v>
      </c>
      <c r="R151" s="232"/>
      <c r="S151" s="232" t="s">
        <v>1537</v>
      </c>
      <c r="T151" s="232" t="s">
        <v>1538</v>
      </c>
      <c r="U151" s="232" t="s">
        <v>40</v>
      </c>
      <c r="V151" s="232" t="s">
        <v>1046</v>
      </c>
      <c r="W151" s="232" t="s">
        <v>46</v>
      </c>
      <c r="X151" s="232">
        <f t="shared" si="2"/>
        <v>20</v>
      </c>
    </row>
    <row r="152" spans="1:24" ht="181.5" customHeight="1" x14ac:dyDescent="0.2">
      <c r="A152" s="232" t="s">
        <v>483</v>
      </c>
      <c r="B152" s="232" t="s">
        <v>1076</v>
      </c>
      <c r="C152" s="232">
        <v>0</v>
      </c>
      <c r="D152" s="232">
        <v>0</v>
      </c>
      <c r="E152" s="232">
        <v>0</v>
      </c>
      <c r="F152" s="232">
        <v>1</v>
      </c>
      <c r="G152" s="232">
        <v>0</v>
      </c>
      <c r="H152" s="232">
        <v>0</v>
      </c>
      <c r="I152" s="232">
        <v>0</v>
      </c>
      <c r="J152" s="232">
        <v>1</v>
      </c>
      <c r="K152" s="232"/>
      <c r="L152" s="232" t="s">
        <v>165</v>
      </c>
      <c r="M152" s="232" t="s">
        <v>1046</v>
      </c>
      <c r="N152" s="232" t="s">
        <v>1331</v>
      </c>
      <c r="O152" s="232" t="s">
        <v>1038</v>
      </c>
      <c r="P152" s="232" t="s">
        <v>489</v>
      </c>
      <c r="Q152" s="232" t="s">
        <v>490</v>
      </c>
      <c r="R152" s="232"/>
      <c r="S152" s="232" t="s">
        <v>491</v>
      </c>
      <c r="T152" s="232" t="s">
        <v>492</v>
      </c>
      <c r="U152" s="232" t="s">
        <v>40</v>
      </c>
      <c r="V152" s="232" t="s">
        <v>1046</v>
      </c>
      <c r="W152" s="232" t="s">
        <v>46</v>
      </c>
      <c r="X152" s="232">
        <f t="shared" si="2"/>
        <v>20</v>
      </c>
    </row>
    <row r="153" spans="1:24" ht="204.75" customHeight="1" x14ac:dyDescent="0.2">
      <c r="A153" s="232" t="s">
        <v>488</v>
      </c>
      <c r="B153" s="232" t="s">
        <v>1179</v>
      </c>
      <c r="C153" s="232">
        <v>0</v>
      </c>
      <c r="D153" s="232">
        <v>0</v>
      </c>
      <c r="E153" s="232">
        <v>0</v>
      </c>
      <c r="F153" s="232">
        <v>1</v>
      </c>
      <c r="G153" s="232">
        <v>0</v>
      </c>
      <c r="H153" s="232">
        <v>0</v>
      </c>
      <c r="I153" s="232">
        <v>0</v>
      </c>
      <c r="J153" s="232">
        <v>1</v>
      </c>
      <c r="K153" s="232"/>
      <c r="L153" s="232" t="s">
        <v>165</v>
      </c>
      <c r="M153" s="232" t="s">
        <v>1046</v>
      </c>
      <c r="N153" s="232" t="s">
        <v>1331</v>
      </c>
      <c r="O153" s="232" t="s">
        <v>1038</v>
      </c>
      <c r="P153" s="232" t="s">
        <v>1180</v>
      </c>
      <c r="Q153" s="232" t="s">
        <v>494</v>
      </c>
      <c r="R153" s="232"/>
      <c r="S153" s="232" t="s">
        <v>1410</v>
      </c>
      <c r="T153" s="232" t="s">
        <v>495</v>
      </c>
      <c r="U153" s="232" t="s">
        <v>40</v>
      </c>
      <c r="V153" s="232" t="s">
        <v>1046</v>
      </c>
      <c r="W153" s="232" t="s">
        <v>46</v>
      </c>
      <c r="X153" s="232">
        <f t="shared" si="2"/>
        <v>20</v>
      </c>
    </row>
    <row r="154" spans="1:24" ht="203.25" customHeight="1" x14ac:dyDescent="0.2">
      <c r="A154" s="232" t="s">
        <v>493</v>
      </c>
      <c r="B154" s="232" t="s">
        <v>1077</v>
      </c>
      <c r="C154" s="232">
        <v>0</v>
      </c>
      <c r="D154" s="232">
        <v>0</v>
      </c>
      <c r="E154" s="232">
        <v>0</v>
      </c>
      <c r="F154" s="232">
        <v>1</v>
      </c>
      <c r="G154" s="232">
        <v>0</v>
      </c>
      <c r="H154" s="232">
        <v>0</v>
      </c>
      <c r="I154" s="232">
        <v>0</v>
      </c>
      <c r="J154" s="232">
        <v>0</v>
      </c>
      <c r="K154" s="232"/>
      <c r="L154" s="232" t="s">
        <v>165</v>
      </c>
      <c r="M154" s="232" t="s">
        <v>1046</v>
      </c>
      <c r="N154" s="232" t="s">
        <v>1331</v>
      </c>
      <c r="O154" s="232" t="s">
        <v>1038</v>
      </c>
      <c r="P154" s="232" t="s">
        <v>1181</v>
      </c>
      <c r="Q154" s="232" t="s">
        <v>499</v>
      </c>
      <c r="R154" s="232" t="s">
        <v>1629</v>
      </c>
      <c r="S154" s="232" t="s">
        <v>1410</v>
      </c>
      <c r="T154" s="232" t="s">
        <v>1411</v>
      </c>
      <c r="U154" s="232" t="s">
        <v>40</v>
      </c>
      <c r="V154" s="232" t="s">
        <v>1046</v>
      </c>
      <c r="W154" s="232" t="s">
        <v>46</v>
      </c>
      <c r="X154" s="232">
        <f t="shared" si="2"/>
        <v>20</v>
      </c>
    </row>
    <row r="155" spans="1:24" ht="185.25" x14ac:dyDescent="0.2">
      <c r="A155" s="232" t="s">
        <v>496</v>
      </c>
      <c r="B155" s="232" t="s">
        <v>1078</v>
      </c>
      <c r="C155" s="232">
        <v>0</v>
      </c>
      <c r="D155" s="232">
        <v>0</v>
      </c>
      <c r="E155" s="232">
        <v>0</v>
      </c>
      <c r="F155" s="232">
        <v>1</v>
      </c>
      <c r="G155" s="232">
        <v>0</v>
      </c>
      <c r="H155" s="232">
        <v>0</v>
      </c>
      <c r="I155" s="232">
        <v>0</v>
      </c>
      <c r="J155" s="232">
        <v>0</v>
      </c>
      <c r="K155" s="232"/>
      <c r="L155" s="232" t="s">
        <v>165</v>
      </c>
      <c r="M155" s="232" t="s">
        <v>1046</v>
      </c>
      <c r="N155" s="232" t="s">
        <v>1331</v>
      </c>
      <c r="O155" s="232" t="s">
        <v>1038</v>
      </c>
      <c r="P155" s="232" t="s">
        <v>518</v>
      </c>
      <c r="Q155" s="232" t="s">
        <v>519</v>
      </c>
      <c r="R155" s="232"/>
      <c r="S155" s="232" t="s">
        <v>520</v>
      </c>
      <c r="T155" s="232" t="s">
        <v>1412</v>
      </c>
      <c r="U155" s="232" t="s">
        <v>40</v>
      </c>
      <c r="V155" s="232" t="s">
        <v>1046</v>
      </c>
      <c r="W155" s="232" t="s">
        <v>46</v>
      </c>
      <c r="X155" s="232">
        <f t="shared" si="2"/>
        <v>20</v>
      </c>
    </row>
    <row r="156" spans="1:24" ht="165.75" customHeight="1" x14ac:dyDescent="0.2">
      <c r="A156" s="232" t="s">
        <v>498</v>
      </c>
      <c r="B156" s="232" t="s">
        <v>1182</v>
      </c>
      <c r="C156" s="232">
        <v>0</v>
      </c>
      <c r="D156" s="232">
        <v>0</v>
      </c>
      <c r="E156" s="232">
        <v>0</v>
      </c>
      <c r="F156" s="232">
        <v>1</v>
      </c>
      <c r="G156" s="232">
        <v>0</v>
      </c>
      <c r="H156" s="232">
        <v>0</v>
      </c>
      <c r="I156" s="232">
        <v>0</v>
      </c>
      <c r="J156" s="232">
        <v>1</v>
      </c>
      <c r="K156" s="232"/>
      <c r="L156" s="232" t="s">
        <v>165</v>
      </c>
      <c r="M156" s="232" t="s">
        <v>1046</v>
      </c>
      <c r="N156" s="232" t="s">
        <v>1331</v>
      </c>
      <c r="O156" s="232" t="s">
        <v>1038</v>
      </c>
      <c r="P156" s="232" t="s">
        <v>484</v>
      </c>
      <c r="Q156" s="232" t="s">
        <v>485</v>
      </c>
      <c r="R156" s="232"/>
      <c r="S156" s="232" t="s">
        <v>486</v>
      </c>
      <c r="T156" s="232" t="s">
        <v>487</v>
      </c>
      <c r="U156" s="232" t="s">
        <v>40</v>
      </c>
      <c r="V156" s="232" t="s">
        <v>1046</v>
      </c>
      <c r="W156" s="232" t="s">
        <v>75</v>
      </c>
      <c r="X156" s="232">
        <f t="shared" si="2"/>
        <v>10</v>
      </c>
    </row>
    <row r="157" spans="1:24" ht="216" customHeight="1" x14ac:dyDescent="0.2">
      <c r="A157" s="232" t="s">
        <v>500</v>
      </c>
      <c r="B157" s="232" t="s">
        <v>1183</v>
      </c>
      <c r="C157" s="232">
        <v>0</v>
      </c>
      <c r="D157" s="232">
        <v>0</v>
      </c>
      <c r="E157" s="232">
        <v>0</v>
      </c>
      <c r="F157" s="232">
        <v>1</v>
      </c>
      <c r="G157" s="232">
        <v>0</v>
      </c>
      <c r="H157" s="232">
        <v>0</v>
      </c>
      <c r="I157" s="232">
        <v>0</v>
      </c>
      <c r="J157" s="232">
        <v>1</v>
      </c>
      <c r="K157" s="232"/>
      <c r="L157" s="232" t="s">
        <v>165</v>
      </c>
      <c r="M157" s="232" t="s">
        <v>1046</v>
      </c>
      <c r="N157" s="232" t="s">
        <v>1331</v>
      </c>
      <c r="O157" s="232" t="s">
        <v>1038</v>
      </c>
      <c r="P157" s="232" t="s">
        <v>1184</v>
      </c>
      <c r="Q157" s="232" t="s">
        <v>497</v>
      </c>
      <c r="R157" s="232"/>
      <c r="S157" s="232" t="s">
        <v>1413</v>
      </c>
      <c r="T157" s="232" t="s">
        <v>1185</v>
      </c>
      <c r="U157" s="232" t="s">
        <v>40</v>
      </c>
      <c r="V157" s="232" t="s">
        <v>1046</v>
      </c>
      <c r="W157" s="232" t="s">
        <v>75</v>
      </c>
      <c r="X157" s="232">
        <f t="shared" si="2"/>
        <v>10</v>
      </c>
    </row>
    <row r="158" spans="1:24" ht="210.75" customHeight="1" x14ac:dyDescent="0.2">
      <c r="A158" s="232" t="s">
        <v>503</v>
      </c>
      <c r="B158" s="232" t="s">
        <v>501</v>
      </c>
      <c r="C158" s="232">
        <v>0</v>
      </c>
      <c r="D158" s="232">
        <v>0</v>
      </c>
      <c r="E158" s="232">
        <v>0</v>
      </c>
      <c r="F158" s="232">
        <v>1</v>
      </c>
      <c r="G158" s="232">
        <v>0</v>
      </c>
      <c r="H158" s="232">
        <v>0</v>
      </c>
      <c r="I158" s="232">
        <v>0</v>
      </c>
      <c r="J158" s="232">
        <v>0</v>
      </c>
      <c r="K158" s="232"/>
      <c r="L158" s="232" t="s">
        <v>165</v>
      </c>
      <c r="M158" s="232" t="s">
        <v>1046</v>
      </c>
      <c r="N158" s="232" t="s">
        <v>1331</v>
      </c>
      <c r="O158" s="232" t="s">
        <v>1038</v>
      </c>
      <c r="P158" s="232" t="s">
        <v>1186</v>
      </c>
      <c r="Q158" s="232" t="s">
        <v>502</v>
      </c>
      <c r="R158" s="232" t="s">
        <v>1629</v>
      </c>
      <c r="S158" s="232" t="s">
        <v>1413</v>
      </c>
      <c r="T158" s="232" t="s">
        <v>1414</v>
      </c>
      <c r="U158" s="232" t="s">
        <v>40</v>
      </c>
      <c r="V158" s="232" t="s">
        <v>1046</v>
      </c>
      <c r="W158" s="232" t="s">
        <v>75</v>
      </c>
      <c r="X158" s="232">
        <f t="shared" si="2"/>
        <v>10</v>
      </c>
    </row>
    <row r="159" spans="1:24" ht="175.5" customHeight="1" x14ac:dyDescent="0.2">
      <c r="A159" s="232" t="s">
        <v>508</v>
      </c>
      <c r="B159" s="232" t="s">
        <v>504</v>
      </c>
      <c r="C159" s="232">
        <v>0</v>
      </c>
      <c r="D159" s="232">
        <v>0</v>
      </c>
      <c r="E159" s="232">
        <v>0</v>
      </c>
      <c r="F159" s="232">
        <v>1</v>
      </c>
      <c r="G159" s="232">
        <v>0</v>
      </c>
      <c r="H159" s="232">
        <v>0</v>
      </c>
      <c r="I159" s="232">
        <v>0</v>
      </c>
      <c r="J159" s="232">
        <v>0</v>
      </c>
      <c r="K159" s="232"/>
      <c r="L159" s="232" t="s">
        <v>165</v>
      </c>
      <c r="M159" s="232" t="s">
        <v>1046</v>
      </c>
      <c r="N159" s="232" t="s">
        <v>1331</v>
      </c>
      <c r="O159" s="232" t="s">
        <v>1038</v>
      </c>
      <c r="P159" s="232" t="s">
        <v>505</v>
      </c>
      <c r="Q159" s="232" t="s">
        <v>506</v>
      </c>
      <c r="R159" s="232"/>
      <c r="S159" s="232" t="s">
        <v>1415</v>
      </c>
      <c r="T159" s="232" t="s">
        <v>507</v>
      </c>
      <c r="U159" s="232" t="s">
        <v>40</v>
      </c>
      <c r="V159" s="232" t="s">
        <v>1046</v>
      </c>
      <c r="W159" s="232" t="s">
        <v>75</v>
      </c>
      <c r="X159" s="232">
        <f t="shared" si="2"/>
        <v>10</v>
      </c>
    </row>
    <row r="160" spans="1:24" ht="192.75" customHeight="1" x14ac:dyDescent="0.2">
      <c r="A160" s="232" t="s">
        <v>513</v>
      </c>
      <c r="B160" s="232" t="s">
        <v>514</v>
      </c>
      <c r="C160" s="232">
        <v>0</v>
      </c>
      <c r="D160" s="232">
        <v>0</v>
      </c>
      <c r="E160" s="232">
        <v>0</v>
      </c>
      <c r="F160" s="232">
        <v>1</v>
      </c>
      <c r="G160" s="232">
        <v>0</v>
      </c>
      <c r="H160" s="232">
        <v>0</v>
      </c>
      <c r="I160" s="232">
        <v>0</v>
      </c>
      <c r="J160" s="232">
        <v>0</v>
      </c>
      <c r="K160" s="232"/>
      <c r="L160" s="232" t="s">
        <v>165</v>
      </c>
      <c r="M160" s="232" t="s">
        <v>1046</v>
      </c>
      <c r="N160" s="232" t="s">
        <v>1331</v>
      </c>
      <c r="O160" s="232" t="s">
        <v>515</v>
      </c>
      <c r="P160" s="232" t="s">
        <v>1038</v>
      </c>
      <c r="Q160" s="232" t="s">
        <v>1038</v>
      </c>
      <c r="R160" s="232"/>
      <c r="S160" s="232" t="s">
        <v>1416</v>
      </c>
      <c r="T160" s="232" t="s">
        <v>516</v>
      </c>
      <c r="U160" s="232" t="s">
        <v>40</v>
      </c>
      <c r="V160" s="232" t="s">
        <v>1046</v>
      </c>
      <c r="W160" s="232" t="s">
        <v>75</v>
      </c>
      <c r="X160" s="232">
        <f t="shared" si="2"/>
        <v>10</v>
      </c>
    </row>
    <row r="161" spans="1:24" ht="185.25" x14ac:dyDescent="0.2">
      <c r="A161" s="232" t="s">
        <v>517</v>
      </c>
      <c r="B161" s="232" t="s">
        <v>509</v>
      </c>
      <c r="C161" s="232">
        <v>0</v>
      </c>
      <c r="D161" s="232">
        <v>0</v>
      </c>
      <c r="E161" s="232">
        <v>0</v>
      </c>
      <c r="F161" s="232">
        <v>1</v>
      </c>
      <c r="G161" s="232">
        <v>0</v>
      </c>
      <c r="H161" s="232">
        <v>0</v>
      </c>
      <c r="I161" s="232">
        <v>0</v>
      </c>
      <c r="J161" s="232">
        <v>1</v>
      </c>
      <c r="K161" s="232"/>
      <c r="L161" s="232" t="s">
        <v>165</v>
      </c>
      <c r="M161" s="232" t="s">
        <v>1046</v>
      </c>
      <c r="N161" s="232" t="s">
        <v>1331</v>
      </c>
      <c r="O161" s="232" t="s">
        <v>1038</v>
      </c>
      <c r="P161" s="232" t="s">
        <v>510</v>
      </c>
      <c r="Q161" s="232" t="s">
        <v>511</v>
      </c>
      <c r="R161" s="232"/>
      <c r="S161" s="232" t="s">
        <v>1417</v>
      </c>
      <c r="T161" s="232" t="s">
        <v>512</v>
      </c>
      <c r="U161" s="232" t="s">
        <v>40</v>
      </c>
      <c r="V161" s="232" t="s">
        <v>1046</v>
      </c>
      <c r="W161" s="232" t="s">
        <v>41</v>
      </c>
      <c r="X161" s="232">
        <f t="shared" si="2"/>
        <v>5</v>
      </c>
    </row>
    <row r="162" spans="1:24" ht="171" x14ac:dyDescent="0.2">
      <c r="A162" s="232" t="s">
        <v>521</v>
      </c>
      <c r="B162" s="232" t="s">
        <v>1079</v>
      </c>
      <c r="C162" s="232">
        <v>0</v>
      </c>
      <c r="D162" s="232">
        <v>1</v>
      </c>
      <c r="E162" s="232">
        <v>0</v>
      </c>
      <c r="F162" s="232">
        <v>0</v>
      </c>
      <c r="G162" s="232">
        <v>0</v>
      </c>
      <c r="H162" s="232">
        <v>0</v>
      </c>
      <c r="I162" s="232">
        <v>0</v>
      </c>
      <c r="J162" s="232">
        <v>0</v>
      </c>
      <c r="K162" s="232"/>
      <c r="L162" s="232" t="s">
        <v>131</v>
      </c>
      <c r="M162" s="232" t="s">
        <v>1046</v>
      </c>
      <c r="N162" s="232" t="s">
        <v>1038</v>
      </c>
      <c r="O162" s="232" t="s">
        <v>1038</v>
      </c>
      <c r="P162" s="232" t="s">
        <v>1038</v>
      </c>
      <c r="Q162" s="232" t="s">
        <v>1038</v>
      </c>
      <c r="R162" s="232"/>
      <c r="S162" s="232" t="s">
        <v>1418</v>
      </c>
      <c r="T162" s="232" t="s">
        <v>1419</v>
      </c>
      <c r="U162" s="232" t="s">
        <v>40</v>
      </c>
      <c r="V162" s="232" t="s">
        <v>1046</v>
      </c>
      <c r="W162" s="232" t="s">
        <v>46</v>
      </c>
      <c r="X162" s="232">
        <f t="shared" si="2"/>
        <v>20</v>
      </c>
    </row>
    <row r="163" spans="1:24" ht="114" x14ac:dyDescent="0.2">
      <c r="A163" s="232" t="s">
        <v>522</v>
      </c>
      <c r="B163" s="232" t="s">
        <v>1080</v>
      </c>
      <c r="C163" s="232">
        <v>0</v>
      </c>
      <c r="D163" s="232">
        <v>1</v>
      </c>
      <c r="E163" s="232">
        <v>0</v>
      </c>
      <c r="F163" s="232">
        <v>0</v>
      </c>
      <c r="G163" s="232">
        <v>0</v>
      </c>
      <c r="H163" s="232">
        <v>0</v>
      </c>
      <c r="I163" s="232">
        <v>0</v>
      </c>
      <c r="J163" s="232">
        <v>0</v>
      </c>
      <c r="K163" s="232"/>
      <c r="L163" s="232" t="s">
        <v>131</v>
      </c>
      <c r="M163" s="232" t="s">
        <v>1046</v>
      </c>
      <c r="N163" s="232" t="s">
        <v>1038</v>
      </c>
      <c r="O163" s="232" t="s">
        <v>1038</v>
      </c>
      <c r="P163" s="232" t="s">
        <v>537</v>
      </c>
      <c r="Q163" s="232" t="s">
        <v>538</v>
      </c>
      <c r="R163" s="232"/>
      <c r="S163" s="232" t="s">
        <v>1420</v>
      </c>
      <c r="T163" s="232" t="s">
        <v>1421</v>
      </c>
      <c r="U163" s="232" t="s">
        <v>40</v>
      </c>
      <c r="V163" s="232" t="s">
        <v>1046</v>
      </c>
      <c r="W163" s="232" t="s">
        <v>46</v>
      </c>
      <c r="X163" s="232">
        <f t="shared" si="2"/>
        <v>20</v>
      </c>
    </row>
    <row r="164" spans="1:24" ht="114" x14ac:dyDescent="0.2">
      <c r="A164" s="232" t="s">
        <v>524</v>
      </c>
      <c r="B164" s="232" t="s">
        <v>1096</v>
      </c>
      <c r="C164" s="232">
        <v>0</v>
      </c>
      <c r="D164" s="232">
        <v>1</v>
      </c>
      <c r="E164" s="232">
        <v>0</v>
      </c>
      <c r="F164" s="232">
        <v>0</v>
      </c>
      <c r="G164" s="232">
        <v>0</v>
      </c>
      <c r="H164" s="232">
        <v>0</v>
      </c>
      <c r="I164" s="232">
        <v>0</v>
      </c>
      <c r="J164" s="232">
        <v>0</v>
      </c>
      <c r="K164" s="232"/>
      <c r="L164" s="232" t="s">
        <v>131</v>
      </c>
      <c r="M164" s="232" t="s">
        <v>1046</v>
      </c>
      <c r="N164" s="232" t="s">
        <v>1038</v>
      </c>
      <c r="O164" s="232" t="s">
        <v>540</v>
      </c>
      <c r="P164" s="232" t="s">
        <v>1038</v>
      </c>
      <c r="Q164" s="232" t="s">
        <v>1038</v>
      </c>
      <c r="R164" s="232"/>
      <c r="S164" s="232" t="s">
        <v>1422</v>
      </c>
      <c r="T164" s="232" t="s">
        <v>1423</v>
      </c>
      <c r="U164" s="232" t="s">
        <v>40</v>
      </c>
      <c r="V164" s="232" t="s">
        <v>1046</v>
      </c>
      <c r="W164" s="232" t="s">
        <v>46</v>
      </c>
      <c r="X164" s="232">
        <f t="shared" si="2"/>
        <v>20</v>
      </c>
    </row>
    <row r="165" spans="1:24" ht="185.25" x14ac:dyDescent="0.2">
      <c r="A165" s="232" t="s">
        <v>528</v>
      </c>
      <c r="B165" s="232" t="s">
        <v>523</v>
      </c>
      <c r="C165" s="232">
        <v>0</v>
      </c>
      <c r="D165" s="232">
        <v>1</v>
      </c>
      <c r="E165" s="232">
        <v>0</v>
      </c>
      <c r="F165" s="232">
        <v>0</v>
      </c>
      <c r="G165" s="232">
        <v>0</v>
      </c>
      <c r="H165" s="232">
        <v>0</v>
      </c>
      <c r="I165" s="232">
        <v>0</v>
      </c>
      <c r="J165" s="232">
        <v>0</v>
      </c>
      <c r="K165" s="232"/>
      <c r="L165" s="232" t="s">
        <v>131</v>
      </c>
      <c r="M165" s="232" t="s">
        <v>1046</v>
      </c>
      <c r="N165" s="232" t="s">
        <v>1038</v>
      </c>
      <c r="O165" s="232" t="s">
        <v>1038</v>
      </c>
      <c r="P165" s="232" t="s">
        <v>1038</v>
      </c>
      <c r="Q165" s="232" t="s">
        <v>1038</v>
      </c>
      <c r="R165" s="232"/>
      <c r="S165" s="232" t="s">
        <v>1384</v>
      </c>
      <c r="T165" s="232" t="s">
        <v>1385</v>
      </c>
      <c r="U165" s="232" t="s">
        <v>40</v>
      </c>
      <c r="V165" s="232" t="s">
        <v>1046</v>
      </c>
      <c r="W165" s="232" t="s">
        <v>75</v>
      </c>
      <c r="X165" s="232">
        <f t="shared" si="2"/>
        <v>10</v>
      </c>
    </row>
    <row r="166" spans="1:24" ht="199.5" x14ac:dyDescent="0.2">
      <c r="A166" s="232" t="s">
        <v>532</v>
      </c>
      <c r="B166" s="232" t="s">
        <v>529</v>
      </c>
      <c r="C166" s="232">
        <v>0</v>
      </c>
      <c r="D166" s="232">
        <v>1</v>
      </c>
      <c r="E166" s="232">
        <v>0</v>
      </c>
      <c r="F166" s="232">
        <v>0</v>
      </c>
      <c r="G166" s="232">
        <v>0</v>
      </c>
      <c r="H166" s="232">
        <v>0</v>
      </c>
      <c r="I166" s="232">
        <v>0</v>
      </c>
      <c r="J166" s="232">
        <v>1</v>
      </c>
      <c r="K166" s="232"/>
      <c r="L166" s="232" t="s">
        <v>131</v>
      </c>
      <c r="M166" s="232" t="s">
        <v>1046</v>
      </c>
      <c r="N166" s="232" t="s">
        <v>1038</v>
      </c>
      <c r="O166" s="232" t="s">
        <v>1038</v>
      </c>
      <c r="P166" s="232" t="s">
        <v>530</v>
      </c>
      <c r="Q166" s="232" t="s">
        <v>531</v>
      </c>
      <c r="R166" s="232"/>
      <c r="S166" s="232" t="s">
        <v>1424</v>
      </c>
      <c r="T166" s="232" t="s">
        <v>1425</v>
      </c>
      <c r="U166" s="232" t="s">
        <v>40</v>
      </c>
      <c r="V166" s="232" t="s">
        <v>1046</v>
      </c>
      <c r="W166" s="232" t="s">
        <v>75</v>
      </c>
      <c r="X166" s="232">
        <f t="shared" si="2"/>
        <v>10</v>
      </c>
    </row>
    <row r="167" spans="1:24" ht="196.5" customHeight="1" x14ac:dyDescent="0.2">
      <c r="A167" s="232" t="s">
        <v>536</v>
      </c>
      <c r="B167" s="232" t="s">
        <v>542</v>
      </c>
      <c r="C167" s="232">
        <v>0</v>
      </c>
      <c r="D167" s="232">
        <v>1</v>
      </c>
      <c r="E167" s="232">
        <v>0</v>
      </c>
      <c r="F167" s="232">
        <v>0</v>
      </c>
      <c r="G167" s="232">
        <v>0</v>
      </c>
      <c r="H167" s="232">
        <v>0</v>
      </c>
      <c r="I167" s="232">
        <v>0</v>
      </c>
      <c r="J167" s="232">
        <v>0</v>
      </c>
      <c r="K167" s="232"/>
      <c r="L167" s="232" t="s">
        <v>131</v>
      </c>
      <c r="M167" s="232" t="s">
        <v>1046</v>
      </c>
      <c r="N167" s="232" t="s">
        <v>1038</v>
      </c>
      <c r="O167" s="232" t="s">
        <v>1038</v>
      </c>
      <c r="P167" s="232" t="s">
        <v>543</v>
      </c>
      <c r="Q167" s="232" t="s">
        <v>544</v>
      </c>
      <c r="R167" s="232"/>
      <c r="S167" s="232" t="s">
        <v>1426</v>
      </c>
      <c r="T167" s="232" t="s">
        <v>1427</v>
      </c>
      <c r="U167" s="232" t="s">
        <v>40</v>
      </c>
      <c r="V167" s="232" t="s">
        <v>1046</v>
      </c>
      <c r="W167" s="232" t="s">
        <v>75</v>
      </c>
      <c r="X167" s="232">
        <f t="shared" si="2"/>
        <v>10</v>
      </c>
    </row>
    <row r="168" spans="1:24" ht="156.75" x14ac:dyDescent="0.2">
      <c r="A168" s="232" t="s">
        <v>539</v>
      </c>
      <c r="B168" s="232" t="s">
        <v>546</v>
      </c>
      <c r="C168" s="232">
        <v>0</v>
      </c>
      <c r="D168" s="232">
        <v>1</v>
      </c>
      <c r="E168" s="232">
        <v>0</v>
      </c>
      <c r="F168" s="232">
        <v>0</v>
      </c>
      <c r="G168" s="232">
        <v>0</v>
      </c>
      <c r="H168" s="232">
        <v>0</v>
      </c>
      <c r="I168" s="232">
        <v>0</v>
      </c>
      <c r="J168" s="232">
        <v>0</v>
      </c>
      <c r="K168" s="232"/>
      <c r="L168" s="232" t="s">
        <v>131</v>
      </c>
      <c r="M168" s="232" t="s">
        <v>1046</v>
      </c>
      <c r="N168" s="232" t="s">
        <v>1038</v>
      </c>
      <c r="O168" s="232" t="s">
        <v>1038</v>
      </c>
      <c r="P168" s="232" t="s">
        <v>547</v>
      </c>
      <c r="Q168" s="232" t="s">
        <v>548</v>
      </c>
      <c r="R168" s="232"/>
      <c r="S168" s="232" t="s">
        <v>549</v>
      </c>
      <c r="T168" s="232" t="s">
        <v>1428</v>
      </c>
      <c r="U168" s="232" t="s">
        <v>40</v>
      </c>
      <c r="V168" s="232" t="s">
        <v>1046</v>
      </c>
      <c r="W168" s="232" t="s">
        <v>75</v>
      </c>
      <c r="X168" s="232">
        <f t="shared" si="2"/>
        <v>10</v>
      </c>
    </row>
    <row r="169" spans="1:24" ht="409.5" x14ac:dyDescent="0.2">
      <c r="A169" s="232" t="s">
        <v>541</v>
      </c>
      <c r="B169" s="232" t="s">
        <v>551</v>
      </c>
      <c r="C169" s="232">
        <v>0</v>
      </c>
      <c r="D169" s="232">
        <v>1</v>
      </c>
      <c r="E169" s="232">
        <v>0</v>
      </c>
      <c r="F169" s="232">
        <v>0</v>
      </c>
      <c r="G169" s="232">
        <v>0</v>
      </c>
      <c r="H169" s="232">
        <v>0</v>
      </c>
      <c r="I169" s="232">
        <v>0</v>
      </c>
      <c r="J169" s="232">
        <v>1</v>
      </c>
      <c r="K169" s="232"/>
      <c r="L169" s="232" t="s">
        <v>131</v>
      </c>
      <c r="M169" s="232" t="s">
        <v>1046</v>
      </c>
      <c r="N169" s="232" t="s">
        <v>1038</v>
      </c>
      <c r="O169" s="232" t="s">
        <v>1038</v>
      </c>
      <c r="P169" s="232" t="s">
        <v>552</v>
      </c>
      <c r="Q169" s="232" t="s">
        <v>553</v>
      </c>
      <c r="R169" s="232"/>
      <c r="S169" s="232" t="s">
        <v>1429</v>
      </c>
      <c r="T169" s="232" t="s">
        <v>1430</v>
      </c>
      <c r="U169" s="232" t="s">
        <v>40</v>
      </c>
      <c r="V169" s="232" t="s">
        <v>1046</v>
      </c>
      <c r="W169" s="232" t="s">
        <v>75</v>
      </c>
      <c r="X169" s="232">
        <f t="shared" si="2"/>
        <v>10</v>
      </c>
    </row>
    <row r="170" spans="1:24" ht="185.25" x14ac:dyDescent="0.2">
      <c r="A170" s="232" t="s">
        <v>545</v>
      </c>
      <c r="B170" s="232" t="s">
        <v>525</v>
      </c>
      <c r="C170" s="232">
        <v>0</v>
      </c>
      <c r="D170" s="232">
        <v>1</v>
      </c>
      <c r="E170" s="232">
        <v>0</v>
      </c>
      <c r="F170" s="232">
        <v>0</v>
      </c>
      <c r="G170" s="232">
        <v>0</v>
      </c>
      <c r="H170" s="232">
        <v>0</v>
      </c>
      <c r="I170" s="232">
        <v>0</v>
      </c>
      <c r="J170" s="232">
        <v>1</v>
      </c>
      <c r="K170" s="232"/>
      <c r="L170" s="232" t="s">
        <v>131</v>
      </c>
      <c r="M170" s="232" t="s">
        <v>1046</v>
      </c>
      <c r="N170" s="232" t="s">
        <v>1038</v>
      </c>
      <c r="O170" s="232" t="s">
        <v>1038</v>
      </c>
      <c r="P170" s="232" t="s">
        <v>526</v>
      </c>
      <c r="Q170" s="232" t="s">
        <v>527</v>
      </c>
      <c r="R170" s="232"/>
      <c r="S170" s="232" t="s">
        <v>1346</v>
      </c>
      <c r="T170" s="232" t="s">
        <v>1347</v>
      </c>
      <c r="U170" s="232" t="s">
        <v>40</v>
      </c>
      <c r="V170" s="232" t="s">
        <v>1046</v>
      </c>
      <c r="W170" s="232" t="s">
        <v>41</v>
      </c>
      <c r="X170" s="232">
        <f t="shared" si="2"/>
        <v>5</v>
      </c>
    </row>
    <row r="171" spans="1:24" ht="114" x14ac:dyDescent="0.2">
      <c r="A171" s="232" t="s">
        <v>550</v>
      </c>
      <c r="B171" s="232" t="s">
        <v>533</v>
      </c>
      <c r="C171" s="232">
        <v>0</v>
      </c>
      <c r="D171" s="232">
        <v>1</v>
      </c>
      <c r="E171" s="232">
        <v>0</v>
      </c>
      <c r="F171" s="232">
        <v>0</v>
      </c>
      <c r="G171" s="232">
        <v>0</v>
      </c>
      <c r="H171" s="232">
        <v>0</v>
      </c>
      <c r="I171" s="232">
        <v>0</v>
      </c>
      <c r="J171" s="232">
        <v>0</v>
      </c>
      <c r="K171" s="232"/>
      <c r="L171" s="232" t="s">
        <v>131</v>
      </c>
      <c r="M171" s="232" t="s">
        <v>1046</v>
      </c>
      <c r="N171" s="232" t="s">
        <v>1038</v>
      </c>
      <c r="O171" s="232" t="s">
        <v>1038</v>
      </c>
      <c r="P171" s="232" t="s">
        <v>534</v>
      </c>
      <c r="Q171" s="232" t="s">
        <v>535</v>
      </c>
      <c r="R171" s="232"/>
      <c r="S171" s="232" t="s">
        <v>1422</v>
      </c>
      <c r="T171" s="232" t="s">
        <v>1423</v>
      </c>
      <c r="U171" s="232" t="s">
        <v>40</v>
      </c>
      <c r="V171" s="232" t="s">
        <v>1046</v>
      </c>
      <c r="W171" s="232" t="s">
        <v>41</v>
      </c>
      <c r="X171" s="232">
        <f t="shared" si="2"/>
        <v>5</v>
      </c>
    </row>
    <row r="172" spans="1:24" ht="240" customHeight="1" x14ac:dyDescent="0.2">
      <c r="A172" s="232" t="s">
        <v>554</v>
      </c>
      <c r="B172" s="232" t="s">
        <v>555</v>
      </c>
      <c r="C172" s="232">
        <v>0</v>
      </c>
      <c r="D172" s="232">
        <v>1</v>
      </c>
      <c r="E172" s="232">
        <v>0</v>
      </c>
      <c r="F172" s="232">
        <v>0</v>
      </c>
      <c r="G172" s="232">
        <v>0</v>
      </c>
      <c r="H172" s="232">
        <v>0</v>
      </c>
      <c r="I172" s="232">
        <v>0</v>
      </c>
      <c r="J172" s="232">
        <v>1</v>
      </c>
      <c r="K172" s="232"/>
      <c r="L172" s="232" t="s">
        <v>131</v>
      </c>
      <c r="M172" s="232" t="s">
        <v>1046</v>
      </c>
      <c r="N172" s="232" t="s">
        <v>1038</v>
      </c>
      <c r="O172" s="232" t="s">
        <v>1038</v>
      </c>
      <c r="P172" s="232" t="s">
        <v>556</v>
      </c>
      <c r="Q172" s="232" t="s">
        <v>557</v>
      </c>
      <c r="R172" s="232"/>
      <c r="S172" s="232" t="s">
        <v>1485</v>
      </c>
      <c r="T172" s="232" t="s">
        <v>558</v>
      </c>
      <c r="U172" s="232" t="s">
        <v>40</v>
      </c>
      <c r="V172" s="232" t="s">
        <v>1046</v>
      </c>
      <c r="W172" s="232" t="s">
        <v>41</v>
      </c>
      <c r="X172" s="232">
        <f t="shared" si="2"/>
        <v>5</v>
      </c>
    </row>
    <row r="173" spans="1:24" ht="243" customHeight="1" x14ac:dyDescent="0.2">
      <c r="A173" s="232" t="s">
        <v>559</v>
      </c>
      <c r="B173" s="232" t="s">
        <v>560</v>
      </c>
      <c r="C173" s="232">
        <v>0</v>
      </c>
      <c r="D173" s="232">
        <v>1</v>
      </c>
      <c r="E173" s="232">
        <v>0</v>
      </c>
      <c r="F173" s="232">
        <v>0</v>
      </c>
      <c r="G173" s="232">
        <v>0</v>
      </c>
      <c r="H173" s="232">
        <v>0</v>
      </c>
      <c r="I173" s="232">
        <v>0</v>
      </c>
      <c r="J173" s="232">
        <v>1</v>
      </c>
      <c r="K173" s="232"/>
      <c r="L173" s="232" t="s">
        <v>131</v>
      </c>
      <c r="M173" s="232" t="s">
        <v>1046</v>
      </c>
      <c r="N173" s="232" t="s">
        <v>1038</v>
      </c>
      <c r="O173" s="232" t="s">
        <v>1038</v>
      </c>
      <c r="P173" s="232" t="s">
        <v>561</v>
      </c>
      <c r="Q173" s="232" t="s">
        <v>562</v>
      </c>
      <c r="R173" s="232"/>
      <c r="S173" s="232" t="s">
        <v>1485</v>
      </c>
      <c r="T173" s="232" t="s">
        <v>558</v>
      </c>
      <c r="U173" s="232" t="s">
        <v>40</v>
      </c>
      <c r="V173" s="232" t="s">
        <v>1046</v>
      </c>
      <c r="W173" s="232" t="s">
        <v>41</v>
      </c>
      <c r="X173" s="232">
        <f t="shared" si="2"/>
        <v>5</v>
      </c>
    </row>
    <row r="174" spans="1:24" ht="199.5" x14ac:dyDescent="0.2">
      <c r="A174" s="232" t="s">
        <v>563</v>
      </c>
      <c r="B174" s="232" t="s">
        <v>564</v>
      </c>
      <c r="C174" s="232">
        <v>0</v>
      </c>
      <c r="D174" s="232">
        <v>1</v>
      </c>
      <c r="E174" s="232">
        <v>0</v>
      </c>
      <c r="F174" s="232">
        <v>0</v>
      </c>
      <c r="G174" s="232">
        <v>0</v>
      </c>
      <c r="H174" s="232">
        <v>0</v>
      </c>
      <c r="I174" s="232">
        <v>0</v>
      </c>
      <c r="J174" s="232">
        <v>0</v>
      </c>
      <c r="K174" s="232"/>
      <c r="L174" s="232" t="s">
        <v>131</v>
      </c>
      <c r="M174" s="232" t="s">
        <v>1046</v>
      </c>
      <c r="N174" s="232" t="s">
        <v>1038</v>
      </c>
      <c r="O174" s="232" t="s">
        <v>1038</v>
      </c>
      <c r="P174" s="232" t="s">
        <v>565</v>
      </c>
      <c r="Q174" s="232" t="s">
        <v>566</v>
      </c>
      <c r="R174" s="232"/>
      <c r="S174" s="232" t="s">
        <v>1431</v>
      </c>
      <c r="T174" s="232" t="s">
        <v>1432</v>
      </c>
      <c r="U174" s="232" t="s">
        <v>40</v>
      </c>
      <c r="V174" s="232" t="s">
        <v>1046</v>
      </c>
      <c r="W174" s="232" t="s">
        <v>41</v>
      </c>
      <c r="X174" s="232">
        <f t="shared" si="2"/>
        <v>5</v>
      </c>
    </row>
    <row r="175" spans="1:24" ht="206.25" customHeight="1" x14ac:dyDescent="0.2">
      <c r="A175" s="232" t="s">
        <v>567</v>
      </c>
      <c r="B175" s="232" t="s">
        <v>568</v>
      </c>
      <c r="C175" s="232">
        <v>0</v>
      </c>
      <c r="D175" s="232">
        <v>1</v>
      </c>
      <c r="E175" s="232">
        <v>0</v>
      </c>
      <c r="F175" s="232">
        <v>0</v>
      </c>
      <c r="G175" s="232">
        <v>0</v>
      </c>
      <c r="H175" s="232">
        <v>0</v>
      </c>
      <c r="I175" s="232">
        <v>0</v>
      </c>
      <c r="J175" s="232">
        <v>1</v>
      </c>
      <c r="K175" s="232"/>
      <c r="L175" s="232" t="s">
        <v>131</v>
      </c>
      <c r="M175" s="232" t="s">
        <v>1046</v>
      </c>
      <c r="N175" s="232" t="s">
        <v>1038</v>
      </c>
      <c r="O175" s="232" t="s">
        <v>1038</v>
      </c>
      <c r="P175" s="232" t="s">
        <v>569</v>
      </c>
      <c r="Q175" s="232" t="s">
        <v>570</v>
      </c>
      <c r="R175" s="232"/>
      <c r="S175" s="232" t="s">
        <v>1486</v>
      </c>
      <c r="T175" s="232" t="s">
        <v>571</v>
      </c>
      <c r="U175" s="232" t="s">
        <v>40</v>
      </c>
      <c r="V175" s="232" t="s">
        <v>1046</v>
      </c>
      <c r="W175" s="232" t="s">
        <v>41</v>
      </c>
      <c r="X175" s="232">
        <f t="shared" si="2"/>
        <v>5</v>
      </c>
    </row>
    <row r="176" spans="1:24" ht="127.5" customHeight="1" x14ac:dyDescent="0.2">
      <c r="A176" s="232" t="s">
        <v>572</v>
      </c>
      <c r="B176" s="232" t="s">
        <v>573</v>
      </c>
      <c r="C176" s="232">
        <v>0</v>
      </c>
      <c r="D176" s="232">
        <v>1</v>
      </c>
      <c r="E176" s="232">
        <v>0</v>
      </c>
      <c r="F176" s="232">
        <v>0</v>
      </c>
      <c r="G176" s="232">
        <v>0</v>
      </c>
      <c r="H176" s="232">
        <v>0</v>
      </c>
      <c r="I176" s="232">
        <v>0</v>
      </c>
      <c r="J176" s="232">
        <v>1</v>
      </c>
      <c r="K176" s="232"/>
      <c r="L176" s="232" t="s">
        <v>131</v>
      </c>
      <c r="M176" s="232" t="s">
        <v>1046</v>
      </c>
      <c r="N176" s="232" t="s">
        <v>1038</v>
      </c>
      <c r="O176" s="232" t="s">
        <v>1038</v>
      </c>
      <c r="P176" s="232" t="s">
        <v>574</v>
      </c>
      <c r="Q176" s="232" t="s">
        <v>575</v>
      </c>
      <c r="R176" s="232" t="s">
        <v>1629</v>
      </c>
      <c r="S176" s="232" t="s">
        <v>1433</v>
      </c>
      <c r="T176" s="232" t="s">
        <v>576</v>
      </c>
      <c r="U176" s="232" t="s">
        <v>40</v>
      </c>
      <c r="V176" s="232" t="s">
        <v>1046</v>
      </c>
      <c r="W176" s="232" t="s">
        <v>41</v>
      </c>
      <c r="X176" s="232">
        <f t="shared" si="2"/>
        <v>5</v>
      </c>
    </row>
    <row r="177" spans="1:24" ht="285" x14ac:dyDescent="0.2">
      <c r="A177" s="232" t="s">
        <v>577</v>
      </c>
      <c r="B177" s="232" t="s">
        <v>578</v>
      </c>
      <c r="C177" s="232">
        <v>0</v>
      </c>
      <c r="D177" s="232">
        <v>0</v>
      </c>
      <c r="E177" s="232">
        <v>0</v>
      </c>
      <c r="F177" s="232">
        <v>1</v>
      </c>
      <c r="G177" s="232">
        <v>0</v>
      </c>
      <c r="H177" s="232">
        <v>0</v>
      </c>
      <c r="I177" s="232">
        <v>0</v>
      </c>
      <c r="J177" s="232">
        <v>1</v>
      </c>
      <c r="K177" s="232"/>
      <c r="L177" s="232" t="s">
        <v>165</v>
      </c>
      <c r="M177" s="232" t="s">
        <v>1046</v>
      </c>
      <c r="N177" s="232" t="s">
        <v>1331</v>
      </c>
      <c r="O177" s="232" t="s">
        <v>1038</v>
      </c>
      <c r="P177" s="232" t="s">
        <v>579</v>
      </c>
      <c r="Q177" s="232" t="s">
        <v>580</v>
      </c>
      <c r="R177" s="232"/>
      <c r="S177" s="232" t="s">
        <v>1434</v>
      </c>
      <c r="T177" s="232" t="s">
        <v>1435</v>
      </c>
      <c r="U177" s="232" t="s">
        <v>40</v>
      </c>
      <c r="V177" s="232" t="s">
        <v>1046</v>
      </c>
      <c r="W177" s="232" t="s">
        <v>75</v>
      </c>
      <c r="X177" s="232">
        <f t="shared" si="2"/>
        <v>10</v>
      </c>
    </row>
    <row r="178" spans="1:24" ht="221.25" customHeight="1" x14ac:dyDescent="0.2">
      <c r="A178" s="232" t="s">
        <v>581</v>
      </c>
      <c r="B178" s="232" t="s">
        <v>582</v>
      </c>
      <c r="C178" s="232">
        <v>0</v>
      </c>
      <c r="D178" s="232">
        <v>0</v>
      </c>
      <c r="E178" s="232">
        <v>0</v>
      </c>
      <c r="F178" s="232">
        <v>1</v>
      </c>
      <c r="G178" s="232">
        <v>0</v>
      </c>
      <c r="H178" s="232">
        <v>0</v>
      </c>
      <c r="I178" s="232">
        <v>0</v>
      </c>
      <c r="J178" s="232">
        <v>1</v>
      </c>
      <c r="K178" s="232"/>
      <c r="L178" s="232" t="s">
        <v>165</v>
      </c>
      <c r="M178" s="232" t="s">
        <v>1046</v>
      </c>
      <c r="N178" s="232" t="s">
        <v>1331</v>
      </c>
      <c r="O178" s="232" t="s">
        <v>1038</v>
      </c>
      <c r="P178" s="232" t="s">
        <v>583</v>
      </c>
      <c r="Q178" s="232" t="s">
        <v>584</v>
      </c>
      <c r="R178" s="232"/>
      <c r="S178" s="232" t="s">
        <v>1436</v>
      </c>
      <c r="T178" s="232" t="s">
        <v>1435</v>
      </c>
      <c r="U178" s="232" t="s">
        <v>40</v>
      </c>
      <c r="V178" s="232" t="s">
        <v>1046</v>
      </c>
      <c r="W178" s="232" t="s">
        <v>41</v>
      </c>
      <c r="X178" s="232">
        <f t="shared" si="2"/>
        <v>5</v>
      </c>
    </row>
    <row r="179" spans="1:24" ht="171" x14ac:dyDescent="0.2">
      <c r="A179" s="232" t="s">
        <v>585</v>
      </c>
      <c r="B179" s="232" t="s">
        <v>586</v>
      </c>
      <c r="C179" s="232">
        <v>0</v>
      </c>
      <c r="D179" s="232">
        <v>0</v>
      </c>
      <c r="E179" s="232">
        <v>0</v>
      </c>
      <c r="F179" s="232">
        <v>1</v>
      </c>
      <c r="G179" s="232">
        <v>0</v>
      </c>
      <c r="H179" s="232">
        <v>0</v>
      </c>
      <c r="I179" s="232">
        <v>0</v>
      </c>
      <c r="J179" s="232">
        <v>1</v>
      </c>
      <c r="K179" s="232"/>
      <c r="L179" s="232" t="s">
        <v>165</v>
      </c>
      <c r="M179" s="232" t="s">
        <v>1046</v>
      </c>
      <c r="N179" s="232" t="s">
        <v>1331</v>
      </c>
      <c r="O179" s="232" t="s">
        <v>1038</v>
      </c>
      <c r="P179" s="232" t="s">
        <v>587</v>
      </c>
      <c r="Q179" s="232" t="s">
        <v>588</v>
      </c>
      <c r="R179" s="232"/>
      <c r="S179" s="232" t="s">
        <v>1437</v>
      </c>
      <c r="T179" s="232" t="s">
        <v>1438</v>
      </c>
      <c r="U179" s="232" t="s">
        <v>40</v>
      </c>
      <c r="V179" s="232" t="s">
        <v>1046</v>
      </c>
      <c r="W179" s="232" t="s">
        <v>41</v>
      </c>
      <c r="X179" s="232">
        <f t="shared" si="2"/>
        <v>5</v>
      </c>
    </row>
    <row r="180" spans="1:24" ht="270.75" x14ac:dyDescent="0.2">
      <c r="A180" s="232" t="s">
        <v>589</v>
      </c>
      <c r="B180" s="232" t="s">
        <v>590</v>
      </c>
      <c r="C180" s="232">
        <v>0</v>
      </c>
      <c r="D180" s="232">
        <v>0</v>
      </c>
      <c r="E180" s="232">
        <v>0</v>
      </c>
      <c r="F180" s="232">
        <v>1</v>
      </c>
      <c r="G180" s="232">
        <v>0</v>
      </c>
      <c r="H180" s="232">
        <v>0</v>
      </c>
      <c r="I180" s="232">
        <v>0</v>
      </c>
      <c r="J180" s="232">
        <v>1</v>
      </c>
      <c r="K180" s="232"/>
      <c r="L180" s="232" t="s">
        <v>165</v>
      </c>
      <c r="M180" s="232" t="s">
        <v>1038</v>
      </c>
      <c r="N180" s="232" t="s">
        <v>1331</v>
      </c>
      <c r="O180" s="232" t="s">
        <v>1038</v>
      </c>
      <c r="P180" s="232" t="s">
        <v>591</v>
      </c>
      <c r="Q180" s="232" t="s">
        <v>1263</v>
      </c>
      <c r="R180" s="232"/>
      <c r="S180" s="232" t="s">
        <v>1439</v>
      </c>
      <c r="T180" s="232" t="s">
        <v>1430</v>
      </c>
      <c r="U180" s="232" t="s">
        <v>40</v>
      </c>
      <c r="V180" s="232" t="s">
        <v>1038</v>
      </c>
      <c r="W180" s="232" t="s">
        <v>41</v>
      </c>
      <c r="X180" s="232">
        <f t="shared" si="2"/>
        <v>5</v>
      </c>
    </row>
    <row r="181" spans="1:24" ht="224.25" customHeight="1" x14ac:dyDescent="0.2">
      <c r="A181" s="232" t="s">
        <v>592</v>
      </c>
      <c r="B181" s="232" t="s">
        <v>1081</v>
      </c>
      <c r="C181" s="232">
        <v>0</v>
      </c>
      <c r="D181" s="232">
        <v>0</v>
      </c>
      <c r="E181" s="232">
        <v>0</v>
      </c>
      <c r="F181" s="232">
        <v>1</v>
      </c>
      <c r="G181" s="232">
        <v>0</v>
      </c>
      <c r="H181" s="232">
        <v>0</v>
      </c>
      <c r="I181" s="232">
        <v>0</v>
      </c>
      <c r="J181" s="232">
        <v>0</v>
      </c>
      <c r="K181" s="232"/>
      <c r="L181" s="232" t="s">
        <v>165</v>
      </c>
      <c r="M181" s="232" t="s">
        <v>1046</v>
      </c>
      <c r="N181" s="232" t="s">
        <v>1331</v>
      </c>
      <c r="O181" s="232" t="s">
        <v>1038</v>
      </c>
      <c r="P181" s="232" t="s">
        <v>601</v>
      </c>
      <c r="Q181" s="232" t="s">
        <v>602</v>
      </c>
      <c r="R181" s="232"/>
      <c r="S181" s="232" t="s">
        <v>1440</v>
      </c>
      <c r="T181" s="232" t="s">
        <v>1441</v>
      </c>
      <c r="U181" s="232" t="s">
        <v>40</v>
      </c>
      <c r="V181" s="232" t="s">
        <v>1046</v>
      </c>
      <c r="W181" s="232" t="s">
        <v>46</v>
      </c>
      <c r="X181" s="232">
        <f t="shared" si="2"/>
        <v>20</v>
      </c>
    </row>
    <row r="182" spans="1:24" ht="142.5" x14ac:dyDescent="0.2">
      <c r="A182" s="232" t="s">
        <v>596</v>
      </c>
      <c r="B182" s="232" t="s">
        <v>1082</v>
      </c>
      <c r="C182" s="232">
        <v>0</v>
      </c>
      <c r="D182" s="232">
        <v>0</v>
      </c>
      <c r="E182" s="232">
        <v>0</v>
      </c>
      <c r="F182" s="232">
        <v>1</v>
      </c>
      <c r="G182" s="232">
        <v>0</v>
      </c>
      <c r="H182" s="232">
        <v>0</v>
      </c>
      <c r="I182" s="232">
        <v>0</v>
      </c>
      <c r="J182" s="232">
        <v>1</v>
      </c>
      <c r="K182" s="232"/>
      <c r="L182" s="232" t="s">
        <v>165</v>
      </c>
      <c r="M182" s="232" t="s">
        <v>1046</v>
      </c>
      <c r="N182" s="232" t="s">
        <v>1331</v>
      </c>
      <c r="O182" s="232" t="s">
        <v>1038</v>
      </c>
      <c r="P182" s="232" t="s">
        <v>604</v>
      </c>
      <c r="Q182" s="232" t="s">
        <v>605</v>
      </c>
      <c r="R182" s="232"/>
      <c r="S182" s="232" t="s">
        <v>1442</v>
      </c>
      <c r="T182" s="232" t="s">
        <v>1443</v>
      </c>
      <c r="U182" s="232" t="s">
        <v>40</v>
      </c>
      <c r="V182" s="232" t="s">
        <v>1046</v>
      </c>
      <c r="W182" s="232" t="s">
        <v>46</v>
      </c>
      <c r="X182" s="232">
        <f t="shared" si="2"/>
        <v>20</v>
      </c>
    </row>
    <row r="183" spans="1:24" ht="171" x14ac:dyDescent="0.2">
      <c r="A183" s="232" t="s">
        <v>600</v>
      </c>
      <c r="B183" s="232" t="s">
        <v>1083</v>
      </c>
      <c r="C183" s="232">
        <v>0</v>
      </c>
      <c r="D183" s="232">
        <v>0</v>
      </c>
      <c r="E183" s="232">
        <v>0</v>
      </c>
      <c r="F183" s="232">
        <v>1</v>
      </c>
      <c r="G183" s="232">
        <v>0</v>
      </c>
      <c r="H183" s="232">
        <v>0</v>
      </c>
      <c r="I183" s="232">
        <v>0</v>
      </c>
      <c r="J183" s="232">
        <v>1</v>
      </c>
      <c r="K183" s="232"/>
      <c r="L183" s="232" t="s">
        <v>165</v>
      </c>
      <c r="M183" s="232" t="s">
        <v>1046</v>
      </c>
      <c r="N183" s="232" t="s">
        <v>1331</v>
      </c>
      <c r="O183" s="232" t="s">
        <v>1038</v>
      </c>
      <c r="P183" s="232" t="s">
        <v>609</v>
      </c>
      <c r="Q183" s="232" t="s">
        <v>1187</v>
      </c>
      <c r="R183" s="232"/>
      <c r="S183" s="232" t="s">
        <v>1444</v>
      </c>
      <c r="T183" s="232" t="s">
        <v>610</v>
      </c>
      <c r="U183" s="232" t="s">
        <v>40</v>
      </c>
      <c r="V183" s="232" t="s">
        <v>1046</v>
      </c>
      <c r="W183" s="232" t="s">
        <v>46</v>
      </c>
      <c r="X183" s="232">
        <f t="shared" si="2"/>
        <v>20</v>
      </c>
    </row>
    <row r="184" spans="1:24" ht="289.5" customHeight="1" x14ac:dyDescent="0.2">
      <c r="A184" s="232" t="s">
        <v>603</v>
      </c>
      <c r="B184" s="232" t="s">
        <v>597</v>
      </c>
      <c r="C184" s="232">
        <v>0</v>
      </c>
      <c r="D184" s="232">
        <v>0</v>
      </c>
      <c r="E184" s="232">
        <v>0</v>
      </c>
      <c r="F184" s="232">
        <v>1</v>
      </c>
      <c r="G184" s="232">
        <v>0</v>
      </c>
      <c r="H184" s="232">
        <v>0</v>
      </c>
      <c r="I184" s="232">
        <v>0</v>
      </c>
      <c r="J184" s="232">
        <v>1</v>
      </c>
      <c r="K184" s="232"/>
      <c r="L184" s="232" t="s">
        <v>165</v>
      </c>
      <c r="M184" s="232" t="s">
        <v>1046</v>
      </c>
      <c r="N184" s="232" t="s">
        <v>1331</v>
      </c>
      <c r="O184" s="232" t="s">
        <v>1038</v>
      </c>
      <c r="P184" s="232" t="s">
        <v>598</v>
      </c>
      <c r="Q184" s="232" t="s">
        <v>599</v>
      </c>
      <c r="R184" s="232"/>
      <c r="S184" s="232" t="s">
        <v>1445</v>
      </c>
      <c r="T184" s="232" t="s">
        <v>1188</v>
      </c>
      <c r="U184" s="232" t="s">
        <v>40</v>
      </c>
      <c r="V184" s="232" t="s">
        <v>1046</v>
      </c>
      <c r="W184" s="232" t="s">
        <v>75</v>
      </c>
      <c r="X184" s="232">
        <f t="shared" si="2"/>
        <v>10</v>
      </c>
    </row>
    <row r="185" spans="1:24" ht="296.25" customHeight="1" x14ac:dyDescent="0.2">
      <c r="A185" s="232" t="s">
        <v>606</v>
      </c>
      <c r="B185" s="232" t="s">
        <v>1520</v>
      </c>
      <c r="C185" s="232">
        <v>0</v>
      </c>
      <c r="D185" s="232">
        <v>0</v>
      </c>
      <c r="E185" s="232">
        <v>0</v>
      </c>
      <c r="F185" s="232">
        <v>1</v>
      </c>
      <c r="G185" s="232">
        <v>0</v>
      </c>
      <c r="H185" s="232">
        <v>0</v>
      </c>
      <c r="I185" s="232">
        <v>0</v>
      </c>
      <c r="J185" s="232">
        <v>0</v>
      </c>
      <c r="K185" s="232"/>
      <c r="L185" s="232" t="s">
        <v>165</v>
      </c>
      <c r="M185" s="232" t="s">
        <v>1046</v>
      </c>
      <c r="N185" s="232" t="s">
        <v>1331</v>
      </c>
      <c r="O185" s="232" t="s">
        <v>607</v>
      </c>
      <c r="P185" s="232" t="s">
        <v>1038</v>
      </c>
      <c r="Q185" s="232" t="s">
        <v>1038</v>
      </c>
      <c r="R185" s="232"/>
      <c r="S185" s="232" t="s">
        <v>1487</v>
      </c>
      <c r="T185" s="232" t="s">
        <v>1446</v>
      </c>
      <c r="U185" s="232" t="s">
        <v>40</v>
      </c>
      <c r="V185" s="232" t="s">
        <v>1046</v>
      </c>
      <c r="W185" s="232" t="s">
        <v>75</v>
      </c>
      <c r="X185" s="232">
        <f t="shared" si="2"/>
        <v>10</v>
      </c>
    </row>
    <row r="186" spans="1:24" ht="300" customHeight="1" x14ac:dyDescent="0.2">
      <c r="A186" s="232" t="s">
        <v>608</v>
      </c>
      <c r="B186" s="232" t="s">
        <v>593</v>
      </c>
      <c r="C186" s="232">
        <v>0</v>
      </c>
      <c r="D186" s="232">
        <v>0</v>
      </c>
      <c r="E186" s="232">
        <v>0</v>
      </c>
      <c r="F186" s="232">
        <v>1</v>
      </c>
      <c r="G186" s="232">
        <v>0</v>
      </c>
      <c r="H186" s="232">
        <v>0</v>
      </c>
      <c r="I186" s="232">
        <v>0</v>
      </c>
      <c r="J186" s="232">
        <v>1</v>
      </c>
      <c r="K186" s="232"/>
      <c r="L186" s="232" t="s">
        <v>165</v>
      </c>
      <c r="M186" s="232" t="s">
        <v>1046</v>
      </c>
      <c r="N186" s="232" t="s">
        <v>1331</v>
      </c>
      <c r="O186" s="232" t="s">
        <v>1038</v>
      </c>
      <c r="P186" s="232" t="s">
        <v>594</v>
      </c>
      <c r="Q186" s="232" t="s">
        <v>595</v>
      </c>
      <c r="R186" s="232"/>
      <c r="S186" s="232" t="s">
        <v>1447</v>
      </c>
      <c r="T186" s="232" t="s">
        <v>1189</v>
      </c>
      <c r="U186" s="232" t="s">
        <v>40</v>
      </c>
      <c r="V186" s="232" t="s">
        <v>1046</v>
      </c>
      <c r="W186" s="232" t="s">
        <v>41</v>
      </c>
      <c r="X186" s="232">
        <f t="shared" si="2"/>
        <v>5</v>
      </c>
    </row>
    <row r="187" spans="1:24" ht="77.099999999999994" customHeight="1" x14ac:dyDescent="0.2">
      <c r="A187" s="232" t="s">
        <v>611</v>
      </c>
      <c r="B187" s="232" t="s">
        <v>1534</v>
      </c>
      <c r="C187" s="232">
        <v>0</v>
      </c>
      <c r="D187" s="232">
        <v>0</v>
      </c>
      <c r="E187" s="232">
        <v>0</v>
      </c>
      <c r="F187" s="232">
        <v>0</v>
      </c>
      <c r="G187" s="232">
        <v>0</v>
      </c>
      <c r="H187" s="232">
        <v>1</v>
      </c>
      <c r="I187" s="232">
        <v>0</v>
      </c>
      <c r="J187" s="232">
        <v>1</v>
      </c>
      <c r="K187" s="232"/>
      <c r="L187" s="232" t="s">
        <v>612</v>
      </c>
      <c r="M187" s="232" t="s">
        <v>1046</v>
      </c>
      <c r="N187" s="232" t="s">
        <v>1448</v>
      </c>
      <c r="O187" s="232" t="s">
        <v>613</v>
      </c>
      <c r="P187" s="232" t="s">
        <v>1038</v>
      </c>
      <c r="Q187" s="232" t="s">
        <v>1038</v>
      </c>
      <c r="R187" s="232"/>
      <c r="S187" s="232" t="s">
        <v>614</v>
      </c>
      <c r="T187" s="232" t="s">
        <v>615</v>
      </c>
      <c r="U187" s="232" t="s">
        <v>40</v>
      </c>
      <c r="V187" s="232" t="s">
        <v>1046</v>
      </c>
      <c r="W187" s="232" t="s">
        <v>46</v>
      </c>
      <c r="X187" s="232">
        <f t="shared" si="2"/>
        <v>20</v>
      </c>
    </row>
    <row r="188" spans="1:24" ht="77.099999999999994" customHeight="1" x14ac:dyDescent="0.2">
      <c r="A188" s="232" t="s">
        <v>616</v>
      </c>
      <c r="B188" s="232" t="s">
        <v>1557</v>
      </c>
      <c r="C188" s="232">
        <v>0</v>
      </c>
      <c r="D188" s="232">
        <v>0</v>
      </c>
      <c r="E188" s="232">
        <v>0</v>
      </c>
      <c r="F188" s="232">
        <v>0</v>
      </c>
      <c r="G188" s="232">
        <v>0</v>
      </c>
      <c r="H188" s="232">
        <v>1</v>
      </c>
      <c r="I188" s="232">
        <v>0</v>
      </c>
      <c r="J188" s="232">
        <v>1</v>
      </c>
      <c r="K188" s="232"/>
      <c r="L188" s="232" t="s">
        <v>612</v>
      </c>
      <c r="M188" s="232" t="s">
        <v>1046</v>
      </c>
      <c r="N188" s="232" t="s">
        <v>1448</v>
      </c>
      <c r="O188" s="232" t="s">
        <v>613</v>
      </c>
      <c r="P188" s="232" t="s">
        <v>1038</v>
      </c>
      <c r="Q188" s="232" t="s">
        <v>1038</v>
      </c>
      <c r="R188" s="232"/>
      <c r="S188" s="232" t="s">
        <v>614</v>
      </c>
      <c r="T188" s="232" t="s">
        <v>615</v>
      </c>
      <c r="U188" s="232" t="s">
        <v>40</v>
      </c>
      <c r="V188" s="232" t="s">
        <v>1046</v>
      </c>
      <c r="W188" s="232" t="s">
        <v>46</v>
      </c>
      <c r="X188" s="232">
        <f t="shared" si="2"/>
        <v>20</v>
      </c>
    </row>
    <row r="189" spans="1:24" ht="77.099999999999994" customHeight="1" x14ac:dyDescent="0.2">
      <c r="A189" s="232" t="s">
        <v>618</v>
      </c>
      <c r="B189" s="232" t="s">
        <v>1555</v>
      </c>
      <c r="C189" s="232">
        <v>0</v>
      </c>
      <c r="D189" s="232">
        <v>0</v>
      </c>
      <c r="E189" s="232">
        <v>0</v>
      </c>
      <c r="F189" s="232">
        <v>0</v>
      </c>
      <c r="G189" s="232">
        <v>0</v>
      </c>
      <c r="H189" s="232">
        <v>1</v>
      </c>
      <c r="I189" s="232">
        <v>0</v>
      </c>
      <c r="J189" s="232">
        <v>1</v>
      </c>
      <c r="K189" s="232"/>
      <c r="L189" s="232" t="s">
        <v>612</v>
      </c>
      <c r="M189" s="232" t="s">
        <v>1046</v>
      </c>
      <c r="N189" s="232" t="s">
        <v>1448</v>
      </c>
      <c r="O189" s="232" t="s">
        <v>613</v>
      </c>
      <c r="P189" s="232" t="s">
        <v>1038</v>
      </c>
      <c r="Q189" s="232" t="s">
        <v>1038</v>
      </c>
      <c r="R189" s="232"/>
      <c r="S189" s="232" t="s">
        <v>614</v>
      </c>
      <c r="T189" s="232" t="s">
        <v>615</v>
      </c>
      <c r="U189" s="232" t="s">
        <v>40</v>
      </c>
      <c r="V189" s="232" t="s">
        <v>1046</v>
      </c>
      <c r="W189" s="232" t="s">
        <v>46</v>
      </c>
      <c r="X189" s="232">
        <f t="shared" si="2"/>
        <v>20</v>
      </c>
    </row>
    <row r="190" spans="1:24" ht="77.099999999999994" customHeight="1" x14ac:dyDescent="0.2">
      <c r="A190" s="232" t="s">
        <v>620</v>
      </c>
      <c r="B190" s="232" t="s">
        <v>1521</v>
      </c>
      <c r="C190" s="232">
        <v>0</v>
      </c>
      <c r="D190" s="232">
        <v>0</v>
      </c>
      <c r="E190" s="232">
        <v>0</v>
      </c>
      <c r="F190" s="232">
        <v>0</v>
      </c>
      <c r="G190" s="232">
        <v>0</v>
      </c>
      <c r="H190" s="232">
        <v>1</v>
      </c>
      <c r="I190" s="232">
        <v>0</v>
      </c>
      <c r="J190" s="232">
        <v>1</v>
      </c>
      <c r="K190" s="232"/>
      <c r="L190" s="232" t="s">
        <v>612</v>
      </c>
      <c r="M190" s="232" t="s">
        <v>1046</v>
      </c>
      <c r="N190" s="232" t="s">
        <v>1448</v>
      </c>
      <c r="O190" s="232" t="s">
        <v>613</v>
      </c>
      <c r="P190" s="232" t="s">
        <v>1038</v>
      </c>
      <c r="Q190" s="232" t="s">
        <v>1038</v>
      </c>
      <c r="R190" s="232"/>
      <c r="S190" s="232" t="s">
        <v>614</v>
      </c>
      <c r="T190" s="232" t="s">
        <v>615</v>
      </c>
      <c r="U190" s="232" t="s">
        <v>40</v>
      </c>
      <c r="V190" s="232" t="s">
        <v>1046</v>
      </c>
      <c r="W190" s="232" t="s">
        <v>46</v>
      </c>
      <c r="X190" s="232">
        <f t="shared" ref="X190:X255" si="3">IF($W190="Critical Importance",20,IF($W190="Minor Importance",5,10))</f>
        <v>20</v>
      </c>
    </row>
    <row r="191" spans="1:24" ht="77.099999999999994" customHeight="1" x14ac:dyDescent="0.2">
      <c r="A191" s="232" t="s">
        <v>622</v>
      </c>
      <c r="B191" s="232" t="s">
        <v>617</v>
      </c>
      <c r="C191" s="232">
        <v>0</v>
      </c>
      <c r="D191" s="232">
        <v>0</v>
      </c>
      <c r="E191" s="232">
        <v>0</v>
      </c>
      <c r="F191" s="232">
        <v>0</v>
      </c>
      <c r="G191" s="232">
        <v>0</v>
      </c>
      <c r="H191" s="232">
        <v>1</v>
      </c>
      <c r="I191" s="232">
        <v>0</v>
      </c>
      <c r="J191" s="232">
        <v>1</v>
      </c>
      <c r="K191" s="232"/>
      <c r="L191" s="232" t="s">
        <v>612</v>
      </c>
      <c r="M191" s="232" t="s">
        <v>1046</v>
      </c>
      <c r="N191" s="232" t="s">
        <v>1448</v>
      </c>
      <c r="O191" s="232" t="s">
        <v>613</v>
      </c>
      <c r="P191" s="232" t="s">
        <v>1038</v>
      </c>
      <c r="Q191" s="232" t="s">
        <v>1038</v>
      </c>
      <c r="R191" s="232"/>
      <c r="S191" s="232" t="s">
        <v>614</v>
      </c>
      <c r="T191" s="232" t="s">
        <v>615</v>
      </c>
      <c r="U191" s="232" t="s">
        <v>40</v>
      </c>
      <c r="V191" s="232" t="s">
        <v>1046</v>
      </c>
      <c r="W191" s="232" t="s">
        <v>75</v>
      </c>
      <c r="X191" s="232">
        <f t="shared" si="3"/>
        <v>10</v>
      </c>
    </row>
    <row r="192" spans="1:24" ht="77.099999999999994" customHeight="1" x14ac:dyDescent="0.2">
      <c r="A192" s="232" t="s">
        <v>623</v>
      </c>
      <c r="B192" s="232" t="s">
        <v>619</v>
      </c>
      <c r="C192" s="232">
        <v>0</v>
      </c>
      <c r="D192" s="232">
        <v>0</v>
      </c>
      <c r="E192" s="232">
        <v>0</v>
      </c>
      <c r="F192" s="232">
        <v>0</v>
      </c>
      <c r="G192" s="232">
        <v>0</v>
      </c>
      <c r="H192" s="232">
        <v>1</v>
      </c>
      <c r="I192" s="232">
        <v>0</v>
      </c>
      <c r="J192" s="232">
        <v>1</v>
      </c>
      <c r="K192" s="232"/>
      <c r="L192" s="232" t="s">
        <v>612</v>
      </c>
      <c r="M192" s="232" t="s">
        <v>1046</v>
      </c>
      <c r="N192" s="232" t="s">
        <v>1448</v>
      </c>
      <c r="O192" s="232" t="s">
        <v>613</v>
      </c>
      <c r="P192" s="232" t="s">
        <v>1038</v>
      </c>
      <c r="Q192" s="232" t="s">
        <v>1038</v>
      </c>
      <c r="R192" s="232"/>
      <c r="S192" s="232" t="s">
        <v>614</v>
      </c>
      <c r="T192" s="232" t="s">
        <v>615</v>
      </c>
      <c r="U192" s="232" t="s">
        <v>40</v>
      </c>
      <c r="V192" s="232" t="s">
        <v>1046</v>
      </c>
      <c r="W192" s="232" t="s">
        <v>75</v>
      </c>
      <c r="X192" s="232">
        <f t="shared" si="3"/>
        <v>10</v>
      </c>
    </row>
    <row r="193" spans="1:24" ht="77.099999999999994" customHeight="1" x14ac:dyDescent="0.2">
      <c r="A193" s="232" t="s">
        <v>624</v>
      </c>
      <c r="B193" s="232" t="s">
        <v>621</v>
      </c>
      <c r="C193" s="232">
        <v>0</v>
      </c>
      <c r="D193" s="232">
        <v>0</v>
      </c>
      <c r="E193" s="232">
        <v>0</v>
      </c>
      <c r="F193" s="232">
        <v>0</v>
      </c>
      <c r="G193" s="232">
        <v>0</v>
      </c>
      <c r="H193" s="232">
        <v>1</v>
      </c>
      <c r="I193" s="232">
        <v>0</v>
      </c>
      <c r="J193" s="232">
        <v>1</v>
      </c>
      <c r="K193" s="232"/>
      <c r="L193" s="232" t="s">
        <v>612</v>
      </c>
      <c r="M193" s="232" t="s">
        <v>1046</v>
      </c>
      <c r="N193" s="232" t="s">
        <v>1448</v>
      </c>
      <c r="O193" s="232" t="s">
        <v>613</v>
      </c>
      <c r="P193" s="232" t="s">
        <v>1038</v>
      </c>
      <c r="Q193" s="232" t="s">
        <v>1038</v>
      </c>
      <c r="R193" s="232"/>
      <c r="S193" s="232" t="s">
        <v>614</v>
      </c>
      <c r="T193" s="232" t="s">
        <v>615</v>
      </c>
      <c r="U193" s="232" t="s">
        <v>40</v>
      </c>
      <c r="V193" s="232" t="s">
        <v>1046</v>
      </c>
      <c r="W193" s="232" t="s">
        <v>75</v>
      </c>
      <c r="X193" s="232">
        <f t="shared" si="3"/>
        <v>10</v>
      </c>
    </row>
    <row r="194" spans="1:24" ht="77.099999999999994" customHeight="1" x14ac:dyDescent="0.2">
      <c r="A194" s="232" t="s">
        <v>626</v>
      </c>
      <c r="B194" s="232" t="s">
        <v>1522</v>
      </c>
      <c r="C194" s="232">
        <v>0</v>
      </c>
      <c r="D194" s="232">
        <v>0</v>
      </c>
      <c r="E194" s="232">
        <v>0</v>
      </c>
      <c r="F194" s="232">
        <v>0</v>
      </c>
      <c r="G194" s="232">
        <v>0</v>
      </c>
      <c r="H194" s="232">
        <v>1</v>
      </c>
      <c r="I194" s="232">
        <v>0</v>
      </c>
      <c r="J194" s="232">
        <v>1</v>
      </c>
      <c r="K194" s="232"/>
      <c r="L194" s="232" t="s">
        <v>612</v>
      </c>
      <c r="M194" s="232" t="s">
        <v>1046</v>
      </c>
      <c r="N194" s="232" t="s">
        <v>1448</v>
      </c>
      <c r="O194" s="232" t="s">
        <v>613</v>
      </c>
      <c r="P194" s="232" t="s">
        <v>1038</v>
      </c>
      <c r="Q194" s="232" t="s">
        <v>1038</v>
      </c>
      <c r="R194" s="232"/>
      <c r="S194" s="232" t="s">
        <v>614</v>
      </c>
      <c r="T194" s="232" t="s">
        <v>615</v>
      </c>
      <c r="U194" s="232" t="s">
        <v>40</v>
      </c>
      <c r="V194" s="232" t="s">
        <v>1046</v>
      </c>
      <c r="W194" s="232" t="s">
        <v>75</v>
      </c>
      <c r="X194" s="232">
        <f t="shared" si="3"/>
        <v>10</v>
      </c>
    </row>
    <row r="195" spans="1:24" ht="77.099999999999994" customHeight="1" x14ac:dyDescent="0.2">
      <c r="A195" s="232" t="s">
        <v>628</v>
      </c>
      <c r="B195" s="232" t="s">
        <v>625</v>
      </c>
      <c r="C195" s="232">
        <v>0</v>
      </c>
      <c r="D195" s="232">
        <v>0</v>
      </c>
      <c r="E195" s="232">
        <v>0</v>
      </c>
      <c r="F195" s="232">
        <v>0</v>
      </c>
      <c r="G195" s="232">
        <v>0</v>
      </c>
      <c r="H195" s="232">
        <v>1</v>
      </c>
      <c r="I195" s="232">
        <v>0</v>
      </c>
      <c r="J195" s="232">
        <v>1</v>
      </c>
      <c r="K195" s="232"/>
      <c r="L195" s="232" t="s">
        <v>612</v>
      </c>
      <c r="M195" s="232" t="s">
        <v>1046</v>
      </c>
      <c r="N195" s="232" t="s">
        <v>1448</v>
      </c>
      <c r="O195" s="232" t="s">
        <v>613</v>
      </c>
      <c r="P195" s="232" t="s">
        <v>1038</v>
      </c>
      <c r="Q195" s="232" t="s">
        <v>1038</v>
      </c>
      <c r="R195" s="232"/>
      <c r="S195" s="232" t="s">
        <v>614</v>
      </c>
      <c r="T195" s="232" t="s">
        <v>615</v>
      </c>
      <c r="U195" s="232" t="s">
        <v>40</v>
      </c>
      <c r="V195" s="232" t="s">
        <v>1046</v>
      </c>
      <c r="W195" s="232" t="s">
        <v>75</v>
      </c>
      <c r="X195" s="232">
        <f t="shared" si="3"/>
        <v>10</v>
      </c>
    </row>
    <row r="196" spans="1:24" ht="77.099999999999994" customHeight="1" x14ac:dyDescent="0.2">
      <c r="A196" s="232" t="s">
        <v>630</v>
      </c>
      <c r="B196" s="232" t="s">
        <v>627</v>
      </c>
      <c r="C196" s="232">
        <v>0</v>
      </c>
      <c r="D196" s="232">
        <v>0</v>
      </c>
      <c r="E196" s="232">
        <v>0</v>
      </c>
      <c r="F196" s="232">
        <v>0</v>
      </c>
      <c r="G196" s="232">
        <v>0</v>
      </c>
      <c r="H196" s="232">
        <v>1</v>
      </c>
      <c r="I196" s="232">
        <v>0</v>
      </c>
      <c r="J196" s="232">
        <v>1</v>
      </c>
      <c r="K196" s="232"/>
      <c r="L196" s="232" t="s">
        <v>612</v>
      </c>
      <c r="M196" s="232" t="s">
        <v>1046</v>
      </c>
      <c r="N196" s="232" t="s">
        <v>1448</v>
      </c>
      <c r="O196" s="232" t="s">
        <v>613</v>
      </c>
      <c r="P196" s="232" t="s">
        <v>1038</v>
      </c>
      <c r="Q196" s="232" t="s">
        <v>1038</v>
      </c>
      <c r="R196" s="232"/>
      <c r="S196" s="232" t="s">
        <v>614</v>
      </c>
      <c r="T196" s="232" t="s">
        <v>615</v>
      </c>
      <c r="U196" s="232" t="s">
        <v>40</v>
      </c>
      <c r="V196" s="232" t="s">
        <v>1046</v>
      </c>
      <c r="W196" s="232" t="s">
        <v>75</v>
      </c>
      <c r="X196" s="232">
        <f t="shared" si="3"/>
        <v>10</v>
      </c>
    </row>
    <row r="197" spans="1:24" ht="77.099999999999994" customHeight="1" x14ac:dyDescent="0.2">
      <c r="A197" s="232" t="s">
        <v>632</v>
      </c>
      <c r="B197" s="232" t="s">
        <v>629</v>
      </c>
      <c r="C197" s="232">
        <v>0</v>
      </c>
      <c r="D197" s="232">
        <v>0</v>
      </c>
      <c r="E197" s="232">
        <v>0</v>
      </c>
      <c r="F197" s="232">
        <v>0</v>
      </c>
      <c r="G197" s="232">
        <v>0</v>
      </c>
      <c r="H197" s="232">
        <v>1</v>
      </c>
      <c r="I197" s="232">
        <v>0</v>
      </c>
      <c r="J197" s="232">
        <v>1</v>
      </c>
      <c r="K197" s="232"/>
      <c r="L197" s="232" t="s">
        <v>612</v>
      </c>
      <c r="M197" s="232" t="s">
        <v>1046</v>
      </c>
      <c r="N197" s="232" t="s">
        <v>1448</v>
      </c>
      <c r="O197" s="232" t="s">
        <v>613</v>
      </c>
      <c r="P197" s="232" t="s">
        <v>1038</v>
      </c>
      <c r="Q197" s="232" t="s">
        <v>1038</v>
      </c>
      <c r="R197" s="232"/>
      <c r="S197" s="232" t="s">
        <v>614</v>
      </c>
      <c r="T197" s="232" t="s">
        <v>615</v>
      </c>
      <c r="U197" s="232" t="s">
        <v>40</v>
      </c>
      <c r="V197" s="232" t="s">
        <v>1046</v>
      </c>
      <c r="W197" s="232" t="s">
        <v>75</v>
      </c>
      <c r="X197" s="232">
        <f t="shared" si="3"/>
        <v>10</v>
      </c>
    </row>
    <row r="198" spans="1:24" ht="77.099999999999994" customHeight="1" x14ac:dyDescent="0.2">
      <c r="A198" s="232" t="s">
        <v>634</v>
      </c>
      <c r="B198" s="232" t="s">
        <v>631</v>
      </c>
      <c r="C198" s="232">
        <v>0</v>
      </c>
      <c r="D198" s="232">
        <v>0</v>
      </c>
      <c r="E198" s="232">
        <v>0</v>
      </c>
      <c r="F198" s="232">
        <v>0</v>
      </c>
      <c r="G198" s="232">
        <v>0</v>
      </c>
      <c r="H198" s="232">
        <v>1</v>
      </c>
      <c r="I198" s="232">
        <v>0</v>
      </c>
      <c r="J198" s="232">
        <v>1</v>
      </c>
      <c r="K198" s="232"/>
      <c r="L198" s="232" t="s">
        <v>612</v>
      </c>
      <c r="M198" s="232" t="s">
        <v>1046</v>
      </c>
      <c r="N198" s="232" t="s">
        <v>1448</v>
      </c>
      <c r="O198" s="232" t="s">
        <v>613</v>
      </c>
      <c r="P198" s="232" t="s">
        <v>1038</v>
      </c>
      <c r="Q198" s="232" t="s">
        <v>1038</v>
      </c>
      <c r="R198" s="232"/>
      <c r="S198" s="232" t="s">
        <v>614</v>
      </c>
      <c r="T198" s="232" t="s">
        <v>615</v>
      </c>
      <c r="U198" s="232" t="s">
        <v>40</v>
      </c>
      <c r="V198" s="232" t="s">
        <v>1046</v>
      </c>
      <c r="W198" s="232" t="s">
        <v>75</v>
      </c>
      <c r="X198" s="232">
        <f t="shared" si="3"/>
        <v>10</v>
      </c>
    </row>
    <row r="199" spans="1:24" ht="77.099999999999994" customHeight="1" x14ac:dyDescent="0.2">
      <c r="A199" s="232" t="s">
        <v>636</v>
      </c>
      <c r="B199" s="232" t="s">
        <v>633</v>
      </c>
      <c r="C199" s="232">
        <v>0</v>
      </c>
      <c r="D199" s="232">
        <v>0</v>
      </c>
      <c r="E199" s="232">
        <v>0</v>
      </c>
      <c r="F199" s="232">
        <v>0</v>
      </c>
      <c r="G199" s="232">
        <v>0</v>
      </c>
      <c r="H199" s="232">
        <v>1</v>
      </c>
      <c r="I199" s="232">
        <v>0</v>
      </c>
      <c r="J199" s="232">
        <v>1</v>
      </c>
      <c r="K199" s="232"/>
      <c r="L199" s="232" t="s">
        <v>612</v>
      </c>
      <c r="M199" s="232" t="s">
        <v>1046</v>
      </c>
      <c r="N199" s="232" t="s">
        <v>1448</v>
      </c>
      <c r="O199" s="232" t="s">
        <v>613</v>
      </c>
      <c r="P199" s="232" t="s">
        <v>1038</v>
      </c>
      <c r="Q199" s="232" t="s">
        <v>1038</v>
      </c>
      <c r="R199" s="232"/>
      <c r="S199" s="232" t="s">
        <v>614</v>
      </c>
      <c r="T199" s="232" t="s">
        <v>615</v>
      </c>
      <c r="U199" s="232" t="s">
        <v>40</v>
      </c>
      <c r="V199" s="232" t="s">
        <v>1046</v>
      </c>
      <c r="W199" s="232" t="s">
        <v>75</v>
      </c>
      <c r="X199" s="232">
        <f t="shared" si="3"/>
        <v>10</v>
      </c>
    </row>
    <row r="200" spans="1:24" ht="77.099999999999994" customHeight="1" x14ac:dyDescent="0.2">
      <c r="A200" s="232" t="s">
        <v>638</v>
      </c>
      <c r="B200" s="232" t="s">
        <v>635</v>
      </c>
      <c r="C200" s="232">
        <v>0</v>
      </c>
      <c r="D200" s="232">
        <v>0</v>
      </c>
      <c r="E200" s="232">
        <v>0</v>
      </c>
      <c r="F200" s="232">
        <v>0</v>
      </c>
      <c r="G200" s="232">
        <v>0</v>
      </c>
      <c r="H200" s="232">
        <v>1</v>
      </c>
      <c r="I200" s="232">
        <v>0</v>
      </c>
      <c r="J200" s="232">
        <v>1</v>
      </c>
      <c r="K200" s="232"/>
      <c r="L200" s="232" t="s">
        <v>612</v>
      </c>
      <c r="M200" s="232" t="s">
        <v>1046</v>
      </c>
      <c r="N200" s="232" t="s">
        <v>1448</v>
      </c>
      <c r="O200" s="232" t="s">
        <v>613</v>
      </c>
      <c r="P200" s="232" t="s">
        <v>1038</v>
      </c>
      <c r="Q200" s="232" t="s">
        <v>1038</v>
      </c>
      <c r="R200" s="232"/>
      <c r="S200" s="232" t="s">
        <v>614</v>
      </c>
      <c r="T200" s="232" t="s">
        <v>615</v>
      </c>
      <c r="U200" s="232" t="s">
        <v>149</v>
      </c>
      <c r="V200" s="232" t="s">
        <v>1046</v>
      </c>
      <c r="W200" s="232" t="s">
        <v>75</v>
      </c>
      <c r="X200" s="232">
        <f t="shared" si="3"/>
        <v>10</v>
      </c>
    </row>
    <row r="201" spans="1:24" ht="77.099999999999994" customHeight="1" x14ac:dyDescent="0.2">
      <c r="A201" s="232" t="s">
        <v>640</v>
      </c>
      <c r="B201" s="232" t="s">
        <v>637</v>
      </c>
      <c r="C201" s="232">
        <v>0</v>
      </c>
      <c r="D201" s="232">
        <v>0</v>
      </c>
      <c r="E201" s="232">
        <v>0</v>
      </c>
      <c r="F201" s="232">
        <v>0</v>
      </c>
      <c r="G201" s="232">
        <v>0</v>
      </c>
      <c r="H201" s="232">
        <v>1</v>
      </c>
      <c r="I201" s="232">
        <v>0</v>
      </c>
      <c r="J201" s="232">
        <v>1</v>
      </c>
      <c r="K201" s="232"/>
      <c r="L201" s="232" t="s">
        <v>612</v>
      </c>
      <c r="M201" s="232" t="s">
        <v>1046</v>
      </c>
      <c r="N201" s="232" t="s">
        <v>1448</v>
      </c>
      <c r="O201" s="232" t="s">
        <v>613</v>
      </c>
      <c r="P201" s="232" t="s">
        <v>1038</v>
      </c>
      <c r="Q201" s="232" t="s">
        <v>1038</v>
      </c>
      <c r="R201" s="232"/>
      <c r="S201" s="232" t="s">
        <v>614</v>
      </c>
      <c r="T201" s="232" t="s">
        <v>615</v>
      </c>
      <c r="U201" s="232" t="s">
        <v>40</v>
      </c>
      <c r="V201" s="232" t="s">
        <v>1046</v>
      </c>
      <c r="W201" s="232" t="s">
        <v>75</v>
      </c>
      <c r="X201" s="232">
        <f t="shared" si="3"/>
        <v>10</v>
      </c>
    </row>
    <row r="202" spans="1:24" ht="77.099999999999994" customHeight="1" x14ac:dyDescent="0.2">
      <c r="A202" s="232" t="s">
        <v>642</v>
      </c>
      <c r="B202" s="232" t="s">
        <v>639</v>
      </c>
      <c r="C202" s="232">
        <v>0</v>
      </c>
      <c r="D202" s="232">
        <v>0</v>
      </c>
      <c r="E202" s="232">
        <v>0</v>
      </c>
      <c r="F202" s="232">
        <v>0</v>
      </c>
      <c r="G202" s="232">
        <v>0</v>
      </c>
      <c r="H202" s="232">
        <v>1</v>
      </c>
      <c r="I202" s="232">
        <v>0</v>
      </c>
      <c r="J202" s="232">
        <v>1</v>
      </c>
      <c r="K202" s="232"/>
      <c r="L202" s="232" t="s">
        <v>612</v>
      </c>
      <c r="M202" s="232" t="s">
        <v>1046</v>
      </c>
      <c r="N202" s="232" t="s">
        <v>1448</v>
      </c>
      <c r="O202" s="232" t="s">
        <v>613</v>
      </c>
      <c r="P202" s="232" t="s">
        <v>1038</v>
      </c>
      <c r="Q202" s="232" t="s">
        <v>1038</v>
      </c>
      <c r="R202" s="232"/>
      <c r="S202" s="232" t="s">
        <v>614</v>
      </c>
      <c r="T202" s="232" t="s">
        <v>615</v>
      </c>
      <c r="U202" s="232" t="s">
        <v>40</v>
      </c>
      <c r="V202" s="232" t="s">
        <v>1046</v>
      </c>
      <c r="W202" s="232" t="s">
        <v>75</v>
      </c>
      <c r="X202" s="232">
        <f t="shared" si="3"/>
        <v>10</v>
      </c>
    </row>
    <row r="203" spans="1:24" ht="77.099999999999994" customHeight="1" x14ac:dyDescent="0.2">
      <c r="A203" s="232" t="s">
        <v>644</v>
      </c>
      <c r="B203" s="232" t="s">
        <v>641</v>
      </c>
      <c r="C203" s="232">
        <v>0</v>
      </c>
      <c r="D203" s="232">
        <v>0</v>
      </c>
      <c r="E203" s="232">
        <v>0</v>
      </c>
      <c r="F203" s="232">
        <v>0</v>
      </c>
      <c r="G203" s="232">
        <v>0</v>
      </c>
      <c r="H203" s="232">
        <v>1</v>
      </c>
      <c r="I203" s="232">
        <v>0</v>
      </c>
      <c r="J203" s="232">
        <v>1</v>
      </c>
      <c r="K203" s="232"/>
      <c r="L203" s="232" t="s">
        <v>612</v>
      </c>
      <c r="M203" s="232" t="s">
        <v>1046</v>
      </c>
      <c r="N203" s="232" t="s">
        <v>1448</v>
      </c>
      <c r="O203" s="232" t="s">
        <v>613</v>
      </c>
      <c r="P203" s="232" t="s">
        <v>1038</v>
      </c>
      <c r="Q203" s="232" t="s">
        <v>1038</v>
      </c>
      <c r="R203" s="232"/>
      <c r="S203" s="232" t="s">
        <v>614</v>
      </c>
      <c r="T203" s="232" t="s">
        <v>615</v>
      </c>
      <c r="U203" s="232" t="s">
        <v>40</v>
      </c>
      <c r="V203" s="232" t="s">
        <v>1046</v>
      </c>
      <c r="W203" s="232" t="s">
        <v>75</v>
      </c>
      <c r="X203" s="232">
        <f t="shared" si="3"/>
        <v>10</v>
      </c>
    </row>
    <row r="204" spans="1:24" ht="77.099999999999994" customHeight="1" x14ac:dyDescent="0.2">
      <c r="A204" s="232" t="s">
        <v>646</v>
      </c>
      <c r="B204" s="232" t="s">
        <v>643</v>
      </c>
      <c r="C204" s="232">
        <v>0</v>
      </c>
      <c r="D204" s="232">
        <v>0</v>
      </c>
      <c r="E204" s="232">
        <v>0</v>
      </c>
      <c r="F204" s="232">
        <v>0</v>
      </c>
      <c r="G204" s="232">
        <v>0</v>
      </c>
      <c r="H204" s="232">
        <v>1</v>
      </c>
      <c r="I204" s="232">
        <v>0</v>
      </c>
      <c r="J204" s="232">
        <v>1</v>
      </c>
      <c r="K204" s="232"/>
      <c r="L204" s="232" t="s">
        <v>612</v>
      </c>
      <c r="M204" s="232" t="s">
        <v>1046</v>
      </c>
      <c r="N204" s="232" t="s">
        <v>1448</v>
      </c>
      <c r="O204" s="232" t="s">
        <v>613</v>
      </c>
      <c r="P204" s="232" t="s">
        <v>1038</v>
      </c>
      <c r="Q204" s="232" t="s">
        <v>1038</v>
      </c>
      <c r="R204" s="232"/>
      <c r="S204" s="232" t="s">
        <v>614</v>
      </c>
      <c r="T204" s="232" t="s">
        <v>615</v>
      </c>
      <c r="U204" s="232" t="s">
        <v>149</v>
      </c>
      <c r="V204" s="232" t="s">
        <v>1046</v>
      </c>
      <c r="W204" s="232" t="s">
        <v>75</v>
      </c>
      <c r="X204" s="232">
        <f t="shared" si="3"/>
        <v>10</v>
      </c>
    </row>
    <row r="205" spans="1:24" ht="77.099999999999994" customHeight="1" x14ac:dyDescent="0.2">
      <c r="A205" s="232" t="s">
        <v>647</v>
      </c>
      <c r="B205" s="232" t="s">
        <v>645</v>
      </c>
      <c r="C205" s="232">
        <v>0</v>
      </c>
      <c r="D205" s="232">
        <v>0</v>
      </c>
      <c r="E205" s="232">
        <v>0</v>
      </c>
      <c r="F205" s="232">
        <v>0</v>
      </c>
      <c r="G205" s="232">
        <v>0</v>
      </c>
      <c r="H205" s="232">
        <v>1</v>
      </c>
      <c r="I205" s="232">
        <v>0</v>
      </c>
      <c r="J205" s="232">
        <v>1</v>
      </c>
      <c r="K205" s="232"/>
      <c r="L205" s="232" t="s">
        <v>612</v>
      </c>
      <c r="M205" s="232" t="s">
        <v>1046</v>
      </c>
      <c r="N205" s="232" t="s">
        <v>1448</v>
      </c>
      <c r="O205" s="232" t="s">
        <v>613</v>
      </c>
      <c r="P205" s="232" t="s">
        <v>1038</v>
      </c>
      <c r="Q205" s="232" t="s">
        <v>1038</v>
      </c>
      <c r="R205" s="232"/>
      <c r="S205" s="232" t="s">
        <v>614</v>
      </c>
      <c r="T205" s="232" t="s">
        <v>615</v>
      </c>
      <c r="U205" s="232" t="s">
        <v>40</v>
      </c>
      <c r="V205" s="232" t="s">
        <v>1046</v>
      </c>
      <c r="W205" s="232" t="s">
        <v>75</v>
      </c>
      <c r="X205" s="232">
        <f t="shared" si="3"/>
        <v>10</v>
      </c>
    </row>
    <row r="206" spans="1:24" ht="77.099999999999994" customHeight="1" x14ac:dyDescent="0.2">
      <c r="A206" s="232" t="s">
        <v>649</v>
      </c>
      <c r="B206" s="232" t="s">
        <v>1449</v>
      </c>
      <c r="C206" s="232">
        <v>0</v>
      </c>
      <c r="D206" s="232">
        <v>0</v>
      </c>
      <c r="E206" s="232">
        <v>0</v>
      </c>
      <c r="F206" s="232">
        <v>0</v>
      </c>
      <c r="G206" s="232">
        <v>0</v>
      </c>
      <c r="H206" s="232">
        <v>1</v>
      </c>
      <c r="I206" s="232">
        <v>0</v>
      </c>
      <c r="J206" s="232">
        <v>1</v>
      </c>
      <c r="K206" s="232"/>
      <c r="L206" s="232" t="s">
        <v>612</v>
      </c>
      <c r="M206" s="232" t="s">
        <v>1046</v>
      </c>
      <c r="N206" s="232" t="s">
        <v>1448</v>
      </c>
      <c r="O206" s="232" t="s">
        <v>613</v>
      </c>
      <c r="P206" s="232" t="s">
        <v>1038</v>
      </c>
      <c r="Q206" s="232" t="s">
        <v>1038</v>
      </c>
      <c r="R206" s="232"/>
      <c r="S206" s="232" t="s">
        <v>614</v>
      </c>
      <c r="T206" s="232" t="s">
        <v>615</v>
      </c>
      <c r="U206" s="232" t="s">
        <v>40</v>
      </c>
      <c r="V206" s="232" t="s">
        <v>1046</v>
      </c>
      <c r="W206" s="232" t="s">
        <v>75</v>
      </c>
      <c r="X206" s="232">
        <f t="shared" si="3"/>
        <v>10</v>
      </c>
    </row>
    <row r="207" spans="1:24" ht="77.099999999999994" customHeight="1" x14ac:dyDescent="0.2">
      <c r="A207" s="232" t="s">
        <v>650</v>
      </c>
      <c r="B207" s="232" t="s">
        <v>648</v>
      </c>
      <c r="C207" s="232">
        <v>0</v>
      </c>
      <c r="D207" s="232">
        <v>0</v>
      </c>
      <c r="E207" s="232">
        <v>0</v>
      </c>
      <c r="F207" s="232">
        <v>0</v>
      </c>
      <c r="G207" s="232">
        <v>0</v>
      </c>
      <c r="H207" s="232">
        <v>1</v>
      </c>
      <c r="I207" s="232">
        <v>0</v>
      </c>
      <c r="J207" s="232">
        <v>1</v>
      </c>
      <c r="K207" s="232"/>
      <c r="L207" s="232" t="s">
        <v>612</v>
      </c>
      <c r="M207" s="232" t="s">
        <v>1046</v>
      </c>
      <c r="N207" s="232" t="s">
        <v>1448</v>
      </c>
      <c r="O207" s="232" t="s">
        <v>613</v>
      </c>
      <c r="P207" s="232" t="s">
        <v>1038</v>
      </c>
      <c r="Q207" s="232" t="s">
        <v>1038</v>
      </c>
      <c r="R207" s="232"/>
      <c r="S207" s="232" t="s">
        <v>614</v>
      </c>
      <c r="T207" s="232" t="s">
        <v>615</v>
      </c>
      <c r="U207" s="232" t="s">
        <v>40</v>
      </c>
      <c r="V207" s="232" t="s">
        <v>1046</v>
      </c>
      <c r="W207" s="232" t="s">
        <v>75</v>
      </c>
      <c r="X207" s="232">
        <f t="shared" si="3"/>
        <v>10</v>
      </c>
    </row>
    <row r="208" spans="1:24" ht="77.099999999999994" customHeight="1" x14ac:dyDescent="0.2">
      <c r="A208" s="232" t="s">
        <v>652</v>
      </c>
      <c r="B208" s="232" t="s">
        <v>1190</v>
      </c>
      <c r="C208" s="232">
        <v>0</v>
      </c>
      <c r="D208" s="232">
        <v>0</v>
      </c>
      <c r="E208" s="232">
        <v>0</v>
      </c>
      <c r="F208" s="232">
        <v>0</v>
      </c>
      <c r="G208" s="232">
        <v>0</v>
      </c>
      <c r="H208" s="232">
        <v>1</v>
      </c>
      <c r="I208" s="232">
        <v>0</v>
      </c>
      <c r="J208" s="232">
        <v>1</v>
      </c>
      <c r="K208" s="232"/>
      <c r="L208" s="232" t="s">
        <v>612</v>
      </c>
      <c r="M208" s="232" t="s">
        <v>1046</v>
      </c>
      <c r="N208" s="232" t="s">
        <v>1448</v>
      </c>
      <c r="O208" s="232" t="s">
        <v>613</v>
      </c>
      <c r="P208" s="232" t="s">
        <v>1038</v>
      </c>
      <c r="Q208" s="232" t="s">
        <v>1038</v>
      </c>
      <c r="R208" s="232"/>
      <c r="S208" s="232" t="s">
        <v>614</v>
      </c>
      <c r="T208" s="232" t="s">
        <v>615</v>
      </c>
      <c r="U208" s="232" t="s">
        <v>40</v>
      </c>
      <c r="V208" s="232" t="s">
        <v>1046</v>
      </c>
      <c r="W208" s="232" t="s">
        <v>75</v>
      </c>
      <c r="X208" s="232">
        <f t="shared" si="3"/>
        <v>10</v>
      </c>
    </row>
    <row r="209" spans="1:24" ht="77.099999999999994" customHeight="1" x14ac:dyDescent="0.2">
      <c r="A209" s="232" t="s">
        <v>654</v>
      </c>
      <c r="B209" s="232" t="s">
        <v>651</v>
      </c>
      <c r="C209" s="232">
        <v>0</v>
      </c>
      <c r="D209" s="232">
        <v>0</v>
      </c>
      <c r="E209" s="232">
        <v>0</v>
      </c>
      <c r="F209" s="232">
        <v>0</v>
      </c>
      <c r="G209" s="232">
        <v>0</v>
      </c>
      <c r="H209" s="232">
        <v>1</v>
      </c>
      <c r="I209" s="232">
        <v>0</v>
      </c>
      <c r="J209" s="232">
        <v>1</v>
      </c>
      <c r="K209" s="232"/>
      <c r="L209" s="232" t="s">
        <v>612</v>
      </c>
      <c r="M209" s="232" t="s">
        <v>1046</v>
      </c>
      <c r="N209" s="232" t="s">
        <v>1448</v>
      </c>
      <c r="O209" s="232" t="s">
        <v>613</v>
      </c>
      <c r="P209" s="232" t="s">
        <v>1038</v>
      </c>
      <c r="Q209" s="232" t="s">
        <v>1038</v>
      </c>
      <c r="R209" s="232"/>
      <c r="S209" s="232" t="s">
        <v>614</v>
      </c>
      <c r="T209" s="232" t="s">
        <v>615</v>
      </c>
      <c r="U209" s="232" t="s">
        <v>40</v>
      </c>
      <c r="V209" s="232" t="s">
        <v>1046</v>
      </c>
      <c r="W209" s="232" t="s">
        <v>75</v>
      </c>
      <c r="X209" s="232">
        <f t="shared" si="3"/>
        <v>10</v>
      </c>
    </row>
    <row r="210" spans="1:24" ht="77.099999999999994" customHeight="1" x14ac:dyDescent="0.2">
      <c r="A210" s="232" t="s">
        <v>656</v>
      </c>
      <c r="B210" s="232" t="s">
        <v>653</v>
      </c>
      <c r="C210" s="232">
        <v>0</v>
      </c>
      <c r="D210" s="232">
        <v>0</v>
      </c>
      <c r="E210" s="232">
        <v>0</v>
      </c>
      <c r="F210" s="232">
        <v>0</v>
      </c>
      <c r="G210" s="232">
        <v>0</v>
      </c>
      <c r="H210" s="232">
        <v>1</v>
      </c>
      <c r="I210" s="232">
        <v>0</v>
      </c>
      <c r="J210" s="232">
        <v>1</v>
      </c>
      <c r="K210" s="232"/>
      <c r="L210" s="232" t="s">
        <v>612</v>
      </c>
      <c r="M210" s="232" t="s">
        <v>1046</v>
      </c>
      <c r="N210" s="232" t="s">
        <v>1448</v>
      </c>
      <c r="O210" s="232" t="s">
        <v>613</v>
      </c>
      <c r="P210" s="232" t="s">
        <v>1038</v>
      </c>
      <c r="Q210" s="232" t="s">
        <v>1038</v>
      </c>
      <c r="R210" s="232"/>
      <c r="S210" s="232" t="s">
        <v>614</v>
      </c>
      <c r="T210" s="232" t="s">
        <v>615</v>
      </c>
      <c r="U210" s="232" t="s">
        <v>40</v>
      </c>
      <c r="V210" s="232" t="s">
        <v>1046</v>
      </c>
      <c r="W210" s="232" t="s">
        <v>75</v>
      </c>
      <c r="X210" s="232">
        <f t="shared" si="3"/>
        <v>10</v>
      </c>
    </row>
    <row r="211" spans="1:24" ht="77.099999999999994" customHeight="1" x14ac:dyDescent="0.2">
      <c r="A211" s="232" t="s">
        <v>658</v>
      </c>
      <c r="B211" s="232" t="s">
        <v>655</v>
      </c>
      <c r="C211" s="232">
        <v>0</v>
      </c>
      <c r="D211" s="232">
        <v>0</v>
      </c>
      <c r="E211" s="232">
        <v>0</v>
      </c>
      <c r="F211" s="232">
        <v>0</v>
      </c>
      <c r="G211" s="232">
        <v>0</v>
      </c>
      <c r="H211" s="232">
        <v>1</v>
      </c>
      <c r="I211" s="232">
        <v>0</v>
      </c>
      <c r="J211" s="232">
        <v>1</v>
      </c>
      <c r="K211" s="232"/>
      <c r="L211" s="232" t="s">
        <v>612</v>
      </c>
      <c r="M211" s="232" t="s">
        <v>1046</v>
      </c>
      <c r="N211" s="232" t="s">
        <v>1448</v>
      </c>
      <c r="O211" s="232" t="s">
        <v>613</v>
      </c>
      <c r="P211" s="232" t="s">
        <v>1038</v>
      </c>
      <c r="Q211" s="232" t="s">
        <v>1038</v>
      </c>
      <c r="R211" s="232"/>
      <c r="S211" s="232" t="s">
        <v>614</v>
      </c>
      <c r="T211" s="232" t="s">
        <v>615</v>
      </c>
      <c r="U211" s="232" t="s">
        <v>40</v>
      </c>
      <c r="V211" s="232" t="s">
        <v>1046</v>
      </c>
      <c r="W211" s="232" t="s">
        <v>75</v>
      </c>
      <c r="X211" s="232">
        <f t="shared" si="3"/>
        <v>10</v>
      </c>
    </row>
    <row r="212" spans="1:24" ht="77.099999999999994" customHeight="1" x14ac:dyDescent="0.2">
      <c r="A212" s="232" t="s">
        <v>660</v>
      </c>
      <c r="B212" s="232" t="s">
        <v>659</v>
      </c>
      <c r="C212" s="232">
        <v>0</v>
      </c>
      <c r="D212" s="232">
        <v>0</v>
      </c>
      <c r="E212" s="232">
        <v>0</v>
      </c>
      <c r="F212" s="232">
        <v>0</v>
      </c>
      <c r="G212" s="232">
        <v>0</v>
      </c>
      <c r="H212" s="232">
        <v>1</v>
      </c>
      <c r="I212" s="232">
        <v>0</v>
      </c>
      <c r="J212" s="232">
        <v>1</v>
      </c>
      <c r="K212" s="232"/>
      <c r="L212" s="232" t="s">
        <v>612</v>
      </c>
      <c r="M212" s="232" t="s">
        <v>1046</v>
      </c>
      <c r="N212" s="232" t="s">
        <v>1448</v>
      </c>
      <c r="O212" s="232" t="s">
        <v>613</v>
      </c>
      <c r="P212" s="232" t="s">
        <v>1038</v>
      </c>
      <c r="Q212" s="232" t="s">
        <v>1038</v>
      </c>
      <c r="R212" s="232"/>
      <c r="S212" s="232" t="s">
        <v>614</v>
      </c>
      <c r="T212" s="232" t="s">
        <v>615</v>
      </c>
      <c r="U212" s="232" t="s">
        <v>40</v>
      </c>
      <c r="V212" s="232" t="s">
        <v>1046</v>
      </c>
      <c r="W212" s="232" t="s">
        <v>75</v>
      </c>
      <c r="X212" s="232">
        <f t="shared" si="3"/>
        <v>10</v>
      </c>
    </row>
    <row r="213" spans="1:24" ht="77.099999999999994" customHeight="1" x14ac:dyDescent="0.2">
      <c r="A213" s="232" t="s">
        <v>661</v>
      </c>
      <c r="B213" s="232" t="s">
        <v>662</v>
      </c>
      <c r="C213" s="232">
        <v>0</v>
      </c>
      <c r="D213" s="232">
        <v>0</v>
      </c>
      <c r="E213" s="232">
        <v>0</v>
      </c>
      <c r="F213" s="232">
        <v>0</v>
      </c>
      <c r="G213" s="232">
        <v>0</v>
      </c>
      <c r="H213" s="232">
        <v>1</v>
      </c>
      <c r="I213" s="232">
        <v>0</v>
      </c>
      <c r="J213" s="232">
        <v>1</v>
      </c>
      <c r="K213" s="232"/>
      <c r="L213" s="232" t="s">
        <v>612</v>
      </c>
      <c r="M213" s="232" t="s">
        <v>1046</v>
      </c>
      <c r="N213" s="232" t="s">
        <v>1448</v>
      </c>
      <c r="O213" s="232" t="s">
        <v>613</v>
      </c>
      <c r="P213" s="232" t="s">
        <v>1038</v>
      </c>
      <c r="Q213" s="232" t="s">
        <v>1038</v>
      </c>
      <c r="R213" s="232"/>
      <c r="S213" s="232" t="s">
        <v>614</v>
      </c>
      <c r="T213" s="232" t="s">
        <v>615</v>
      </c>
      <c r="U213" s="232" t="s">
        <v>40</v>
      </c>
      <c r="V213" s="232" t="s">
        <v>1046</v>
      </c>
      <c r="W213" s="232" t="s">
        <v>75</v>
      </c>
      <c r="X213" s="232">
        <f t="shared" si="3"/>
        <v>10</v>
      </c>
    </row>
    <row r="214" spans="1:24" ht="77.099999999999994" customHeight="1" x14ac:dyDescent="0.2">
      <c r="A214" s="232" t="s">
        <v>663</v>
      </c>
      <c r="B214" s="232" t="s">
        <v>664</v>
      </c>
      <c r="C214" s="232">
        <v>0</v>
      </c>
      <c r="D214" s="232">
        <v>0</v>
      </c>
      <c r="E214" s="232">
        <v>0</v>
      </c>
      <c r="F214" s="232">
        <v>0</v>
      </c>
      <c r="G214" s="232">
        <v>0</v>
      </c>
      <c r="H214" s="232">
        <v>1</v>
      </c>
      <c r="I214" s="232">
        <v>0</v>
      </c>
      <c r="J214" s="232">
        <v>1</v>
      </c>
      <c r="K214" s="232"/>
      <c r="L214" s="232" t="s">
        <v>612</v>
      </c>
      <c r="M214" s="232" t="s">
        <v>1046</v>
      </c>
      <c r="N214" s="232" t="s">
        <v>1448</v>
      </c>
      <c r="O214" s="232" t="s">
        <v>613</v>
      </c>
      <c r="P214" s="232" t="s">
        <v>1038</v>
      </c>
      <c r="Q214" s="232" t="s">
        <v>1038</v>
      </c>
      <c r="R214" s="232"/>
      <c r="S214" s="232" t="s">
        <v>614</v>
      </c>
      <c r="T214" s="232" t="s">
        <v>615</v>
      </c>
      <c r="U214" s="232" t="s">
        <v>40</v>
      </c>
      <c r="V214" s="232" t="s">
        <v>1046</v>
      </c>
      <c r="W214" s="232" t="s">
        <v>75</v>
      </c>
      <c r="X214" s="232">
        <f t="shared" si="3"/>
        <v>10</v>
      </c>
    </row>
    <row r="215" spans="1:24" ht="77.099999999999994" customHeight="1" x14ac:dyDescent="0.2">
      <c r="A215" s="232" t="s">
        <v>665</v>
      </c>
      <c r="B215" s="232" t="s">
        <v>657</v>
      </c>
      <c r="C215" s="232">
        <v>0</v>
      </c>
      <c r="D215" s="232">
        <v>0</v>
      </c>
      <c r="E215" s="232">
        <v>0</v>
      </c>
      <c r="F215" s="232">
        <v>0</v>
      </c>
      <c r="G215" s="232">
        <v>0</v>
      </c>
      <c r="H215" s="232">
        <v>1</v>
      </c>
      <c r="I215" s="232">
        <v>0</v>
      </c>
      <c r="J215" s="232">
        <v>1</v>
      </c>
      <c r="K215" s="232"/>
      <c r="L215" s="232" t="s">
        <v>612</v>
      </c>
      <c r="M215" s="232" t="s">
        <v>1046</v>
      </c>
      <c r="N215" s="232" t="s">
        <v>1448</v>
      </c>
      <c r="O215" s="232" t="s">
        <v>613</v>
      </c>
      <c r="P215" s="232" t="s">
        <v>1038</v>
      </c>
      <c r="Q215" s="232" t="s">
        <v>1038</v>
      </c>
      <c r="R215" s="232"/>
      <c r="S215" s="232" t="s">
        <v>614</v>
      </c>
      <c r="T215" s="232" t="s">
        <v>615</v>
      </c>
      <c r="U215" s="232" t="s">
        <v>40</v>
      </c>
      <c r="V215" s="232" t="s">
        <v>1046</v>
      </c>
      <c r="W215" s="232" t="s">
        <v>41</v>
      </c>
      <c r="X215" s="232">
        <f t="shared" si="3"/>
        <v>5</v>
      </c>
    </row>
    <row r="216" spans="1:24" ht="60.75" customHeight="1" x14ac:dyDescent="0.2">
      <c r="A216" s="232" t="s">
        <v>666</v>
      </c>
      <c r="B216" s="232" t="s">
        <v>1084</v>
      </c>
      <c r="C216" s="232">
        <v>0</v>
      </c>
      <c r="D216" s="232">
        <v>0</v>
      </c>
      <c r="E216" s="232">
        <v>0</v>
      </c>
      <c r="F216" s="232">
        <v>0</v>
      </c>
      <c r="G216" s="232">
        <v>0</v>
      </c>
      <c r="H216" s="232">
        <v>1</v>
      </c>
      <c r="I216" s="232">
        <v>0</v>
      </c>
      <c r="J216" s="232">
        <v>1</v>
      </c>
      <c r="K216" s="232"/>
      <c r="L216" s="232" t="s">
        <v>148</v>
      </c>
      <c r="M216" s="232" t="s">
        <v>1046</v>
      </c>
      <c r="N216" s="232" t="s">
        <v>1450</v>
      </c>
      <c r="O216" s="232" t="s">
        <v>667</v>
      </c>
      <c r="P216" s="232" t="s">
        <v>1038</v>
      </c>
      <c r="Q216" s="232" t="s">
        <v>1038</v>
      </c>
      <c r="R216" s="232"/>
      <c r="S216" s="232" t="s">
        <v>668</v>
      </c>
      <c r="T216" s="232" t="s">
        <v>669</v>
      </c>
      <c r="U216" s="232" t="s">
        <v>40</v>
      </c>
      <c r="V216" s="232" t="s">
        <v>1046</v>
      </c>
      <c r="W216" s="232" t="s">
        <v>46</v>
      </c>
      <c r="X216" s="232">
        <f t="shared" si="3"/>
        <v>20</v>
      </c>
    </row>
    <row r="217" spans="1:24" ht="57" x14ac:dyDescent="0.2">
      <c r="A217" s="232" t="s">
        <v>670</v>
      </c>
      <c r="B217" s="232" t="s">
        <v>1085</v>
      </c>
      <c r="C217" s="232">
        <v>0</v>
      </c>
      <c r="D217" s="232">
        <v>0</v>
      </c>
      <c r="E217" s="232">
        <v>0</v>
      </c>
      <c r="F217" s="232">
        <v>0</v>
      </c>
      <c r="G217" s="232">
        <v>0</v>
      </c>
      <c r="H217" s="232">
        <v>1</v>
      </c>
      <c r="I217" s="232">
        <v>0</v>
      </c>
      <c r="J217" s="232">
        <v>1</v>
      </c>
      <c r="K217" s="232"/>
      <c r="L217" s="232" t="s">
        <v>148</v>
      </c>
      <c r="M217" s="232" t="s">
        <v>1046</v>
      </c>
      <c r="N217" s="232" t="s">
        <v>1450</v>
      </c>
      <c r="O217" s="232" t="s">
        <v>667</v>
      </c>
      <c r="P217" s="232" t="s">
        <v>1038</v>
      </c>
      <c r="Q217" s="232" t="s">
        <v>1038</v>
      </c>
      <c r="R217" s="232"/>
      <c r="S217" s="232" t="s">
        <v>668</v>
      </c>
      <c r="T217" s="232" t="s">
        <v>669</v>
      </c>
      <c r="U217" s="232" t="s">
        <v>149</v>
      </c>
      <c r="V217" s="232" t="s">
        <v>1046</v>
      </c>
      <c r="W217" s="232" t="s">
        <v>46</v>
      </c>
      <c r="X217" s="232">
        <f t="shared" si="3"/>
        <v>20</v>
      </c>
    </row>
    <row r="218" spans="1:24" ht="57" x14ac:dyDescent="0.2">
      <c r="A218" s="232" t="s">
        <v>672</v>
      </c>
      <c r="B218" s="232" t="s">
        <v>1264</v>
      </c>
      <c r="C218" s="232">
        <v>0</v>
      </c>
      <c r="D218" s="232">
        <v>0</v>
      </c>
      <c r="E218" s="232">
        <v>0</v>
      </c>
      <c r="F218" s="232">
        <v>0</v>
      </c>
      <c r="G218" s="232">
        <v>0</v>
      </c>
      <c r="H218" s="232">
        <v>1</v>
      </c>
      <c r="I218" s="232">
        <v>0</v>
      </c>
      <c r="J218" s="232">
        <v>1</v>
      </c>
      <c r="K218" s="232"/>
      <c r="L218" s="232" t="s">
        <v>148</v>
      </c>
      <c r="M218" s="232" t="s">
        <v>1046</v>
      </c>
      <c r="N218" s="232" t="s">
        <v>1450</v>
      </c>
      <c r="O218" s="232" t="s">
        <v>667</v>
      </c>
      <c r="P218" s="232" t="s">
        <v>1038</v>
      </c>
      <c r="Q218" s="232" t="s">
        <v>1038</v>
      </c>
      <c r="R218" s="232"/>
      <c r="S218" s="232" t="s">
        <v>668</v>
      </c>
      <c r="T218" s="232" t="s">
        <v>669</v>
      </c>
      <c r="U218" s="232" t="s">
        <v>149</v>
      </c>
      <c r="V218" s="232" t="s">
        <v>1046</v>
      </c>
      <c r="W218" s="232" t="s">
        <v>46</v>
      </c>
      <c r="X218" s="232">
        <f t="shared" si="3"/>
        <v>20</v>
      </c>
    </row>
    <row r="219" spans="1:24" ht="57" x14ac:dyDescent="0.2">
      <c r="A219" s="232" t="s">
        <v>673</v>
      </c>
      <c r="B219" s="232" t="s">
        <v>1265</v>
      </c>
      <c r="C219" s="232">
        <v>0</v>
      </c>
      <c r="D219" s="232">
        <v>0</v>
      </c>
      <c r="E219" s="232">
        <v>0</v>
      </c>
      <c r="F219" s="232">
        <v>0</v>
      </c>
      <c r="G219" s="232">
        <v>0</v>
      </c>
      <c r="H219" s="232">
        <v>1</v>
      </c>
      <c r="I219" s="232">
        <v>0</v>
      </c>
      <c r="J219" s="232">
        <v>1</v>
      </c>
      <c r="K219" s="232"/>
      <c r="L219" s="232" t="s">
        <v>148</v>
      </c>
      <c r="M219" s="232" t="s">
        <v>1046</v>
      </c>
      <c r="N219" s="232" t="s">
        <v>1450</v>
      </c>
      <c r="O219" s="232" t="s">
        <v>667</v>
      </c>
      <c r="P219" s="232" t="s">
        <v>1038</v>
      </c>
      <c r="Q219" s="232" t="s">
        <v>1038</v>
      </c>
      <c r="R219" s="232"/>
      <c r="S219" s="232" t="s">
        <v>668</v>
      </c>
      <c r="T219" s="232" t="s">
        <v>669</v>
      </c>
      <c r="U219" s="232" t="s">
        <v>40</v>
      </c>
      <c r="V219" s="232" t="s">
        <v>1046</v>
      </c>
      <c r="W219" s="232" t="s">
        <v>75</v>
      </c>
      <c r="X219" s="232">
        <f t="shared" si="3"/>
        <v>10</v>
      </c>
    </row>
    <row r="220" spans="1:24" ht="57" x14ac:dyDescent="0.2">
      <c r="A220" s="232" t="s">
        <v>675</v>
      </c>
      <c r="B220" s="232" t="s">
        <v>671</v>
      </c>
      <c r="C220" s="232">
        <v>0</v>
      </c>
      <c r="D220" s="232">
        <v>0</v>
      </c>
      <c r="E220" s="232">
        <v>0</v>
      </c>
      <c r="F220" s="232">
        <v>0</v>
      </c>
      <c r="G220" s="232">
        <v>0</v>
      </c>
      <c r="H220" s="232">
        <v>1</v>
      </c>
      <c r="I220" s="232">
        <v>0</v>
      </c>
      <c r="J220" s="232">
        <v>1</v>
      </c>
      <c r="K220" s="232"/>
      <c r="L220" s="232" t="s">
        <v>148</v>
      </c>
      <c r="M220" s="232" t="s">
        <v>1046</v>
      </c>
      <c r="N220" s="232" t="s">
        <v>1450</v>
      </c>
      <c r="O220" s="232" t="s">
        <v>667</v>
      </c>
      <c r="P220" s="232" t="s">
        <v>1038</v>
      </c>
      <c r="Q220" s="232" t="s">
        <v>1038</v>
      </c>
      <c r="R220" s="232"/>
      <c r="S220" s="232" t="s">
        <v>668</v>
      </c>
      <c r="T220" s="232" t="s">
        <v>669</v>
      </c>
      <c r="U220" s="232" t="s">
        <v>40</v>
      </c>
      <c r="V220" s="232" t="s">
        <v>1046</v>
      </c>
      <c r="W220" s="232" t="s">
        <v>75</v>
      </c>
      <c r="X220" s="232">
        <f t="shared" si="3"/>
        <v>10</v>
      </c>
    </row>
    <row r="221" spans="1:24" ht="57" x14ac:dyDescent="0.2">
      <c r="A221" s="232" t="s">
        <v>676</v>
      </c>
      <c r="B221" s="232" t="s">
        <v>674</v>
      </c>
      <c r="C221" s="232">
        <v>0</v>
      </c>
      <c r="D221" s="232">
        <v>0</v>
      </c>
      <c r="E221" s="232">
        <v>0</v>
      </c>
      <c r="F221" s="232">
        <v>0</v>
      </c>
      <c r="G221" s="232">
        <v>0</v>
      </c>
      <c r="H221" s="232">
        <v>1</v>
      </c>
      <c r="I221" s="232">
        <v>0</v>
      </c>
      <c r="J221" s="232">
        <v>1</v>
      </c>
      <c r="K221" s="232"/>
      <c r="L221" s="232" t="s">
        <v>148</v>
      </c>
      <c r="M221" s="232" t="s">
        <v>1046</v>
      </c>
      <c r="N221" s="232" t="s">
        <v>1450</v>
      </c>
      <c r="O221" s="232" t="s">
        <v>667</v>
      </c>
      <c r="P221" s="232" t="s">
        <v>1038</v>
      </c>
      <c r="Q221" s="232" t="s">
        <v>1038</v>
      </c>
      <c r="R221" s="232"/>
      <c r="S221" s="232" t="s">
        <v>668</v>
      </c>
      <c r="T221" s="232" t="s">
        <v>669</v>
      </c>
      <c r="U221" s="232" t="s">
        <v>40</v>
      </c>
      <c r="V221" s="232" t="s">
        <v>1046</v>
      </c>
      <c r="W221" s="232" t="s">
        <v>75</v>
      </c>
      <c r="X221" s="232">
        <f t="shared" si="3"/>
        <v>10</v>
      </c>
    </row>
    <row r="222" spans="1:24" ht="57" x14ac:dyDescent="0.2">
      <c r="A222" s="232" t="s">
        <v>678</v>
      </c>
      <c r="B222" s="232" t="s">
        <v>1523</v>
      </c>
      <c r="C222" s="232">
        <v>0</v>
      </c>
      <c r="D222" s="232">
        <v>0</v>
      </c>
      <c r="E222" s="232">
        <v>0</v>
      </c>
      <c r="F222" s="232">
        <v>0</v>
      </c>
      <c r="G222" s="232">
        <v>0</v>
      </c>
      <c r="H222" s="232">
        <v>1</v>
      </c>
      <c r="I222" s="232">
        <v>0</v>
      </c>
      <c r="J222" s="232">
        <v>1</v>
      </c>
      <c r="K222" s="232"/>
      <c r="L222" s="232" t="s">
        <v>148</v>
      </c>
      <c r="M222" s="232" t="s">
        <v>1046</v>
      </c>
      <c r="N222" s="232" t="s">
        <v>1450</v>
      </c>
      <c r="O222" s="232" t="s">
        <v>667</v>
      </c>
      <c r="P222" s="232" t="s">
        <v>1038</v>
      </c>
      <c r="Q222" s="232" t="s">
        <v>1038</v>
      </c>
      <c r="R222" s="232"/>
      <c r="S222" s="232" t="s">
        <v>668</v>
      </c>
      <c r="T222" s="232" t="s">
        <v>669</v>
      </c>
      <c r="U222" s="232" t="s">
        <v>40</v>
      </c>
      <c r="V222" s="232" t="s">
        <v>1046</v>
      </c>
      <c r="W222" s="232" t="s">
        <v>75</v>
      </c>
      <c r="X222" s="232">
        <f t="shared" si="3"/>
        <v>10</v>
      </c>
    </row>
    <row r="223" spans="1:24" ht="57" x14ac:dyDescent="0.2">
      <c r="A223" s="232" t="s">
        <v>680</v>
      </c>
      <c r="B223" s="232" t="s">
        <v>677</v>
      </c>
      <c r="C223" s="232">
        <v>0</v>
      </c>
      <c r="D223" s="232">
        <v>0</v>
      </c>
      <c r="E223" s="232">
        <v>0</v>
      </c>
      <c r="F223" s="232">
        <v>0</v>
      </c>
      <c r="G223" s="232">
        <v>0</v>
      </c>
      <c r="H223" s="232">
        <v>1</v>
      </c>
      <c r="I223" s="232">
        <v>0</v>
      </c>
      <c r="J223" s="232">
        <v>1</v>
      </c>
      <c r="K223" s="232"/>
      <c r="L223" s="232" t="s">
        <v>148</v>
      </c>
      <c r="M223" s="232" t="s">
        <v>1046</v>
      </c>
      <c r="N223" s="232" t="s">
        <v>1450</v>
      </c>
      <c r="O223" s="232" t="s">
        <v>667</v>
      </c>
      <c r="P223" s="232" t="s">
        <v>1038</v>
      </c>
      <c r="Q223" s="232" t="s">
        <v>1038</v>
      </c>
      <c r="R223" s="232"/>
      <c r="S223" s="232" t="s">
        <v>668</v>
      </c>
      <c r="T223" s="232" t="s">
        <v>669</v>
      </c>
      <c r="U223" s="232" t="s">
        <v>40</v>
      </c>
      <c r="V223" s="232" t="s">
        <v>1046</v>
      </c>
      <c r="W223" s="232" t="s">
        <v>75</v>
      </c>
      <c r="X223" s="232">
        <f t="shared" si="3"/>
        <v>10</v>
      </c>
    </row>
    <row r="224" spans="1:24" ht="57" x14ac:dyDescent="0.2">
      <c r="A224" s="232" t="s">
        <v>682</v>
      </c>
      <c r="B224" s="232" t="s">
        <v>679</v>
      </c>
      <c r="C224" s="232">
        <v>0</v>
      </c>
      <c r="D224" s="232">
        <v>0</v>
      </c>
      <c r="E224" s="232">
        <v>0</v>
      </c>
      <c r="F224" s="232">
        <v>0</v>
      </c>
      <c r="G224" s="232">
        <v>0</v>
      </c>
      <c r="H224" s="232">
        <v>1</v>
      </c>
      <c r="I224" s="232">
        <v>0</v>
      </c>
      <c r="J224" s="232">
        <v>1</v>
      </c>
      <c r="K224" s="232" t="s">
        <v>37</v>
      </c>
      <c r="L224" s="232" t="s">
        <v>148</v>
      </c>
      <c r="M224" s="232" t="s">
        <v>1046</v>
      </c>
      <c r="N224" s="232" t="s">
        <v>1450</v>
      </c>
      <c r="O224" s="232" t="s">
        <v>667</v>
      </c>
      <c r="P224" s="232" t="s">
        <v>1038</v>
      </c>
      <c r="Q224" s="232" t="s">
        <v>1038</v>
      </c>
      <c r="R224" s="232"/>
      <c r="S224" s="232" t="s">
        <v>668</v>
      </c>
      <c r="T224" s="232" t="s">
        <v>669</v>
      </c>
      <c r="U224" s="232" t="s">
        <v>40</v>
      </c>
      <c r="V224" s="232" t="s">
        <v>1046</v>
      </c>
      <c r="W224" s="232" t="s">
        <v>41</v>
      </c>
      <c r="X224" s="232">
        <f t="shared" si="3"/>
        <v>5</v>
      </c>
    </row>
    <row r="225" spans="1:24" ht="57" x14ac:dyDescent="0.2">
      <c r="A225" s="232" t="s">
        <v>683</v>
      </c>
      <c r="B225" s="232" t="s">
        <v>681</v>
      </c>
      <c r="C225" s="232">
        <v>0</v>
      </c>
      <c r="D225" s="232">
        <v>0</v>
      </c>
      <c r="E225" s="232">
        <v>0</v>
      </c>
      <c r="F225" s="232">
        <v>0</v>
      </c>
      <c r="G225" s="232">
        <v>0</v>
      </c>
      <c r="H225" s="232">
        <v>1</v>
      </c>
      <c r="I225" s="232">
        <v>0</v>
      </c>
      <c r="J225" s="232">
        <v>1</v>
      </c>
      <c r="K225" s="232"/>
      <c r="L225" s="232" t="s">
        <v>148</v>
      </c>
      <c r="M225" s="232" t="s">
        <v>1046</v>
      </c>
      <c r="N225" s="232" t="s">
        <v>1450</v>
      </c>
      <c r="O225" s="232" t="s">
        <v>667</v>
      </c>
      <c r="P225" s="232" t="s">
        <v>1038</v>
      </c>
      <c r="Q225" s="232" t="s">
        <v>1038</v>
      </c>
      <c r="R225" s="232"/>
      <c r="S225" s="232" t="s">
        <v>668</v>
      </c>
      <c r="T225" s="232" t="s">
        <v>669</v>
      </c>
      <c r="U225" s="232" t="s">
        <v>40</v>
      </c>
      <c r="V225" s="232" t="s">
        <v>1046</v>
      </c>
      <c r="W225" s="232" t="s">
        <v>41</v>
      </c>
      <c r="X225" s="232">
        <f t="shared" si="3"/>
        <v>5</v>
      </c>
    </row>
    <row r="226" spans="1:24" ht="57" x14ac:dyDescent="0.2">
      <c r="A226" s="232" t="s">
        <v>684</v>
      </c>
      <c r="B226" s="232" t="s">
        <v>1098</v>
      </c>
      <c r="C226" s="232">
        <v>0</v>
      </c>
      <c r="D226" s="232">
        <v>0</v>
      </c>
      <c r="E226" s="232">
        <v>0</v>
      </c>
      <c r="F226" s="232">
        <v>0</v>
      </c>
      <c r="G226" s="232">
        <v>0</v>
      </c>
      <c r="H226" s="232">
        <v>1</v>
      </c>
      <c r="I226" s="232">
        <v>0</v>
      </c>
      <c r="J226" s="232">
        <v>1</v>
      </c>
      <c r="K226" s="232"/>
      <c r="L226" s="232" t="s">
        <v>148</v>
      </c>
      <c r="M226" s="232" t="s">
        <v>1046</v>
      </c>
      <c r="N226" s="232" t="s">
        <v>1450</v>
      </c>
      <c r="O226" s="232" t="s">
        <v>667</v>
      </c>
      <c r="P226" s="232" t="s">
        <v>1038</v>
      </c>
      <c r="Q226" s="232" t="s">
        <v>1038</v>
      </c>
      <c r="R226" s="232"/>
      <c r="S226" s="232" t="s">
        <v>668</v>
      </c>
      <c r="T226" s="232" t="s">
        <v>669</v>
      </c>
      <c r="U226" s="232" t="s">
        <v>40</v>
      </c>
      <c r="V226" s="232" t="s">
        <v>1046</v>
      </c>
      <c r="W226" s="232" t="s">
        <v>41</v>
      </c>
      <c r="X226" s="232">
        <f t="shared" si="3"/>
        <v>5</v>
      </c>
    </row>
    <row r="227" spans="1:24" ht="71.25" x14ac:dyDescent="0.2">
      <c r="A227" s="232" t="s">
        <v>685</v>
      </c>
      <c r="B227" s="232" t="s">
        <v>1191</v>
      </c>
      <c r="C227" s="232">
        <v>0</v>
      </c>
      <c r="D227" s="232">
        <v>0</v>
      </c>
      <c r="E227" s="232">
        <v>0</v>
      </c>
      <c r="F227" s="232">
        <v>0</v>
      </c>
      <c r="G227" s="232">
        <v>0</v>
      </c>
      <c r="H227" s="232">
        <v>1</v>
      </c>
      <c r="I227" s="232">
        <v>0</v>
      </c>
      <c r="J227" s="232">
        <v>1</v>
      </c>
      <c r="K227" s="232"/>
      <c r="L227" s="232" t="s">
        <v>148</v>
      </c>
      <c r="M227" s="232" t="s">
        <v>1046</v>
      </c>
      <c r="N227" s="232" t="s">
        <v>1450</v>
      </c>
      <c r="O227" s="232" t="s">
        <v>667</v>
      </c>
      <c r="P227" s="232" t="s">
        <v>1038</v>
      </c>
      <c r="Q227" s="232" t="s">
        <v>1038</v>
      </c>
      <c r="R227" s="232"/>
      <c r="S227" s="232" t="s">
        <v>668</v>
      </c>
      <c r="T227" s="232" t="s">
        <v>669</v>
      </c>
      <c r="U227" s="232" t="s">
        <v>40</v>
      </c>
      <c r="V227" s="232" t="s">
        <v>1046</v>
      </c>
      <c r="W227" s="232" t="s">
        <v>41</v>
      </c>
      <c r="X227" s="232">
        <f t="shared" si="3"/>
        <v>5</v>
      </c>
    </row>
    <row r="228" spans="1:24" ht="235.5" customHeight="1" x14ac:dyDescent="0.2">
      <c r="A228" s="233" t="s">
        <v>686</v>
      </c>
      <c r="B228" s="232" t="s">
        <v>693</v>
      </c>
      <c r="C228" s="232">
        <v>0</v>
      </c>
      <c r="D228" s="232">
        <v>0</v>
      </c>
      <c r="E228" s="232">
        <v>0</v>
      </c>
      <c r="F228" s="232">
        <v>0</v>
      </c>
      <c r="G228" s="232">
        <v>0</v>
      </c>
      <c r="H228" s="232">
        <v>1</v>
      </c>
      <c r="I228" s="232">
        <v>0</v>
      </c>
      <c r="J228" s="232">
        <v>0</v>
      </c>
      <c r="K228" s="232"/>
      <c r="L228" s="232" t="s">
        <v>148</v>
      </c>
      <c r="M228" s="232" t="s">
        <v>1038</v>
      </c>
      <c r="N228" s="232" t="s">
        <v>1451</v>
      </c>
      <c r="O228" s="232" t="s">
        <v>1038</v>
      </c>
      <c r="P228" s="232" t="s">
        <v>694</v>
      </c>
      <c r="Q228" s="232" t="s">
        <v>695</v>
      </c>
      <c r="R228" s="232"/>
      <c r="S228" s="232" t="s">
        <v>1294</v>
      </c>
      <c r="T228" s="232" t="s">
        <v>1452</v>
      </c>
      <c r="U228" s="232" t="s">
        <v>40</v>
      </c>
      <c r="V228" s="232" t="s">
        <v>1038</v>
      </c>
      <c r="W228" s="232" t="s">
        <v>75</v>
      </c>
      <c r="X228" s="232">
        <f t="shared" si="3"/>
        <v>10</v>
      </c>
    </row>
    <row r="229" spans="1:24" ht="231" customHeight="1" x14ac:dyDescent="0.2">
      <c r="A229" s="233" t="s">
        <v>688</v>
      </c>
      <c r="B229" s="232" t="s">
        <v>697</v>
      </c>
      <c r="C229" s="232">
        <v>0</v>
      </c>
      <c r="D229" s="232">
        <v>0</v>
      </c>
      <c r="E229" s="232">
        <v>0</v>
      </c>
      <c r="F229" s="232">
        <v>0</v>
      </c>
      <c r="G229" s="232">
        <v>0</v>
      </c>
      <c r="H229" s="232">
        <v>1</v>
      </c>
      <c r="I229" s="232">
        <v>0</v>
      </c>
      <c r="J229" s="232">
        <v>0</v>
      </c>
      <c r="K229" s="232"/>
      <c r="L229" s="232" t="s">
        <v>148</v>
      </c>
      <c r="M229" s="232" t="s">
        <v>1038</v>
      </c>
      <c r="N229" s="232" t="s">
        <v>1451</v>
      </c>
      <c r="O229" s="232" t="s">
        <v>1038</v>
      </c>
      <c r="P229" s="232" t="s">
        <v>1038</v>
      </c>
      <c r="Q229" s="232" t="s">
        <v>698</v>
      </c>
      <c r="R229" s="232"/>
      <c r="S229" s="232" t="s">
        <v>1488</v>
      </c>
      <c r="T229" s="232" t="s">
        <v>1453</v>
      </c>
      <c r="U229" s="232" t="s">
        <v>149</v>
      </c>
      <c r="V229" s="232" t="s">
        <v>1038</v>
      </c>
      <c r="W229" s="232" t="s">
        <v>75</v>
      </c>
      <c r="X229" s="232">
        <f t="shared" si="3"/>
        <v>10</v>
      </c>
    </row>
    <row r="230" spans="1:24" ht="213.75" x14ac:dyDescent="0.2">
      <c r="A230" s="233" t="s">
        <v>692</v>
      </c>
      <c r="B230" s="232" t="s">
        <v>700</v>
      </c>
      <c r="C230" s="232">
        <v>0</v>
      </c>
      <c r="D230" s="232">
        <v>0</v>
      </c>
      <c r="E230" s="232">
        <v>0</v>
      </c>
      <c r="F230" s="232">
        <v>0</v>
      </c>
      <c r="G230" s="232">
        <v>0</v>
      </c>
      <c r="H230" s="232">
        <v>1</v>
      </c>
      <c r="I230" s="232">
        <v>0</v>
      </c>
      <c r="J230" s="232">
        <v>0</v>
      </c>
      <c r="K230" s="232"/>
      <c r="L230" s="232" t="s">
        <v>148</v>
      </c>
      <c r="M230" s="232" t="s">
        <v>1038</v>
      </c>
      <c r="N230" s="232" t="s">
        <v>1451</v>
      </c>
      <c r="O230" s="232" t="s">
        <v>1038</v>
      </c>
      <c r="P230" s="232" t="s">
        <v>701</v>
      </c>
      <c r="Q230" s="232" t="s">
        <v>702</v>
      </c>
      <c r="R230" s="232"/>
      <c r="S230" s="232" t="s">
        <v>1266</v>
      </c>
      <c r="T230" s="232" t="s">
        <v>1454</v>
      </c>
      <c r="U230" s="232" t="s">
        <v>40</v>
      </c>
      <c r="V230" s="232" t="s">
        <v>1038</v>
      </c>
      <c r="W230" s="232" t="s">
        <v>75</v>
      </c>
      <c r="X230" s="232">
        <f t="shared" si="3"/>
        <v>10</v>
      </c>
    </row>
    <row r="231" spans="1:24" ht="228.75" customHeight="1" x14ac:dyDescent="0.2">
      <c r="A231" s="233" t="s">
        <v>696</v>
      </c>
      <c r="B231" s="232" t="s">
        <v>704</v>
      </c>
      <c r="C231" s="232">
        <v>0</v>
      </c>
      <c r="D231" s="232">
        <v>0</v>
      </c>
      <c r="E231" s="232">
        <v>0</v>
      </c>
      <c r="F231" s="232">
        <v>0</v>
      </c>
      <c r="G231" s="232">
        <v>0</v>
      </c>
      <c r="H231" s="232">
        <v>1</v>
      </c>
      <c r="I231" s="232">
        <v>0</v>
      </c>
      <c r="J231" s="232">
        <v>0</v>
      </c>
      <c r="K231" s="232"/>
      <c r="L231" s="232" t="s">
        <v>148</v>
      </c>
      <c r="M231" s="232" t="s">
        <v>1038</v>
      </c>
      <c r="N231" s="232" t="s">
        <v>1451</v>
      </c>
      <c r="O231" s="232" t="s">
        <v>1038</v>
      </c>
      <c r="P231" s="232" t="s">
        <v>1038</v>
      </c>
      <c r="Q231" s="232" t="s">
        <v>698</v>
      </c>
      <c r="R231" s="232"/>
      <c r="S231" s="232" t="s">
        <v>1489</v>
      </c>
      <c r="T231" s="232" t="s">
        <v>1453</v>
      </c>
      <c r="U231" s="232" t="s">
        <v>149</v>
      </c>
      <c r="V231" s="232" t="s">
        <v>1038</v>
      </c>
      <c r="W231" s="232" t="s">
        <v>75</v>
      </c>
      <c r="X231" s="232">
        <f t="shared" si="3"/>
        <v>10</v>
      </c>
    </row>
    <row r="232" spans="1:24" ht="214.5" customHeight="1" x14ac:dyDescent="0.2">
      <c r="A232" s="233" t="s">
        <v>699</v>
      </c>
      <c r="B232" s="232" t="s">
        <v>706</v>
      </c>
      <c r="C232" s="232">
        <v>0</v>
      </c>
      <c r="D232" s="232">
        <v>0</v>
      </c>
      <c r="E232" s="232">
        <v>0</v>
      </c>
      <c r="F232" s="232">
        <v>0</v>
      </c>
      <c r="G232" s="232">
        <v>0</v>
      </c>
      <c r="H232" s="232">
        <v>1</v>
      </c>
      <c r="I232" s="232">
        <v>0</v>
      </c>
      <c r="J232" s="232">
        <v>0</v>
      </c>
      <c r="K232" s="232"/>
      <c r="L232" s="232" t="s">
        <v>148</v>
      </c>
      <c r="M232" s="232" t="s">
        <v>1038</v>
      </c>
      <c r="N232" s="232" t="s">
        <v>1451</v>
      </c>
      <c r="O232" s="232" t="s">
        <v>1038</v>
      </c>
      <c r="P232" s="232" t="s">
        <v>1038</v>
      </c>
      <c r="Q232" s="232" t="s">
        <v>707</v>
      </c>
      <c r="R232" s="232"/>
      <c r="S232" s="232" t="s">
        <v>708</v>
      </c>
      <c r="T232" s="232" t="s">
        <v>1455</v>
      </c>
      <c r="U232" s="232" t="s">
        <v>40</v>
      </c>
      <c r="V232" s="232" t="s">
        <v>1038</v>
      </c>
      <c r="W232" s="232" t="s">
        <v>75</v>
      </c>
      <c r="X232" s="232">
        <f t="shared" si="3"/>
        <v>10</v>
      </c>
    </row>
    <row r="233" spans="1:24" ht="90" customHeight="1" x14ac:dyDescent="0.2">
      <c r="A233" s="233" t="s">
        <v>703</v>
      </c>
      <c r="B233" s="232" t="s">
        <v>1192</v>
      </c>
      <c r="C233" s="232">
        <v>0</v>
      </c>
      <c r="D233" s="232">
        <v>0</v>
      </c>
      <c r="E233" s="232">
        <v>0</v>
      </c>
      <c r="F233" s="232">
        <v>0</v>
      </c>
      <c r="G233" s="232">
        <v>0</v>
      </c>
      <c r="H233" s="232">
        <v>1</v>
      </c>
      <c r="I233" s="232">
        <v>0</v>
      </c>
      <c r="J233" s="232">
        <v>0</v>
      </c>
      <c r="K233" s="232"/>
      <c r="L233" s="232" t="s">
        <v>148</v>
      </c>
      <c r="M233" s="232" t="s">
        <v>1038</v>
      </c>
      <c r="N233" s="232" t="s">
        <v>1451</v>
      </c>
      <c r="O233" s="232" t="s">
        <v>1038</v>
      </c>
      <c r="P233" s="232" t="s">
        <v>417</v>
      </c>
      <c r="Q233" s="232" t="s">
        <v>418</v>
      </c>
      <c r="R233" s="232"/>
      <c r="S233" s="232" t="s">
        <v>1524</v>
      </c>
      <c r="T233" s="232" t="s">
        <v>419</v>
      </c>
      <c r="U233" s="232" t="s">
        <v>40</v>
      </c>
      <c r="V233" s="232" t="s">
        <v>1038</v>
      </c>
      <c r="W233" s="232" t="s">
        <v>75</v>
      </c>
      <c r="X233" s="232">
        <f t="shared" si="3"/>
        <v>10</v>
      </c>
    </row>
    <row r="234" spans="1:24" ht="142.5" x14ac:dyDescent="0.2">
      <c r="A234" s="233" t="s">
        <v>705</v>
      </c>
      <c r="B234" s="232" t="s">
        <v>711</v>
      </c>
      <c r="C234" s="232">
        <v>0</v>
      </c>
      <c r="D234" s="232">
        <v>0</v>
      </c>
      <c r="E234" s="232">
        <v>0</v>
      </c>
      <c r="F234" s="232">
        <v>0</v>
      </c>
      <c r="G234" s="232">
        <v>0</v>
      </c>
      <c r="H234" s="232">
        <v>1</v>
      </c>
      <c r="I234" s="232">
        <v>0</v>
      </c>
      <c r="J234" s="232">
        <v>0</v>
      </c>
      <c r="K234" s="232"/>
      <c r="L234" s="232" t="s">
        <v>148</v>
      </c>
      <c r="M234" s="232" t="s">
        <v>1038</v>
      </c>
      <c r="N234" s="232" t="s">
        <v>1451</v>
      </c>
      <c r="O234" s="232" t="s">
        <v>1038</v>
      </c>
      <c r="P234" s="232" t="s">
        <v>712</v>
      </c>
      <c r="Q234" s="232" t="s">
        <v>713</v>
      </c>
      <c r="R234" s="232"/>
      <c r="S234" s="232" t="s">
        <v>1456</v>
      </c>
      <c r="T234" s="232" t="s">
        <v>714</v>
      </c>
      <c r="U234" s="232" t="s">
        <v>40</v>
      </c>
      <c r="V234" s="232" t="s">
        <v>1038</v>
      </c>
      <c r="W234" s="232" t="s">
        <v>75</v>
      </c>
      <c r="X234" s="232">
        <f t="shared" si="3"/>
        <v>10</v>
      </c>
    </row>
    <row r="235" spans="1:24" ht="142.5" x14ac:dyDescent="0.2">
      <c r="A235" s="233" t="s">
        <v>709</v>
      </c>
      <c r="B235" s="232" t="s">
        <v>716</v>
      </c>
      <c r="C235" s="232">
        <v>0</v>
      </c>
      <c r="D235" s="232">
        <v>0</v>
      </c>
      <c r="E235" s="232">
        <v>0</v>
      </c>
      <c r="F235" s="232">
        <v>0</v>
      </c>
      <c r="G235" s="232">
        <v>0</v>
      </c>
      <c r="H235" s="232">
        <v>1</v>
      </c>
      <c r="I235" s="232">
        <v>0</v>
      </c>
      <c r="J235" s="232">
        <v>0</v>
      </c>
      <c r="K235" s="232" t="s">
        <v>37</v>
      </c>
      <c r="L235" s="232" t="s">
        <v>148</v>
      </c>
      <c r="M235" s="232" t="s">
        <v>1038</v>
      </c>
      <c r="N235" s="232" t="s">
        <v>1451</v>
      </c>
      <c r="O235" s="232" t="s">
        <v>717</v>
      </c>
      <c r="P235" s="232" t="s">
        <v>1038</v>
      </c>
      <c r="Q235" s="232" t="s">
        <v>1038</v>
      </c>
      <c r="R235" s="232"/>
      <c r="S235" s="232" t="s">
        <v>1457</v>
      </c>
      <c r="T235" s="232" t="s">
        <v>718</v>
      </c>
      <c r="U235" s="232" t="s">
        <v>1625</v>
      </c>
      <c r="V235" s="232" t="s">
        <v>1038</v>
      </c>
      <c r="W235" s="232" t="s">
        <v>75</v>
      </c>
      <c r="X235" s="232">
        <f t="shared" si="3"/>
        <v>10</v>
      </c>
    </row>
    <row r="236" spans="1:24" ht="171" x14ac:dyDescent="0.2">
      <c r="A236" s="233" t="s">
        <v>710</v>
      </c>
      <c r="B236" s="232" t="s">
        <v>1301</v>
      </c>
      <c r="C236" s="232">
        <v>0</v>
      </c>
      <c r="D236" s="232">
        <v>0</v>
      </c>
      <c r="E236" s="232">
        <v>0</v>
      </c>
      <c r="F236" s="232">
        <v>0</v>
      </c>
      <c r="G236" s="232">
        <v>0</v>
      </c>
      <c r="H236" s="232">
        <v>1</v>
      </c>
      <c r="I236" s="232">
        <v>0</v>
      </c>
      <c r="J236" s="232">
        <v>0</v>
      </c>
      <c r="K236" s="232" t="s">
        <v>37</v>
      </c>
      <c r="L236" s="232" t="s">
        <v>148</v>
      </c>
      <c r="M236" s="232" t="s">
        <v>1038</v>
      </c>
      <c r="N236" s="232" t="s">
        <v>1451</v>
      </c>
      <c r="O236" s="232" t="s">
        <v>687</v>
      </c>
      <c r="P236" s="232" t="s">
        <v>1038</v>
      </c>
      <c r="Q236" s="232" t="s">
        <v>1038</v>
      </c>
      <c r="R236" s="232"/>
      <c r="S236" s="232" t="s">
        <v>1458</v>
      </c>
      <c r="T236" s="232" t="s">
        <v>1459</v>
      </c>
      <c r="U236" s="232" t="s">
        <v>1625</v>
      </c>
      <c r="V236" s="232" t="s">
        <v>1038</v>
      </c>
      <c r="W236" s="232" t="s">
        <v>41</v>
      </c>
      <c r="X236" s="232">
        <f t="shared" si="3"/>
        <v>5</v>
      </c>
    </row>
    <row r="237" spans="1:24" ht="199.5" x14ac:dyDescent="0.2">
      <c r="A237" s="233" t="s">
        <v>715</v>
      </c>
      <c r="B237" s="232" t="s">
        <v>689</v>
      </c>
      <c r="C237" s="232">
        <v>0</v>
      </c>
      <c r="D237" s="232">
        <v>0</v>
      </c>
      <c r="E237" s="232">
        <v>0</v>
      </c>
      <c r="F237" s="232">
        <v>0</v>
      </c>
      <c r="G237" s="232">
        <v>0</v>
      </c>
      <c r="H237" s="232">
        <v>1</v>
      </c>
      <c r="I237" s="232">
        <v>0</v>
      </c>
      <c r="J237" s="232">
        <v>0</v>
      </c>
      <c r="K237" s="232"/>
      <c r="L237" s="232" t="s">
        <v>148</v>
      </c>
      <c r="M237" s="232" t="s">
        <v>1038</v>
      </c>
      <c r="N237" s="232" t="s">
        <v>1451</v>
      </c>
      <c r="O237" s="232" t="s">
        <v>1038</v>
      </c>
      <c r="P237" s="232" t="s">
        <v>690</v>
      </c>
      <c r="Q237" s="232" t="s">
        <v>691</v>
      </c>
      <c r="R237" s="232"/>
      <c r="S237" s="232" t="s">
        <v>1460</v>
      </c>
      <c r="T237" s="232" t="s">
        <v>1295</v>
      </c>
      <c r="U237" s="232" t="s">
        <v>40</v>
      </c>
      <c r="V237" s="232" t="s">
        <v>1038</v>
      </c>
      <c r="W237" s="232" t="s">
        <v>41</v>
      </c>
      <c r="X237" s="232">
        <f t="shared" si="3"/>
        <v>5</v>
      </c>
    </row>
    <row r="238" spans="1:24" ht="14.25" x14ac:dyDescent="0.2">
      <c r="A238" s="233" t="s">
        <v>919</v>
      </c>
      <c r="B238" s="232" t="s">
        <v>1267</v>
      </c>
      <c r="C238" s="232">
        <v>0</v>
      </c>
      <c r="D238" s="232">
        <v>0</v>
      </c>
      <c r="E238" s="232">
        <v>0</v>
      </c>
      <c r="F238" s="232">
        <v>0</v>
      </c>
      <c r="G238" s="232">
        <v>0</v>
      </c>
      <c r="H238" s="232">
        <v>0</v>
      </c>
      <c r="I238" s="232">
        <v>0</v>
      </c>
      <c r="J238" s="232">
        <v>1</v>
      </c>
      <c r="K238" s="232" t="s">
        <v>22</v>
      </c>
      <c r="L238" s="232" t="s">
        <v>1072</v>
      </c>
      <c r="M238" s="232" t="s">
        <v>1038</v>
      </c>
      <c r="N238" s="232" t="s">
        <v>1038</v>
      </c>
      <c r="O238" s="232" t="s">
        <v>1038</v>
      </c>
      <c r="P238" s="232" t="s">
        <v>1038</v>
      </c>
      <c r="Q238" s="232" t="s">
        <v>1038</v>
      </c>
      <c r="R238" s="232"/>
      <c r="S238" s="232" t="s">
        <v>1038</v>
      </c>
      <c r="T238" s="232" t="s">
        <v>1038</v>
      </c>
      <c r="U238" s="232" t="s">
        <v>1038</v>
      </c>
      <c r="V238" s="232" t="s">
        <v>1038</v>
      </c>
      <c r="W238" s="232" t="s">
        <v>1038</v>
      </c>
      <c r="X238" s="232">
        <f t="shared" si="3"/>
        <v>10</v>
      </c>
    </row>
    <row r="239" spans="1:24" ht="28.5" x14ac:dyDescent="0.2">
      <c r="A239" s="233" t="s">
        <v>920</v>
      </c>
      <c r="B239" s="232" t="s">
        <v>1268</v>
      </c>
      <c r="C239" s="232">
        <v>0</v>
      </c>
      <c r="D239" s="232">
        <v>0</v>
      </c>
      <c r="E239" s="232">
        <v>0</v>
      </c>
      <c r="F239" s="232">
        <v>0</v>
      </c>
      <c r="G239" s="232">
        <v>0</v>
      </c>
      <c r="H239" s="232">
        <v>0</v>
      </c>
      <c r="I239" s="232">
        <v>0</v>
      </c>
      <c r="J239" s="232">
        <v>1</v>
      </c>
      <c r="K239" s="232" t="s">
        <v>22</v>
      </c>
      <c r="L239" s="232" t="s">
        <v>1072</v>
      </c>
      <c r="M239" s="232" t="s">
        <v>1038</v>
      </c>
      <c r="N239" s="232" t="s">
        <v>1038</v>
      </c>
      <c r="O239" s="232" t="s">
        <v>1038</v>
      </c>
      <c r="P239" s="232" t="s">
        <v>1038</v>
      </c>
      <c r="Q239" s="232" t="s">
        <v>1038</v>
      </c>
      <c r="R239" s="232"/>
      <c r="S239" s="232" t="s">
        <v>1541</v>
      </c>
      <c r="T239" s="232" t="s">
        <v>1541</v>
      </c>
      <c r="U239" s="232" t="s">
        <v>1038</v>
      </c>
      <c r="V239" s="232" t="s">
        <v>1038</v>
      </c>
      <c r="W239" s="232" t="s">
        <v>1038</v>
      </c>
      <c r="X239" s="232">
        <f t="shared" si="3"/>
        <v>10</v>
      </c>
    </row>
    <row r="240" spans="1:24" ht="28.5" x14ac:dyDescent="0.2">
      <c r="A240" s="233" t="s">
        <v>921</v>
      </c>
      <c r="B240" s="232" t="s">
        <v>1269</v>
      </c>
      <c r="C240" s="232">
        <v>0</v>
      </c>
      <c r="D240" s="232">
        <v>0</v>
      </c>
      <c r="E240" s="232">
        <v>0</v>
      </c>
      <c r="F240" s="232">
        <v>0</v>
      </c>
      <c r="G240" s="232">
        <v>0</v>
      </c>
      <c r="H240" s="232">
        <v>0</v>
      </c>
      <c r="I240" s="232">
        <v>0</v>
      </c>
      <c r="J240" s="232">
        <v>1</v>
      </c>
      <c r="K240" s="232" t="s">
        <v>22</v>
      </c>
      <c r="L240" s="232" t="s">
        <v>1072</v>
      </c>
      <c r="M240" s="232" t="s">
        <v>1038</v>
      </c>
      <c r="N240" s="232" t="s">
        <v>1038</v>
      </c>
      <c r="O240" s="232" t="s">
        <v>1038</v>
      </c>
      <c r="P240" s="232" t="s">
        <v>1038</v>
      </c>
      <c r="Q240" s="232" t="s">
        <v>1038</v>
      </c>
      <c r="R240" s="232"/>
      <c r="S240" s="232" t="s">
        <v>1038</v>
      </c>
      <c r="T240" s="232" t="s">
        <v>1038</v>
      </c>
      <c r="U240" s="232" t="s">
        <v>1038</v>
      </c>
      <c r="V240" s="232" t="s">
        <v>1038</v>
      </c>
      <c r="W240" s="232" t="s">
        <v>1038</v>
      </c>
      <c r="X240" s="232">
        <f t="shared" si="3"/>
        <v>10</v>
      </c>
    </row>
    <row r="241" spans="1:24" ht="28.5" x14ac:dyDescent="0.2">
      <c r="A241" s="233" t="s">
        <v>922</v>
      </c>
      <c r="B241" s="232" t="s">
        <v>1270</v>
      </c>
      <c r="C241" s="232">
        <v>0</v>
      </c>
      <c r="D241" s="232">
        <v>0</v>
      </c>
      <c r="E241" s="232">
        <v>0</v>
      </c>
      <c r="F241" s="232">
        <v>0</v>
      </c>
      <c r="G241" s="232">
        <v>0</v>
      </c>
      <c r="H241" s="232">
        <v>0</v>
      </c>
      <c r="I241" s="232">
        <v>0</v>
      </c>
      <c r="J241" s="232">
        <v>1</v>
      </c>
      <c r="K241" s="232" t="s">
        <v>22</v>
      </c>
      <c r="L241" s="232" t="s">
        <v>1072</v>
      </c>
      <c r="M241" s="232" t="s">
        <v>1038</v>
      </c>
      <c r="N241" s="232" t="s">
        <v>1038</v>
      </c>
      <c r="O241" s="232" t="s">
        <v>1038</v>
      </c>
      <c r="P241" s="232" t="s">
        <v>1038</v>
      </c>
      <c r="Q241" s="232" t="s">
        <v>1038</v>
      </c>
      <c r="R241" s="232"/>
      <c r="S241" s="232" t="s">
        <v>1038</v>
      </c>
      <c r="T241" s="232" t="s">
        <v>1038</v>
      </c>
      <c r="U241" s="232" t="s">
        <v>1038</v>
      </c>
      <c r="V241" s="232" t="s">
        <v>1038</v>
      </c>
      <c r="W241" s="232" t="s">
        <v>1038</v>
      </c>
      <c r="X241" s="232">
        <f t="shared" si="3"/>
        <v>10</v>
      </c>
    </row>
    <row r="242" spans="1:24" ht="71.25" x14ac:dyDescent="0.2">
      <c r="A242" s="233" t="s">
        <v>923</v>
      </c>
      <c r="B242" s="232" t="s">
        <v>719</v>
      </c>
      <c r="C242" s="232">
        <v>0</v>
      </c>
      <c r="D242" s="232">
        <v>0</v>
      </c>
      <c r="E242" s="232">
        <v>0</v>
      </c>
      <c r="F242" s="232">
        <v>0</v>
      </c>
      <c r="G242" s="232">
        <v>0</v>
      </c>
      <c r="H242" s="232">
        <v>0</v>
      </c>
      <c r="I242" s="232">
        <v>0</v>
      </c>
      <c r="J242" s="232">
        <v>1</v>
      </c>
      <c r="K242" s="232" t="s">
        <v>37</v>
      </c>
      <c r="L242" s="232" t="s">
        <v>9</v>
      </c>
      <c r="M242" s="232" t="s">
        <v>1038</v>
      </c>
      <c r="N242" s="232" t="s">
        <v>1038</v>
      </c>
      <c r="O242" s="232" t="s">
        <v>1038</v>
      </c>
      <c r="P242" s="232" t="s">
        <v>1038</v>
      </c>
      <c r="Q242" s="232" t="s">
        <v>1038</v>
      </c>
      <c r="R242" s="232"/>
      <c r="S242" s="232" t="s">
        <v>1038</v>
      </c>
      <c r="T242" s="232" t="s">
        <v>1038</v>
      </c>
      <c r="U242" s="232" t="s">
        <v>1625</v>
      </c>
      <c r="V242" s="232" t="s">
        <v>1038</v>
      </c>
      <c r="W242" s="232" t="s">
        <v>75</v>
      </c>
      <c r="X242" s="232">
        <f t="shared" si="3"/>
        <v>10</v>
      </c>
    </row>
    <row r="243" spans="1:24" ht="71.25" x14ac:dyDescent="0.2">
      <c r="A243" s="233" t="s">
        <v>720</v>
      </c>
      <c r="B243" s="232" t="s">
        <v>1193</v>
      </c>
      <c r="C243" s="232">
        <v>0</v>
      </c>
      <c r="D243" s="232">
        <v>0</v>
      </c>
      <c r="E243" s="232">
        <v>0</v>
      </c>
      <c r="F243" s="232">
        <v>0</v>
      </c>
      <c r="G243" s="232">
        <v>0</v>
      </c>
      <c r="H243" s="232">
        <v>0</v>
      </c>
      <c r="I243" s="232">
        <v>0</v>
      </c>
      <c r="J243" s="232">
        <v>1</v>
      </c>
      <c r="K243" s="232"/>
      <c r="L243" s="232" t="s">
        <v>9</v>
      </c>
      <c r="M243" s="232" t="s">
        <v>1038</v>
      </c>
      <c r="N243" s="232" t="s">
        <v>1038</v>
      </c>
      <c r="O243" s="232" t="s">
        <v>1038</v>
      </c>
      <c r="P243" s="232" t="s">
        <v>1038</v>
      </c>
      <c r="Q243" s="232" t="s">
        <v>724</v>
      </c>
      <c r="R243" s="232"/>
      <c r="S243" s="232" t="s">
        <v>1541</v>
      </c>
      <c r="T243" s="232" t="s">
        <v>1541</v>
      </c>
      <c r="U243" s="232" t="s">
        <v>149</v>
      </c>
      <c r="V243" s="232" t="s">
        <v>1038</v>
      </c>
      <c r="W243" s="232" t="s">
        <v>46</v>
      </c>
      <c r="X243" s="232">
        <f t="shared" si="3"/>
        <v>20</v>
      </c>
    </row>
    <row r="244" spans="1:24" ht="15.75" customHeight="1" x14ac:dyDescent="0.2">
      <c r="A244" s="233" t="s">
        <v>723</v>
      </c>
      <c r="B244" s="232" t="s">
        <v>1086</v>
      </c>
      <c r="C244" s="232">
        <v>0</v>
      </c>
      <c r="D244" s="232">
        <v>0</v>
      </c>
      <c r="E244" s="232">
        <v>0</v>
      </c>
      <c r="F244" s="232">
        <v>0</v>
      </c>
      <c r="G244" s="232">
        <v>0</v>
      </c>
      <c r="H244" s="232">
        <v>0</v>
      </c>
      <c r="I244" s="232">
        <v>0</v>
      </c>
      <c r="J244" s="232">
        <v>1</v>
      </c>
      <c r="K244" s="232" t="s">
        <v>37</v>
      </c>
      <c r="L244" s="232" t="s">
        <v>9</v>
      </c>
      <c r="M244" s="232" t="s">
        <v>1038</v>
      </c>
      <c r="N244" s="232" t="s">
        <v>1038</v>
      </c>
      <c r="O244" s="232" t="s">
        <v>1271</v>
      </c>
      <c r="P244" s="232" t="s">
        <v>1038</v>
      </c>
      <c r="Q244" s="232" t="s">
        <v>1038</v>
      </c>
      <c r="R244" s="232"/>
      <c r="S244" s="232" t="s">
        <v>1038</v>
      </c>
      <c r="T244" s="232" t="s">
        <v>1038</v>
      </c>
      <c r="U244" s="232" t="s">
        <v>1625</v>
      </c>
      <c r="V244" s="232" t="s">
        <v>1038</v>
      </c>
      <c r="W244" s="232" t="s">
        <v>46</v>
      </c>
      <c r="X244" s="232">
        <f t="shared" si="3"/>
        <v>20</v>
      </c>
    </row>
    <row r="245" spans="1:24" ht="57" x14ac:dyDescent="0.2">
      <c r="A245" s="233" t="s">
        <v>725</v>
      </c>
      <c r="B245" s="232" t="s">
        <v>726</v>
      </c>
      <c r="C245" s="232">
        <v>0</v>
      </c>
      <c r="D245" s="232">
        <v>0</v>
      </c>
      <c r="E245" s="232">
        <v>0</v>
      </c>
      <c r="F245" s="232">
        <v>0</v>
      </c>
      <c r="G245" s="232">
        <v>0</v>
      </c>
      <c r="H245" s="232">
        <v>0</v>
      </c>
      <c r="I245" s="232">
        <v>0</v>
      </c>
      <c r="J245" s="232">
        <v>1</v>
      </c>
      <c r="K245" s="232"/>
      <c r="L245" s="232" t="s">
        <v>9</v>
      </c>
      <c r="M245" s="232" t="s">
        <v>1038</v>
      </c>
      <c r="N245" s="232" t="s">
        <v>1038</v>
      </c>
      <c r="O245" s="232" t="s">
        <v>1038</v>
      </c>
      <c r="P245" s="232" t="s">
        <v>1038</v>
      </c>
      <c r="Q245" s="232" t="s">
        <v>727</v>
      </c>
      <c r="R245" s="232"/>
      <c r="S245" s="232" t="s">
        <v>1038</v>
      </c>
      <c r="T245" s="232" t="s">
        <v>1038</v>
      </c>
      <c r="U245" s="232" t="s">
        <v>149</v>
      </c>
      <c r="V245" s="232" t="s">
        <v>1038</v>
      </c>
      <c r="W245" s="232" t="s">
        <v>41</v>
      </c>
      <c r="X245" s="232">
        <f t="shared" si="3"/>
        <v>5</v>
      </c>
    </row>
    <row r="246" spans="1:24" ht="57" x14ac:dyDescent="0.2">
      <c r="A246" s="233" t="s">
        <v>728</v>
      </c>
      <c r="B246" s="232" t="s">
        <v>721</v>
      </c>
      <c r="C246" s="232">
        <v>0</v>
      </c>
      <c r="D246" s="232">
        <v>0</v>
      </c>
      <c r="E246" s="232">
        <v>0</v>
      </c>
      <c r="F246" s="232">
        <v>0</v>
      </c>
      <c r="G246" s="232">
        <v>0</v>
      </c>
      <c r="H246" s="232">
        <v>0</v>
      </c>
      <c r="I246" s="232">
        <v>0</v>
      </c>
      <c r="J246" s="232">
        <v>1</v>
      </c>
      <c r="K246" s="232"/>
      <c r="L246" s="232" t="s">
        <v>9</v>
      </c>
      <c r="M246" s="232" t="s">
        <v>1038</v>
      </c>
      <c r="N246" s="232" t="s">
        <v>1038</v>
      </c>
      <c r="O246" s="232" t="s">
        <v>722</v>
      </c>
      <c r="P246" s="232" t="s">
        <v>1038</v>
      </c>
      <c r="Q246" s="232" t="s">
        <v>1038</v>
      </c>
      <c r="R246" s="232"/>
      <c r="S246" s="232" t="s">
        <v>1038</v>
      </c>
      <c r="T246" s="232" t="s">
        <v>1038</v>
      </c>
      <c r="U246" s="232" t="s">
        <v>40</v>
      </c>
      <c r="V246" s="232" t="s">
        <v>1038</v>
      </c>
      <c r="W246" s="232" t="s">
        <v>41</v>
      </c>
      <c r="X246" s="232">
        <f t="shared" si="3"/>
        <v>5</v>
      </c>
    </row>
    <row r="247" spans="1:24" ht="114" x14ac:dyDescent="0.2">
      <c r="A247" s="233" t="s">
        <v>729</v>
      </c>
      <c r="B247" s="232" t="s">
        <v>1087</v>
      </c>
      <c r="C247" s="232">
        <v>0</v>
      </c>
      <c r="D247" s="232">
        <v>0</v>
      </c>
      <c r="E247" s="232">
        <v>0</v>
      </c>
      <c r="F247" s="232">
        <v>0</v>
      </c>
      <c r="G247" s="232">
        <v>0</v>
      </c>
      <c r="H247" s="232">
        <v>0</v>
      </c>
      <c r="I247" s="232">
        <v>0</v>
      </c>
      <c r="J247" s="232">
        <v>1</v>
      </c>
      <c r="K247" s="232" t="s">
        <v>37</v>
      </c>
      <c r="L247" s="232" t="s">
        <v>1072</v>
      </c>
      <c r="M247" s="232" t="s">
        <v>1038</v>
      </c>
      <c r="N247" s="232" t="s">
        <v>1038</v>
      </c>
      <c r="O247" s="232" t="s">
        <v>1525</v>
      </c>
      <c r="P247" s="232" t="s">
        <v>1038</v>
      </c>
      <c r="Q247" s="232" t="s">
        <v>1038</v>
      </c>
      <c r="R247" s="232" t="s">
        <v>1629</v>
      </c>
      <c r="S247" s="232" t="s">
        <v>1541</v>
      </c>
      <c r="T247" s="232" t="s">
        <v>1541</v>
      </c>
      <c r="U247" s="232" t="s">
        <v>40</v>
      </c>
      <c r="V247" s="232" t="s">
        <v>1038</v>
      </c>
      <c r="W247" s="232" t="s">
        <v>1038</v>
      </c>
      <c r="X247" s="232">
        <f t="shared" si="3"/>
        <v>10</v>
      </c>
    </row>
    <row r="248" spans="1:24" ht="85.5" x14ac:dyDescent="0.2">
      <c r="A248" s="233" t="s">
        <v>730</v>
      </c>
      <c r="B248" s="232" t="s">
        <v>1036</v>
      </c>
      <c r="C248" s="232">
        <v>0</v>
      </c>
      <c r="D248" s="232">
        <v>0</v>
      </c>
      <c r="E248" s="232">
        <v>0</v>
      </c>
      <c r="F248" s="232">
        <v>0</v>
      </c>
      <c r="G248" s="232">
        <v>0</v>
      </c>
      <c r="H248" s="232">
        <v>0</v>
      </c>
      <c r="I248" s="232">
        <v>0</v>
      </c>
      <c r="J248" s="232">
        <v>1</v>
      </c>
      <c r="K248" s="232" t="s">
        <v>37</v>
      </c>
      <c r="L248" s="232" t="s">
        <v>1072</v>
      </c>
      <c r="M248" s="232" t="s">
        <v>1038</v>
      </c>
      <c r="N248" s="232" t="s">
        <v>1038</v>
      </c>
      <c r="O248" s="232" t="s">
        <v>1038</v>
      </c>
      <c r="P248" s="232" t="s">
        <v>731</v>
      </c>
      <c r="Q248" s="232" t="s">
        <v>79</v>
      </c>
      <c r="R248" s="232"/>
      <c r="S248" s="232" t="s">
        <v>1038</v>
      </c>
      <c r="T248" s="232" t="s">
        <v>1038</v>
      </c>
      <c r="U248" s="232" t="s">
        <v>40</v>
      </c>
      <c r="V248" s="232" t="s">
        <v>1038</v>
      </c>
      <c r="W248" s="232"/>
      <c r="X248" s="232">
        <f t="shared" si="3"/>
        <v>10</v>
      </c>
    </row>
    <row r="249" spans="1:24" ht="42.75" x14ac:dyDescent="0.2">
      <c r="A249" s="233" t="s">
        <v>732</v>
      </c>
      <c r="B249" s="232" t="s">
        <v>733</v>
      </c>
      <c r="C249" s="232">
        <v>0</v>
      </c>
      <c r="D249" s="232">
        <v>0</v>
      </c>
      <c r="E249" s="232">
        <v>0</v>
      </c>
      <c r="F249" s="232">
        <v>0</v>
      </c>
      <c r="G249" s="232">
        <v>0</v>
      </c>
      <c r="H249" s="232">
        <v>0</v>
      </c>
      <c r="I249" s="232">
        <v>0</v>
      </c>
      <c r="J249" s="232">
        <v>1</v>
      </c>
      <c r="K249" s="232"/>
      <c r="L249" s="232" t="s">
        <v>9</v>
      </c>
      <c r="M249" s="232" t="s">
        <v>1038</v>
      </c>
      <c r="N249" s="232" t="s">
        <v>1038</v>
      </c>
      <c r="O249" s="232" t="s">
        <v>1038</v>
      </c>
      <c r="P249" s="232" t="s">
        <v>1038</v>
      </c>
      <c r="Q249" s="232" t="s">
        <v>1038</v>
      </c>
      <c r="R249" s="232"/>
      <c r="S249" s="232" t="s">
        <v>1038</v>
      </c>
      <c r="T249" s="232" t="s">
        <v>1038</v>
      </c>
      <c r="U249" s="232" t="s">
        <v>40</v>
      </c>
      <c r="V249" s="232" t="s">
        <v>1038</v>
      </c>
      <c r="W249" s="232" t="s">
        <v>75</v>
      </c>
      <c r="X249" s="232">
        <f t="shared" si="3"/>
        <v>10</v>
      </c>
    </row>
    <row r="250" spans="1:24" ht="42.75" x14ac:dyDescent="0.2">
      <c r="A250" s="233" t="s">
        <v>734</v>
      </c>
      <c r="B250" s="232" t="s">
        <v>1526</v>
      </c>
      <c r="C250" s="232">
        <v>0</v>
      </c>
      <c r="D250" s="232">
        <v>0</v>
      </c>
      <c r="E250" s="232">
        <v>0</v>
      </c>
      <c r="F250" s="232">
        <v>0</v>
      </c>
      <c r="G250" s="232">
        <v>0</v>
      </c>
      <c r="H250" s="232">
        <v>0</v>
      </c>
      <c r="I250" s="232">
        <v>0</v>
      </c>
      <c r="J250" s="232">
        <v>1</v>
      </c>
      <c r="K250" s="232"/>
      <c r="L250" s="232" t="s">
        <v>9</v>
      </c>
      <c r="M250" s="232" t="s">
        <v>1038</v>
      </c>
      <c r="N250" s="232" t="s">
        <v>1038</v>
      </c>
      <c r="O250" s="232" t="s">
        <v>1038</v>
      </c>
      <c r="P250" s="232" t="s">
        <v>1038</v>
      </c>
      <c r="Q250" s="232" t="s">
        <v>1038</v>
      </c>
      <c r="R250" s="232"/>
      <c r="S250" s="232" t="s">
        <v>1541</v>
      </c>
      <c r="T250" s="232" t="s">
        <v>1541</v>
      </c>
      <c r="U250" s="232" t="s">
        <v>40</v>
      </c>
      <c r="V250" s="232" t="s">
        <v>1038</v>
      </c>
      <c r="W250" s="232" t="s">
        <v>46</v>
      </c>
      <c r="X250" s="232">
        <f t="shared" si="3"/>
        <v>20</v>
      </c>
    </row>
    <row r="251" spans="1:24" ht="85.5" x14ac:dyDescent="0.2">
      <c r="A251" s="233" t="s">
        <v>738</v>
      </c>
      <c r="B251" s="232" t="s">
        <v>735</v>
      </c>
      <c r="C251" s="232">
        <v>0</v>
      </c>
      <c r="D251" s="232">
        <v>0</v>
      </c>
      <c r="E251" s="232">
        <v>0</v>
      </c>
      <c r="F251" s="232">
        <v>0</v>
      </c>
      <c r="G251" s="232">
        <v>0</v>
      </c>
      <c r="H251" s="232">
        <v>0</v>
      </c>
      <c r="I251" s="232">
        <v>0</v>
      </c>
      <c r="J251" s="232">
        <v>1</v>
      </c>
      <c r="K251" s="232"/>
      <c r="L251" s="232" t="s">
        <v>9</v>
      </c>
      <c r="M251" s="232" t="s">
        <v>1038</v>
      </c>
      <c r="N251" s="232" t="s">
        <v>1038</v>
      </c>
      <c r="O251" s="232" t="s">
        <v>1038</v>
      </c>
      <c r="P251" s="232" t="s">
        <v>736</v>
      </c>
      <c r="Q251" s="232" t="s">
        <v>737</v>
      </c>
      <c r="R251" s="232"/>
      <c r="S251" s="232" t="s">
        <v>1038</v>
      </c>
      <c r="T251" s="232" t="s">
        <v>1038</v>
      </c>
      <c r="U251" s="232" t="s">
        <v>40</v>
      </c>
      <c r="V251" s="232" t="s">
        <v>1038</v>
      </c>
      <c r="W251" s="232" t="s">
        <v>41</v>
      </c>
      <c r="X251" s="232">
        <f t="shared" si="3"/>
        <v>5</v>
      </c>
    </row>
    <row r="252" spans="1:24" ht="42.75" x14ac:dyDescent="0.2">
      <c r="A252" s="233" t="s">
        <v>739</v>
      </c>
      <c r="B252" s="232" t="s">
        <v>740</v>
      </c>
      <c r="C252" s="232">
        <v>0</v>
      </c>
      <c r="D252" s="232">
        <v>0</v>
      </c>
      <c r="E252" s="232">
        <v>0</v>
      </c>
      <c r="F252" s="232">
        <v>0</v>
      </c>
      <c r="G252" s="232">
        <v>0</v>
      </c>
      <c r="H252" s="232">
        <v>0</v>
      </c>
      <c r="I252" s="232">
        <v>0</v>
      </c>
      <c r="J252" s="232">
        <v>1</v>
      </c>
      <c r="K252" s="232" t="s">
        <v>37</v>
      </c>
      <c r="L252" s="232" t="s">
        <v>9</v>
      </c>
      <c r="M252" s="232" t="s">
        <v>1038</v>
      </c>
      <c r="N252" s="232" t="s">
        <v>1038</v>
      </c>
      <c r="O252" s="232" t="s">
        <v>1038</v>
      </c>
      <c r="P252" s="232" t="s">
        <v>447</v>
      </c>
      <c r="Q252" s="232" t="s">
        <v>741</v>
      </c>
      <c r="R252" s="232"/>
      <c r="S252" s="232" t="s">
        <v>1541</v>
      </c>
      <c r="T252" s="232" t="s">
        <v>1541</v>
      </c>
      <c r="U252" s="232" t="s">
        <v>40</v>
      </c>
      <c r="V252" s="232" t="s">
        <v>1038</v>
      </c>
      <c r="W252" s="232"/>
      <c r="X252" s="232">
        <f t="shared" si="3"/>
        <v>10</v>
      </c>
    </row>
    <row r="253" spans="1:24" ht="42.75" x14ac:dyDescent="0.2">
      <c r="A253" s="233" t="s">
        <v>742</v>
      </c>
      <c r="B253" s="232" t="s">
        <v>743</v>
      </c>
      <c r="C253" s="232">
        <v>0</v>
      </c>
      <c r="D253" s="232">
        <v>0</v>
      </c>
      <c r="E253" s="232">
        <v>0</v>
      </c>
      <c r="F253" s="232">
        <v>0</v>
      </c>
      <c r="G253" s="232">
        <v>0</v>
      </c>
      <c r="H253" s="232">
        <v>0</v>
      </c>
      <c r="I253" s="232">
        <v>0</v>
      </c>
      <c r="J253" s="232">
        <v>1</v>
      </c>
      <c r="K253" s="232"/>
      <c r="L253" s="232" t="s">
        <v>9</v>
      </c>
      <c r="M253" s="232" t="s">
        <v>1038</v>
      </c>
      <c r="N253" s="232" t="s">
        <v>1038</v>
      </c>
      <c r="O253" s="232" t="s">
        <v>1038</v>
      </c>
      <c r="P253" s="232" t="s">
        <v>1038</v>
      </c>
      <c r="Q253" s="232" t="s">
        <v>1038</v>
      </c>
      <c r="R253" s="232"/>
      <c r="S253" s="232" t="s">
        <v>1038</v>
      </c>
      <c r="T253" s="232" t="s">
        <v>1038</v>
      </c>
      <c r="U253" s="232" t="s">
        <v>40</v>
      </c>
      <c r="V253" s="232" t="s">
        <v>1038</v>
      </c>
      <c r="W253" s="232" t="s">
        <v>41</v>
      </c>
      <c r="X253" s="232">
        <f t="shared" si="3"/>
        <v>5</v>
      </c>
    </row>
    <row r="254" spans="1:24" ht="42.75" x14ac:dyDescent="0.2">
      <c r="A254" s="233" t="s">
        <v>744</v>
      </c>
      <c r="B254" s="232" t="s">
        <v>1569</v>
      </c>
      <c r="C254" s="232">
        <v>0</v>
      </c>
      <c r="D254" s="232">
        <v>0</v>
      </c>
      <c r="E254" s="232">
        <v>0</v>
      </c>
      <c r="F254" s="232">
        <v>0</v>
      </c>
      <c r="G254" s="232">
        <v>0</v>
      </c>
      <c r="H254" s="232">
        <v>0</v>
      </c>
      <c r="I254" s="232">
        <v>0</v>
      </c>
      <c r="J254" s="232">
        <v>1</v>
      </c>
      <c r="K254" s="232" t="s">
        <v>37</v>
      </c>
      <c r="L254" s="232" t="s">
        <v>9</v>
      </c>
      <c r="M254" s="232" t="s">
        <v>1038</v>
      </c>
      <c r="N254" s="232" t="s">
        <v>1038</v>
      </c>
      <c r="O254" s="232" t="s">
        <v>1038</v>
      </c>
      <c r="P254" s="232" t="s">
        <v>1038</v>
      </c>
      <c r="Q254" s="232" t="s">
        <v>750</v>
      </c>
      <c r="R254" s="232"/>
      <c r="S254" s="232" t="s">
        <v>1541</v>
      </c>
      <c r="T254" s="232" t="s">
        <v>1541</v>
      </c>
      <c r="U254" s="232" t="s">
        <v>149</v>
      </c>
      <c r="V254" s="232" t="s">
        <v>1038</v>
      </c>
      <c r="W254" s="232" t="s">
        <v>46</v>
      </c>
      <c r="X254" s="232">
        <f t="shared" si="3"/>
        <v>20</v>
      </c>
    </row>
    <row r="255" spans="1:24" ht="42.75" x14ac:dyDescent="0.2">
      <c r="A255" s="233" t="s">
        <v>746</v>
      </c>
      <c r="B255" s="232" t="s">
        <v>1570</v>
      </c>
      <c r="C255" s="232">
        <v>0</v>
      </c>
      <c r="D255" s="232">
        <v>0</v>
      </c>
      <c r="E255" s="232">
        <v>0</v>
      </c>
      <c r="F255" s="232">
        <v>0</v>
      </c>
      <c r="G255" s="232">
        <v>0</v>
      </c>
      <c r="H255" s="232">
        <v>0</v>
      </c>
      <c r="I255" s="232">
        <v>0</v>
      </c>
      <c r="J255" s="232">
        <v>1</v>
      </c>
      <c r="K255" s="232" t="s">
        <v>37</v>
      </c>
      <c r="L255" s="232" t="s">
        <v>9</v>
      </c>
      <c r="M255" s="232" t="s">
        <v>1038</v>
      </c>
      <c r="N255" s="232" t="s">
        <v>1038</v>
      </c>
      <c r="O255" s="232" t="s">
        <v>1038</v>
      </c>
      <c r="P255" s="232" t="s">
        <v>1038</v>
      </c>
      <c r="Q255" s="232" t="s">
        <v>752</v>
      </c>
      <c r="R255" s="232"/>
      <c r="S255" s="232" t="s">
        <v>1038</v>
      </c>
      <c r="T255" s="232" t="s">
        <v>1038</v>
      </c>
      <c r="U255" s="232" t="s">
        <v>149</v>
      </c>
      <c r="V255" s="232" t="s">
        <v>1038</v>
      </c>
      <c r="W255" s="232" t="s">
        <v>46</v>
      </c>
      <c r="X255" s="232">
        <f t="shared" si="3"/>
        <v>20</v>
      </c>
    </row>
    <row r="256" spans="1:24" ht="71.25" x14ac:dyDescent="0.2">
      <c r="A256" s="233" t="s">
        <v>749</v>
      </c>
      <c r="B256" s="232" t="s">
        <v>1088</v>
      </c>
      <c r="C256" s="232">
        <v>0</v>
      </c>
      <c r="D256" s="232">
        <v>0</v>
      </c>
      <c r="E256" s="232">
        <v>0</v>
      </c>
      <c r="F256" s="232">
        <v>0</v>
      </c>
      <c r="G256" s="232">
        <v>0</v>
      </c>
      <c r="H256" s="232">
        <v>0</v>
      </c>
      <c r="I256" s="232">
        <v>0</v>
      </c>
      <c r="J256" s="232">
        <v>1</v>
      </c>
      <c r="K256" s="232" t="s">
        <v>37</v>
      </c>
      <c r="L256" s="232" t="s">
        <v>9</v>
      </c>
      <c r="M256" s="232" t="s">
        <v>1038</v>
      </c>
      <c r="N256" s="232" t="s">
        <v>1038</v>
      </c>
      <c r="O256" s="232" t="s">
        <v>1038</v>
      </c>
      <c r="P256" s="232" t="s">
        <v>1038</v>
      </c>
      <c r="Q256" s="232" t="s">
        <v>1194</v>
      </c>
      <c r="R256" s="232"/>
      <c r="S256" s="232" t="s">
        <v>1038</v>
      </c>
      <c r="T256" s="232" t="s">
        <v>1038</v>
      </c>
      <c r="U256" s="232" t="s">
        <v>149</v>
      </c>
      <c r="V256" s="232" t="s">
        <v>1038</v>
      </c>
      <c r="W256" s="232" t="s">
        <v>46</v>
      </c>
      <c r="X256" s="232">
        <f t="shared" ref="X256:X318" si="4">IF($W256="Critical Importance",20,IF($W256="Minor Importance",5,10))</f>
        <v>20</v>
      </c>
    </row>
    <row r="257" spans="1:24" ht="57" x14ac:dyDescent="0.2">
      <c r="A257" s="233" t="s">
        <v>751</v>
      </c>
      <c r="B257" s="232" t="s">
        <v>1195</v>
      </c>
      <c r="C257" s="232">
        <v>0</v>
      </c>
      <c r="D257" s="232">
        <v>0</v>
      </c>
      <c r="E257" s="232">
        <v>0</v>
      </c>
      <c r="F257" s="232">
        <v>0</v>
      </c>
      <c r="G257" s="232">
        <v>0</v>
      </c>
      <c r="H257" s="232">
        <v>0</v>
      </c>
      <c r="I257" s="232">
        <v>0</v>
      </c>
      <c r="J257" s="232">
        <v>1</v>
      </c>
      <c r="K257" s="232"/>
      <c r="L257" s="232" t="s">
        <v>9</v>
      </c>
      <c r="M257" s="232" t="s">
        <v>1038</v>
      </c>
      <c r="N257" s="232" t="s">
        <v>1038</v>
      </c>
      <c r="O257" s="232" t="s">
        <v>1038</v>
      </c>
      <c r="P257" s="232" t="s">
        <v>1038</v>
      </c>
      <c r="Q257" s="232" t="s">
        <v>745</v>
      </c>
      <c r="R257" s="232"/>
      <c r="S257" s="232" t="s">
        <v>1038</v>
      </c>
      <c r="T257" s="232" t="s">
        <v>1038</v>
      </c>
      <c r="U257" s="232" t="s">
        <v>149</v>
      </c>
      <c r="V257" s="232" t="s">
        <v>1038</v>
      </c>
      <c r="W257" s="232" t="s">
        <v>41</v>
      </c>
      <c r="X257" s="232">
        <f t="shared" si="4"/>
        <v>5</v>
      </c>
    </row>
    <row r="258" spans="1:24" ht="28.5" x14ac:dyDescent="0.2">
      <c r="A258" s="233" t="s">
        <v>753</v>
      </c>
      <c r="B258" s="232" t="s">
        <v>1035</v>
      </c>
      <c r="C258" s="232">
        <v>0</v>
      </c>
      <c r="D258" s="232">
        <v>0</v>
      </c>
      <c r="E258" s="232">
        <v>0</v>
      </c>
      <c r="F258" s="232">
        <v>0</v>
      </c>
      <c r="G258" s="232">
        <v>0</v>
      </c>
      <c r="H258" s="232">
        <v>0</v>
      </c>
      <c r="I258" s="232">
        <v>0</v>
      </c>
      <c r="J258" s="232">
        <v>1</v>
      </c>
      <c r="K258" s="232"/>
      <c r="L258" s="232" t="s">
        <v>9</v>
      </c>
      <c r="M258" s="232" t="s">
        <v>1038</v>
      </c>
      <c r="N258" s="232" t="s">
        <v>1038</v>
      </c>
      <c r="O258" s="232" t="s">
        <v>1038</v>
      </c>
      <c r="P258" s="232" t="s">
        <v>1038</v>
      </c>
      <c r="Q258" s="232" t="s">
        <v>1038</v>
      </c>
      <c r="R258" s="232"/>
      <c r="S258" s="232" t="s">
        <v>1038</v>
      </c>
      <c r="T258" s="232" t="s">
        <v>1038</v>
      </c>
      <c r="U258" s="232" t="s">
        <v>149</v>
      </c>
      <c r="V258" s="232" t="s">
        <v>1038</v>
      </c>
      <c r="W258" s="232" t="s">
        <v>41</v>
      </c>
      <c r="X258" s="232">
        <f t="shared" si="4"/>
        <v>5</v>
      </c>
    </row>
    <row r="259" spans="1:24" ht="42.75" x14ac:dyDescent="0.2">
      <c r="A259" s="233" t="s">
        <v>754</v>
      </c>
      <c r="B259" s="232" t="s">
        <v>1196</v>
      </c>
      <c r="C259" s="232">
        <v>0</v>
      </c>
      <c r="D259" s="232">
        <v>0</v>
      </c>
      <c r="E259" s="232">
        <v>0</v>
      </c>
      <c r="F259" s="232">
        <v>0</v>
      </c>
      <c r="G259" s="232">
        <v>0</v>
      </c>
      <c r="H259" s="232">
        <v>0</v>
      </c>
      <c r="I259" s="232">
        <v>0</v>
      </c>
      <c r="J259" s="232">
        <v>1</v>
      </c>
      <c r="K259" s="232"/>
      <c r="L259" s="232" t="s">
        <v>9</v>
      </c>
      <c r="M259" s="232" t="s">
        <v>1038</v>
      </c>
      <c r="N259" s="232" t="s">
        <v>1038</v>
      </c>
      <c r="O259" s="232" t="s">
        <v>1038</v>
      </c>
      <c r="P259" s="232" t="s">
        <v>1038</v>
      </c>
      <c r="Q259" s="232" t="s">
        <v>756</v>
      </c>
      <c r="R259" s="232"/>
      <c r="S259" s="232" t="s">
        <v>1038</v>
      </c>
      <c r="T259" s="232" t="s">
        <v>1038</v>
      </c>
      <c r="U259" s="232" t="s">
        <v>149</v>
      </c>
      <c r="V259" s="232" t="s">
        <v>1038</v>
      </c>
      <c r="W259" s="232" t="s">
        <v>41</v>
      </c>
      <c r="X259" s="232">
        <f t="shared" si="4"/>
        <v>5</v>
      </c>
    </row>
    <row r="260" spans="1:24" ht="42.75" x14ac:dyDescent="0.2">
      <c r="A260" s="233" t="s">
        <v>755</v>
      </c>
      <c r="B260" s="232" t="s">
        <v>1197</v>
      </c>
      <c r="C260" s="232">
        <v>0</v>
      </c>
      <c r="D260" s="232">
        <v>0</v>
      </c>
      <c r="E260" s="232">
        <v>0</v>
      </c>
      <c r="F260" s="232">
        <v>0</v>
      </c>
      <c r="G260" s="232">
        <v>0</v>
      </c>
      <c r="H260" s="232">
        <v>0</v>
      </c>
      <c r="I260" s="232">
        <v>0</v>
      </c>
      <c r="J260" s="232">
        <v>1</v>
      </c>
      <c r="K260" s="232"/>
      <c r="L260" s="232" t="s">
        <v>9</v>
      </c>
      <c r="M260" s="232" t="s">
        <v>1038</v>
      </c>
      <c r="N260" s="232" t="s">
        <v>1038</v>
      </c>
      <c r="O260" s="232" t="s">
        <v>1038</v>
      </c>
      <c r="P260" s="232" t="s">
        <v>1038</v>
      </c>
      <c r="Q260" s="232" t="s">
        <v>1198</v>
      </c>
      <c r="R260" s="232"/>
      <c r="S260" s="232" t="s">
        <v>1038</v>
      </c>
      <c r="T260" s="232" t="s">
        <v>1038</v>
      </c>
      <c r="U260" s="232" t="s">
        <v>149</v>
      </c>
      <c r="V260" s="232" t="s">
        <v>1038</v>
      </c>
      <c r="W260" s="232" t="s">
        <v>41</v>
      </c>
      <c r="X260" s="232">
        <f t="shared" si="4"/>
        <v>5</v>
      </c>
    </row>
    <row r="261" spans="1:24" ht="57" x14ac:dyDescent="0.2">
      <c r="A261" s="233" t="s">
        <v>757</v>
      </c>
      <c r="B261" s="232" t="s">
        <v>747</v>
      </c>
      <c r="C261" s="232">
        <v>0</v>
      </c>
      <c r="D261" s="232">
        <v>0</v>
      </c>
      <c r="E261" s="232">
        <v>0</v>
      </c>
      <c r="F261" s="232">
        <v>0</v>
      </c>
      <c r="G261" s="232">
        <v>0</v>
      </c>
      <c r="H261" s="232">
        <v>0</v>
      </c>
      <c r="I261" s="232">
        <v>0</v>
      </c>
      <c r="J261" s="232">
        <v>1</v>
      </c>
      <c r="K261" s="232" t="s">
        <v>37</v>
      </c>
      <c r="L261" s="232" t="s">
        <v>1072</v>
      </c>
      <c r="M261" s="232" t="s">
        <v>1038</v>
      </c>
      <c r="N261" s="232" t="s">
        <v>1038</v>
      </c>
      <c r="O261" s="232" t="s">
        <v>748</v>
      </c>
      <c r="P261" s="232" t="s">
        <v>1038</v>
      </c>
      <c r="Q261" s="232" t="s">
        <v>1038</v>
      </c>
      <c r="R261" s="232"/>
      <c r="S261" s="232" t="s">
        <v>1038</v>
      </c>
      <c r="T261" s="232" t="s">
        <v>1038</v>
      </c>
      <c r="U261" s="232" t="s">
        <v>40</v>
      </c>
      <c r="V261" s="232" t="s">
        <v>1038</v>
      </c>
      <c r="W261" s="232" t="s">
        <v>41</v>
      </c>
      <c r="X261" s="232">
        <f t="shared" si="4"/>
        <v>5</v>
      </c>
    </row>
    <row r="262" spans="1:24" ht="57" x14ac:dyDescent="0.2">
      <c r="A262" s="233" t="s">
        <v>758</v>
      </c>
      <c r="B262" s="232" t="s">
        <v>759</v>
      </c>
      <c r="C262" s="232">
        <v>0</v>
      </c>
      <c r="D262" s="232">
        <v>0</v>
      </c>
      <c r="E262" s="232">
        <v>0</v>
      </c>
      <c r="F262" s="232">
        <v>0</v>
      </c>
      <c r="G262" s="232">
        <v>0</v>
      </c>
      <c r="H262" s="232">
        <v>0</v>
      </c>
      <c r="I262" s="232">
        <v>0</v>
      </c>
      <c r="J262" s="232">
        <v>1</v>
      </c>
      <c r="K262" s="232"/>
      <c r="L262" s="232" t="s">
        <v>9</v>
      </c>
      <c r="M262" s="232" t="s">
        <v>1038</v>
      </c>
      <c r="N262" s="232" t="s">
        <v>1038</v>
      </c>
      <c r="O262" s="232" t="s">
        <v>1038</v>
      </c>
      <c r="P262" s="232" t="s">
        <v>760</v>
      </c>
      <c r="Q262" s="232" t="s">
        <v>761</v>
      </c>
      <c r="R262" s="232"/>
      <c r="S262" s="232" t="s">
        <v>1541</v>
      </c>
      <c r="T262" s="232" t="s">
        <v>1541</v>
      </c>
      <c r="U262" s="232" t="s">
        <v>40</v>
      </c>
      <c r="V262" s="232" t="s">
        <v>1038</v>
      </c>
      <c r="W262" s="232" t="s">
        <v>41</v>
      </c>
      <c r="X262" s="232">
        <f t="shared" si="4"/>
        <v>5</v>
      </c>
    </row>
    <row r="263" spans="1:24" ht="42.75" x14ac:dyDescent="0.2">
      <c r="A263" s="233" t="s">
        <v>762</v>
      </c>
      <c r="B263" s="232" t="s">
        <v>1199</v>
      </c>
      <c r="C263" s="232">
        <v>0</v>
      </c>
      <c r="D263" s="232">
        <v>0</v>
      </c>
      <c r="E263" s="232">
        <v>0</v>
      </c>
      <c r="F263" s="232">
        <v>0</v>
      </c>
      <c r="G263" s="232">
        <v>0</v>
      </c>
      <c r="H263" s="232">
        <v>0</v>
      </c>
      <c r="I263" s="232">
        <v>0</v>
      </c>
      <c r="J263" s="232">
        <v>1</v>
      </c>
      <c r="K263" s="232"/>
      <c r="L263" s="232" t="s">
        <v>9</v>
      </c>
      <c r="M263" s="232" t="s">
        <v>1038</v>
      </c>
      <c r="N263" s="232" t="s">
        <v>1038</v>
      </c>
      <c r="O263" s="232" t="s">
        <v>1038</v>
      </c>
      <c r="P263" s="232" t="s">
        <v>763</v>
      </c>
      <c r="Q263" s="232" t="s">
        <v>764</v>
      </c>
      <c r="R263" s="232"/>
      <c r="S263" s="232" t="s">
        <v>1038</v>
      </c>
      <c r="T263" s="232" t="s">
        <v>1038</v>
      </c>
      <c r="U263" s="232" t="s">
        <v>40</v>
      </c>
      <c r="V263" s="232" t="s">
        <v>1038</v>
      </c>
      <c r="W263" s="232" t="s">
        <v>41</v>
      </c>
      <c r="X263" s="232">
        <f t="shared" si="4"/>
        <v>5</v>
      </c>
    </row>
    <row r="264" spans="1:24" ht="28.5" x14ac:dyDescent="0.2">
      <c r="A264" s="233" t="s">
        <v>765</v>
      </c>
      <c r="B264" s="232" t="s">
        <v>533</v>
      </c>
      <c r="C264" s="232">
        <v>0</v>
      </c>
      <c r="D264" s="232">
        <v>0</v>
      </c>
      <c r="E264" s="232">
        <v>0</v>
      </c>
      <c r="F264" s="232">
        <v>0</v>
      </c>
      <c r="G264" s="232">
        <v>0</v>
      </c>
      <c r="H264" s="232">
        <v>0</v>
      </c>
      <c r="I264" s="232">
        <v>0</v>
      </c>
      <c r="J264" s="232">
        <v>1</v>
      </c>
      <c r="K264" s="232"/>
      <c r="L264" s="232" t="s">
        <v>9</v>
      </c>
      <c r="M264" s="232" t="s">
        <v>1038</v>
      </c>
      <c r="N264" s="232" t="s">
        <v>1038</v>
      </c>
      <c r="O264" s="232" t="s">
        <v>1038</v>
      </c>
      <c r="P264" s="232" t="s">
        <v>766</v>
      </c>
      <c r="Q264" s="232" t="s">
        <v>767</v>
      </c>
      <c r="R264" s="232"/>
      <c r="S264" s="232" t="s">
        <v>1038</v>
      </c>
      <c r="T264" s="232" t="s">
        <v>1038</v>
      </c>
      <c r="U264" s="232" t="s">
        <v>40</v>
      </c>
      <c r="V264" s="232" t="s">
        <v>1038</v>
      </c>
      <c r="W264" s="232" t="s">
        <v>75</v>
      </c>
      <c r="X264" s="232">
        <f t="shared" si="4"/>
        <v>10</v>
      </c>
    </row>
    <row r="265" spans="1:24" ht="28.5" x14ac:dyDescent="0.2">
      <c r="A265" s="233" t="s">
        <v>768</v>
      </c>
      <c r="B265" s="232" t="s">
        <v>769</v>
      </c>
      <c r="C265" s="232">
        <v>0</v>
      </c>
      <c r="D265" s="232">
        <v>0</v>
      </c>
      <c r="E265" s="232">
        <v>0</v>
      </c>
      <c r="F265" s="232">
        <v>0</v>
      </c>
      <c r="G265" s="232">
        <v>0</v>
      </c>
      <c r="H265" s="232">
        <v>0</v>
      </c>
      <c r="I265" s="232">
        <v>0</v>
      </c>
      <c r="J265" s="232">
        <v>1</v>
      </c>
      <c r="K265" s="232"/>
      <c r="L265" s="232" t="s">
        <v>9</v>
      </c>
      <c r="M265" s="232" t="s">
        <v>1038</v>
      </c>
      <c r="N265" s="232" t="s">
        <v>1038</v>
      </c>
      <c r="O265" s="232" t="s">
        <v>1038</v>
      </c>
      <c r="P265" s="232" t="s">
        <v>766</v>
      </c>
      <c r="Q265" s="232" t="s">
        <v>1038</v>
      </c>
      <c r="R265" s="232"/>
      <c r="S265" s="232" t="s">
        <v>1038</v>
      </c>
      <c r="T265" s="232" t="s">
        <v>1038</v>
      </c>
      <c r="U265" s="232" t="s">
        <v>40</v>
      </c>
      <c r="V265" s="232" t="s">
        <v>1038</v>
      </c>
      <c r="W265" s="232" t="s">
        <v>41</v>
      </c>
      <c r="X265" s="232">
        <f t="shared" si="4"/>
        <v>5</v>
      </c>
    </row>
    <row r="266" spans="1:24" ht="42.75" x14ac:dyDescent="0.2">
      <c r="A266" s="233" t="s">
        <v>770</v>
      </c>
      <c r="B266" s="232" t="s">
        <v>771</v>
      </c>
      <c r="C266" s="232">
        <v>0</v>
      </c>
      <c r="D266" s="232">
        <v>0</v>
      </c>
      <c r="E266" s="232">
        <v>0</v>
      </c>
      <c r="F266" s="232">
        <v>0</v>
      </c>
      <c r="G266" s="232">
        <v>0</v>
      </c>
      <c r="H266" s="232">
        <v>0</v>
      </c>
      <c r="I266" s="232">
        <v>0</v>
      </c>
      <c r="J266" s="232">
        <v>1</v>
      </c>
      <c r="K266" s="232"/>
      <c r="L266" s="232" t="s">
        <v>9</v>
      </c>
      <c r="M266" s="232" t="s">
        <v>1038</v>
      </c>
      <c r="N266" s="232" t="s">
        <v>1038</v>
      </c>
      <c r="O266" s="232" t="s">
        <v>540</v>
      </c>
      <c r="P266" s="232" t="s">
        <v>1038</v>
      </c>
      <c r="Q266" s="232" t="s">
        <v>1038</v>
      </c>
      <c r="R266" s="232"/>
      <c r="S266" s="232" t="s">
        <v>1038</v>
      </c>
      <c r="T266" s="232" t="s">
        <v>1038</v>
      </c>
      <c r="U266" s="232" t="s">
        <v>40</v>
      </c>
      <c r="V266" s="232" t="s">
        <v>1038</v>
      </c>
      <c r="W266" s="232" t="s">
        <v>41</v>
      </c>
      <c r="X266" s="232">
        <f t="shared" si="4"/>
        <v>5</v>
      </c>
    </row>
    <row r="267" spans="1:24" ht="28.5" x14ac:dyDescent="0.2">
      <c r="A267" s="233" t="s">
        <v>772</v>
      </c>
      <c r="B267" s="232" t="s">
        <v>1089</v>
      </c>
      <c r="C267" s="232">
        <v>0</v>
      </c>
      <c r="D267" s="232">
        <v>0</v>
      </c>
      <c r="E267" s="232">
        <v>0</v>
      </c>
      <c r="F267" s="232">
        <v>0</v>
      </c>
      <c r="G267" s="232">
        <v>0</v>
      </c>
      <c r="H267" s="232">
        <v>0</v>
      </c>
      <c r="I267" s="232">
        <v>0</v>
      </c>
      <c r="J267" s="232">
        <v>1</v>
      </c>
      <c r="K267" s="232"/>
      <c r="L267" s="232" t="s">
        <v>9</v>
      </c>
      <c r="M267" s="232" t="s">
        <v>1038</v>
      </c>
      <c r="N267" s="232" t="s">
        <v>1038</v>
      </c>
      <c r="O267" s="232" t="s">
        <v>1038</v>
      </c>
      <c r="P267" s="232" t="s">
        <v>773</v>
      </c>
      <c r="Q267" s="232" t="s">
        <v>1038</v>
      </c>
      <c r="R267" s="232"/>
      <c r="S267" s="232" t="s">
        <v>1038</v>
      </c>
      <c r="T267" s="232" t="s">
        <v>1038</v>
      </c>
      <c r="U267" s="232" t="s">
        <v>40</v>
      </c>
      <c r="V267" s="232" t="s">
        <v>1038</v>
      </c>
      <c r="W267" s="232" t="s">
        <v>46</v>
      </c>
      <c r="X267" s="232">
        <f t="shared" si="4"/>
        <v>20</v>
      </c>
    </row>
    <row r="268" spans="1:24" ht="99.75" x14ac:dyDescent="0.2">
      <c r="A268" s="233" t="s">
        <v>774</v>
      </c>
      <c r="B268" s="232" t="s">
        <v>775</v>
      </c>
      <c r="C268" s="232">
        <v>0</v>
      </c>
      <c r="D268" s="232">
        <v>0</v>
      </c>
      <c r="E268" s="232">
        <v>0</v>
      </c>
      <c r="F268" s="232">
        <v>0</v>
      </c>
      <c r="G268" s="232">
        <v>0</v>
      </c>
      <c r="H268" s="232">
        <v>0</v>
      </c>
      <c r="I268" s="232">
        <v>0</v>
      </c>
      <c r="J268" s="232">
        <v>1</v>
      </c>
      <c r="K268" s="232"/>
      <c r="L268" s="232" t="s">
        <v>9</v>
      </c>
      <c r="M268" s="232" t="s">
        <v>1038</v>
      </c>
      <c r="N268" s="232" t="s">
        <v>1038</v>
      </c>
      <c r="O268" s="232" t="s">
        <v>1038</v>
      </c>
      <c r="P268" s="232" t="s">
        <v>776</v>
      </c>
      <c r="Q268" s="232" t="s">
        <v>777</v>
      </c>
      <c r="R268" s="232"/>
      <c r="S268" s="232" t="s">
        <v>1038</v>
      </c>
      <c r="T268" s="232" t="s">
        <v>1038</v>
      </c>
      <c r="U268" s="232" t="s">
        <v>40</v>
      </c>
      <c r="V268" s="232" t="s">
        <v>1038</v>
      </c>
      <c r="W268" s="232" t="s">
        <v>41</v>
      </c>
      <c r="X268" s="232">
        <f t="shared" si="4"/>
        <v>5</v>
      </c>
    </row>
    <row r="269" spans="1:24" ht="28.5" x14ac:dyDescent="0.2">
      <c r="A269" s="233" t="s">
        <v>778</v>
      </c>
      <c r="B269" s="232" t="s">
        <v>779</v>
      </c>
      <c r="C269" s="232">
        <v>0</v>
      </c>
      <c r="D269" s="232">
        <v>0</v>
      </c>
      <c r="E269" s="232">
        <v>0</v>
      </c>
      <c r="F269" s="232">
        <v>0</v>
      </c>
      <c r="G269" s="232">
        <v>0</v>
      </c>
      <c r="H269" s="232">
        <v>0</v>
      </c>
      <c r="I269" s="232">
        <v>0</v>
      </c>
      <c r="J269" s="232">
        <v>1</v>
      </c>
      <c r="K269" s="232"/>
      <c r="L269" s="232" t="s">
        <v>9</v>
      </c>
      <c r="M269" s="232" t="s">
        <v>1038</v>
      </c>
      <c r="N269" s="232" t="s">
        <v>1038</v>
      </c>
      <c r="O269" s="232" t="s">
        <v>1038</v>
      </c>
      <c r="P269" s="232" t="s">
        <v>780</v>
      </c>
      <c r="Q269" s="232" t="s">
        <v>1038</v>
      </c>
      <c r="R269" s="232"/>
      <c r="S269" s="232" t="s">
        <v>1038</v>
      </c>
      <c r="T269" s="232" t="s">
        <v>1038</v>
      </c>
      <c r="U269" s="232" t="s">
        <v>40</v>
      </c>
      <c r="V269" s="232" t="s">
        <v>1038</v>
      </c>
      <c r="W269" s="232" t="s">
        <v>41</v>
      </c>
      <c r="X269" s="232">
        <f t="shared" si="4"/>
        <v>5</v>
      </c>
    </row>
    <row r="270" spans="1:24" ht="42.75" x14ac:dyDescent="0.2">
      <c r="A270" s="233" t="s">
        <v>781</v>
      </c>
      <c r="B270" s="232" t="s">
        <v>1037</v>
      </c>
      <c r="C270" s="232">
        <v>0</v>
      </c>
      <c r="D270" s="232">
        <v>0</v>
      </c>
      <c r="E270" s="232">
        <v>0</v>
      </c>
      <c r="F270" s="232">
        <v>0</v>
      </c>
      <c r="G270" s="232">
        <v>0</v>
      </c>
      <c r="H270" s="232">
        <v>0</v>
      </c>
      <c r="I270" s="232">
        <v>0</v>
      </c>
      <c r="J270" s="232">
        <v>1</v>
      </c>
      <c r="K270" s="232"/>
      <c r="L270" s="232" t="s">
        <v>9</v>
      </c>
      <c r="M270" s="232" t="s">
        <v>1038</v>
      </c>
      <c r="N270" s="232" t="s">
        <v>1038</v>
      </c>
      <c r="O270" s="232" t="s">
        <v>1038</v>
      </c>
      <c r="P270" s="232" t="s">
        <v>1038</v>
      </c>
      <c r="Q270" s="232" t="s">
        <v>782</v>
      </c>
      <c r="R270" s="232"/>
      <c r="S270" s="232" t="s">
        <v>1038</v>
      </c>
      <c r="T270" s="232" t="s">
        <v>1038</v>
      </c>
      <c r="U270" s="232" t="s">
        <v>149</v>
      </c>
      <c r="V270" s="232" t="s">
        <v>1038</v>
      </c>
      <c r="W270" s="232" t="s">
        <v>41</v>
      </c>
      <c r="X270" s="232">
        <f t="shared" si="4"/>
        <v>5</v>
      </c>
    </row>
    <row r="271" spans="1:24" ht="42.75" x14ac:dyDescent="0.2">
      <c r="A271" s="233" t="s">
        <v>783</v>
      </c>
      <c r="B271" s="232" t="s">
        <v>784</v>
      </c>
      <c r="C271" s="232">
        <v>0</v>
      </c>
      <c r="D271" s="232">
        <v>0</v>
      </c>
      <c r="E271" s="232">
        <v>0</v>
      </c>
      <c r="F271" s="232">
        <v>0</v>
      </c>
      <c r="G271" s="232">
        <v>0</v>
      </c>
      <c r="H271" s="232">
        <v>0</v>
      </c>
      <c r="I271" s="232">
        <v>0</v>
      </c>
      <c r="J271" s="232">
        <v>1</v>
      </c>
      <c r="K271" s="232"/>
      <c r="L271" s="232" t="s">
        <v>9</v>
      </c>
      <c r="M271" s="232" t="s">
        <v>1038</v>
      </c>
      <c r="N271" s="232" t="s">
        <v>1038</v>
      </c>
      <c r="O271" s="232" t="s">
        <v>1038</v>
      </c>
      <c r="P271" s="232" t="s">
        <v>1038</v>
      </c>
      <c r="Q271" s="232" t="s">
        <v>785</v>
      </c>
      <c r="R271" s="232"/>
      <c r="S271" s="232" t="s">
        <v>1038</v>
      </c>
      <c r="T271" s="232" t="s">
        <v>1038</v>
      </c>
      <c r="U271" s="232" t="s">
        <v>40</v>
      </c>
      <c r="V271" s="232" t="s">
        <v>1038</v>
      </c>
      <c r="W271" s="232" t="s">
        <v>41</v>
      </c>
      <c r="X271" s="232">
        <f t="shared" si="4"/>
        <v>5</v>
      </c>
    </row>
    <row r="272" spans="1:24" ht="57" x14ac:dyDescent="0.2">
      <c r="A272" s="233" t="s">
        <v>786</v>
      </c>
      <c r="B272" s="232" t="s">
        <v>787</v>
      </c>
      <c r="C272" s="232">
        <v>0</v>
      </c>
      <c r="D272" s="232">
        <v>0</v>
      </c>
      <c r="E272" s="232">
        <v>0</v>
      </c>
      <c r="F272" s="232">
        <v>0</v>
      </c>
      <c r="G272" s="232">
        <v>0</v>
      </c>
      <c r="H272" s="232">
        <v>0</v>
      </c>
      <c r="I272" s="232">
        <v>0</v>
      </c>
      <c r="J272" s="232">
        <v>1</v>
      </c>
      <c r="K272" s="232"/>
      <c r="L272" s="232" t="s">
        <v>9</v>
      </c>
      <c r="M272" s="232" t="s">
        <v>1038</v>
      </c>
      <c r="N272" s="232" t="s">
        <v>1038</v>
      </c>
      <c r="O272" s="232" t="s">
        <v>788</v>
      </c>
      <c r="P272" s="232" t="s">
        <v>1038</v>
      </c>
      <c r="Q272" s="232" t="s">
        <v>1038</v>
      </c>
      <c r="R272" s="232"/>
      <c r="S272" s="232" t="s">
        <v>1038</v>
      </c>
      <c r="T272" s="232" t="s">
        <v>1038</v>
      </c>
      <c r="U272" s="232" t="s">
        <v>40</v>
      </c>
      <c r="V272" s="232" t="s">
        <v>1038</v>
      </c>
      <c r="W272" s="232" t="s">
        <v>41</v>
      </c>
      <c r="X272" s="232">
        <f t="shared" si="4"/>
        <v>5</v>
      </c>
    </row>
    <row r="273" spans="1:24" ht="57" x14ac:dyDescent="0.2">
      <c r="A273" s="233" t="s">
        <v>789</v>
      </c>
      <c r="B273" s="232" t="s">
        <v>1090</v>
      </c>
      <c r="C273" s="232">
        <v>0</v>
      </c>
      <c r="D273" s="232">
        <v>0</v>
      </c>
      <c r="E273" s="232">
        <v>0</v>
      </c>
      <c r="F273" s="232">
        <v>0</v>
      </c>
      <c r="G273" s="232">
        <v>0</v>
      </c>
      <c r="H273" s="232">
        <v>0</v>
      </c>
      <c r="I273" s="232">
        <v>0</v>
      </c>
      <c r="J273" s="232">
        <v>1</v>
      </c>
      <c r="K273" s="232"/>
      <c r="L273" s="232" t="s">
        <v>9</v>
      </c>
      <c r="M273" s="232" t="s">
        <v>1038</v>
      </c>
      <c r="N273" s="232" t="s">
        <v>1038</v>
      </c>
      <c r="O273" s="232" t="s">
        <v>1038</v>
      </c>
      <c r="P273" s="232" t="s">
        <v>1038</v>
      </c>
      <c r="Q273" s="232" t="s">
        <v>790</v>
      </c>
      <c r="R273" s="232"/>
      <c r="S273" s="232" t="s">
        <v>1038</v>
      </c>
      <c r="T273" s="232" t="s">
        <v>1038</v>
      </c>
      <c r="U273" s="232" t="s">
        <v>149</v>
      </c>
      <c r="V273" s="232" t="s">
        <v>1038</v>
      </c>
      <c r="W273" s="232" t="s">
        <v>46</v>
      </c>
      <c r="X273" s="232">
        <f t="shared" si="4"/>
        <v>20</v>
      </c>
    </row>
    <row r="274" spans="1:24" ht="28.5" x14ac:dyDescent="0.2">
      <c r="A274" s="233" t="s">
        <v>791</v>
      </c>
      <c r="B274" s="232" t="s">
        <v>792</v>
      </c>
      <c r="C274" s="232">
        <v>0</v>
      </c>
      <c r="D274" s="232">
        <v>0</v>
      </c>
      <c r="E274" s="232">
        <v>0</v>
      </c>
      <c r="F274" s="232">
        <v>0</v>
      </c>
      <c r="G274" s="232">
        <v>0</v>
      </c>
      <c r="H274" s="232">
        <v>0</v>
      </c>
      <c r="I274" s="232">
        <v>0</v>
      </c>
      <c r="J274" s="232">
        <v>1</v>
      </c>
      <c r="K274" s="232"/>
      <c r="L274" s="232" t="s">
        <v>9</v>
      </c>
      <c r="M274" s="232" t="s">
        <v>1038</v>
      </c>
      <c r="N274" s="232" t="s">
        <v>1038</v>
      </c>
      <c r="O274" s="232" t="s">
        <v>1038</v>
      </c>
      <c r="P274" s="232" t="s">
        <v>1038</v>
      </c>
      <c r="Q274" s="232" t="s">
        <v>1038</v>
      </c>
      <c r="R274" s="232"/>
      <c r="S274" s="232" t="s">
        <v>1038</v>
      </c>
      <c r="T274" s="232" t="s">
        <v>1038</v>
      </c>
      <c r="U274" s="232" t="s">
        <v>40</v>
      </c>
      <c r="V274" s="232" t="s">
        <v>1038</v>
      </c>
      <c r="W274" s="232" t="s">
        <v>41</v>
      </c>
      <c r="X274" s="232">
        <f t="shared" si="4"/>
        <v>5</v>
      </c>
    </row>
    <row r="275" spans="1:24" ht="42.75" x14ac:dyDescent="0.2">
      <c r="A275" s="233" t="s">
        <v>793</v>
      </c>
      <c r="B275" s="232" t="s">
        <v>794</v>
      </c>
      <c r="C275" s="232">
        <v>0</v>
      </c>
      <c r="D275" s="232">
        <v>0</v>
      </c>
      <c r="E275" s="232">
        <v>0</v>
      </c>
      <c r="F275" s="232">
        <v>0</v>
      </c>
      <c r="G275" s="232">
        <v>0</v>
      </c>
      <c r="H275" s="232">
        <v>0</v>
      </c>
      <c r="I275" s="232">
        <v>0</v>
      </c>
      <c r="J275" s="232">
        <v>1</v>
      </c>
      <c r="K275" s="232" t="s">
        <v>37</v>
      </c>
      <c r="L275" s="232" t="s">
        <v>9</v>
      </c>
      <c r="M275" s="232" t="s">
        <v>1038</v>
      </c>
      <c r="N275" s="232" t="s">
        <v>1038</v>
      </c>
      <c r="O275" s="232" t="s">
        <v>1038</v>
      </c>
      <c r="P275" s="232" t="s">
        <v>1038</v>
      </c>
      <c r="Q275" s="232" t="s">
        <v>795</v>
      </c>
      <c r="R275" s="232"/>
      <c r="S275" s="232" t="s">
        <v>1541</v>
      </c>
      <c r="T275" s="232" t="s">
        <v>1541</v>
      </c>
      <c r="U275" s="232" t="s">
        <v>149</v>
      </c>
      <c r="V275" s="232" t="s">
        <v>1038</v>
      </c>
      <c r="W275" s="232" t="s">
        <v>75</v>
      </c>
      <c r="X275" s="232">
        <f t="shared" si="4"/>
        <v>10</v>
      </c>
    </row>
    <row r="276" spans="1:24" ht="42.75" x14ac:dyDescent="0.2">
      <c r="A276" s="233" t="s">
        <v>796</v>
      </c>
      <c r="B276" s="232" t="s">
        <v>1200</v>
      </c>
      <c r="C276" s="232">
        <v>0</v>
      </c>
      <c r="D276" s="232">
        <v>0</v>
      </c>
      <c r="E276" s="232">
        <v>0</v>
      </c>
      <c r="F276" s="232">
        <v>0</v>
      </c>
      <c r="G276" s="232">
        <v>0</v>
      </c>
      <c r="H276" s="232">
        <v>0</v>
      </c>
      <c r="I276" s="232">
        <v>0</v>
      </c>
      <c r="J276" s="232">
        <v>1</v>
      </c>
      <c r="K276" s="232" t="s">
        <v>37</v>
      </c>
      <c r="L276" s="232" t="s">
        <v>9</v>
      </c>
      <c r="M276" s="232" t="s">
        <v>1038</v>
      </c>
      <c r="N276" s="232" t="s">
        <v>1038</v>
      </c>
      <c r="O276" s="232" t="s">
        <v>1038</v>
      </c>
      <c r="P276" s="232" t="s">
        <v>1038</v>
      </c>
      <c r="Q276" s="232" t="s">
        <v>797</v>
      </c>
      <c r="R276" s="232"/>
      <c r="S276" s="232" t="s">
        <v>1038</v>
      </c>
      <c r="T276" s="232" t="s">
        <v>1038</v>
      </c>
      <c r="U276" s="232" t="s">
        <v>40</v>
      </c>
      <c r="V276" s="232" t="s">
        <v>1038</v>
      </c>
      <c r="W276" s="232" t="s">
        <v>75</v>
      </c>
      <c r="X276" s="232">
        <f t="shared" si="4"/>
        <v>10</v>
      </c>
    </row>
    <row r="277" spans="1:24" ht="28.5" x14ac:dyDescent="0.2">
      <c r="A277" s="233" t="s">
        <v>798</v>
      </c>
      <c r="B277" s="232" t="s">
        <v>799</v>
      </c>
      <c r="C277" s="232">
        <v>0</v>
      </c>
      <c r="D277" s="232">
        <v>0</v>
      </c>
      <c r="E277" s="232">
        <v>0</v>
      </c>
      <c r="F277" s="232">
        <v>0</v>
      </c>
      <c r="G277" s="232">
        <v>0</v>
      </c>
      <c r="H277" s="232">
        <v>0</v>
      </c>
      <c r="I277" s="232">
        <v>0</v>
      </c>
      <c r="J277" s="232">
        <v>1</v>
      </c>
      <c r="K277" s="232" t="s">
        <v>37</v>
      </c>
      <c r="L277" s="232" t="s">
        <v>9</v>
      </c>
      <c r="M277" s="232" t="s">
        <v>1038</v>
      </c>
      <c r="N277" s="232" t="s">
        <v>1038</v>
      </c>
      <c r="O277" s="232" t="s">
        <v>1038</v>
      </c>
      <c r="P277" s="232" t="s">
        <v>1201</v>
      </c>
      <c r="Q277" s="232" t="s">
        <v>1038</v>
      </c>
      <c r="R277" s="232"/>
      <c r="S277" s="232" t="s">
        <v>1038</v>
      </c>
      <c r="T277" s="232" t="s">
        <v>1038</v>
      </c>
      <c r="U277" s="232" t="s">
        <v>40</v>
      </c>
      <c r="V277" s="232" t="s">
        <v>1038</v>
      </c>
      <c r="W277" s="232" t="s">
        <v>75</v>
      </c>
      <c r="X277" s="232">
        <f t="shared" si="4"/>
        <v>10</v>
      </c>
    </row>
    <row r="278" spans="1:24" ht="42.75" x14ac:dyDescent="0.2">
      <c r="A278" s="233" t="s">
        <v>800</v>
      </c>
      <c r="B278" s="232" t="s">
        <v>801</v>
      </c>
      <c r="C278" s="232">
        <v>0</v>
      </c>
      <c r="D278" s="232">
        <v>0</v>
      </c>
      <c r="E278" s="232">
        <v>0</v>
      </c>
      <c r="F278" s="232">
        <v>0</v>
      </c>
      <c r="G278" s="232">
        <v>0</v>
      </c>
      <c r="H278" s="232">
        <v>0</v>
      </c>
      <c r="I278" s="232">
        <v>0</v>
      </c>
      <c r="J278" s="232">
        <v>1</v>
      </c>
      <c r="K278" s="232" t="s">
        <v>37</v>
      </c>
      <c r="L278" s="232" t="s">
        <v>9</v>
      </c>
      <c r="M278" s="232" t="s">
        <v>1038</v>
      </c>
      <c r="N278" s="232" t="s">
        <v>1038</v>
      </c>
      <c r="O278" s="232" t="s">
        <v>1038</v>
      </c>
      <c r="P278" s="232" t="s">
        <v>1038</v>
      </c>
      <c r="Q278" s="232" t="s">
        <v>802</v>
      </c>
      <c r="R278" s="232"/>
      <c r="S278" s="232" t="s">
        <v>1038</v>
      </c>
      <c r="T278" s="232" t="s">
        <v>1038</v>
      </c>
      <c r="U278" s="232" t="s">
        <v>149</v>
      </c>
      <c r="V278" s="232" t="s">
        <v>1038</v>
      </c>
      <c r="W278" s="232" t="s">
        <v>75</v>
      </c>
      <c r="X278" s="232">
        <f t="shared" si="4"/>
        <v>10</v>
      </c>
    </row>
    <row r="279" spans="1:24" ht="42.75" x14ac:dyDescent="0.2">
      <c r="A279" s="239" t="s">
        <v>803</v>
      </c>
      <c r="B279" s="232" t="s">
        <v>804</v>
      </c>
      <c r="C279" s="232">
        <v>0</v>
      </c>
      <c r="D279" s="232">
        <v>0</v>
      </c>
      <c r="E279" s="232">
        <v>0</v>
      </c>
      <c r="F279" s="232">
        <v>0</v>
      </c>
      <c r="G279" s="232">
        <v>0</v>
      </c>
      <c r="H279" s="232">
        <v>0</v>
      </c>
      <c r="I279" s="232">
        <v>0</v>
      </c>
      <c r="J279" s="232">
        <v>1</v>
      </c>
      <c r="K279" s="232" t="s">
        <v>37</v>
      </c>
      <c r="L279" s="232" t="s">
        <v>9</v>
      </c>
      <c r="M279" s="232" t="s">
        <v>1038</v>
      </c>
      <c r="N279" s="232" t="s">
        <v>1038</v>
      </c>
      <c r="O279" s="232" t="s">
        <v>1038</v>
      </c>
      <c r="P279" s="232" t="s">
        <v>1201</v>
      </c>
      <c r="Q279" s="232" t="s">
        <v>1038</v>
      </c>
      <c r="R279" s="232" t="s">
        <v>1629</v>
      </c>
      <c r="S279" s="232" t="s">
        <v>1038</v>
      </c>
      <c r="T279" s="232" t="s">
        <v>1038</v>
      </c>
      <c r="U279" s="232" t="s">
        <v>40</v>
      </c>
      <c r="V279" s="232" t="s">
        <v>1038</v>
      </c>
      <c r="W279" s="232" t="s">
        <v>75</v>
      </c>
      <c r="X279" s="232">
        <f t="shared" si="4"/>
        <v>10</v>
      </c>
    </row>
    <row r="280" spans="1:24" ht="28.5" x14ac:dyDescent="0.2">
      <c r="A280" s="240" t="s">
        <v>1104</v>
      </c>
      <c r="B280" s="237" t="s">
        <v>1298</v>
      </c>
      <c r="C280" s="233">
        <v>0</v>
      </c>
      <c r="D280" s="233">
        <v>0</v>
      </c>
      <c r="E280" s="233">
        <v>0</v>
      </c>
      <c r="F280" s="233">
        <v>0</v>
      </c>
      <c r="G280" s="233">
        <v>0</v>
      </c>
      <c r="H280" s="233">
        <v>0</v>
      </c>
      <c r="I280" s="233">
        <v>0</v>
      </c>
      <c r="J280" s="232">
        <v>1</v>
      </c>
      <c r="K280" s="232"/>
      <c r="L280" s="233" t="s">
        <v>9</v>
      </c>
      <c r="M280" s="232"/>
      <c r="N280" s="232"/>
      <c r="O280" s="232"/>
      <c r="P280" s="232"/>
      <c r="Q280" s="232"/>
      <c r="R280" s="232"/>
      <c r="S280" s="232" t="s">
        <v>1541</v>
      </c>
      <c r="T280" s="232" t="s">
        <v>1541</v>
      </c>
      <c r="U280" s="232" t="s">
        <v>40</v>
      </c>
      <c r="V280" s="232"/>
      <c r="W280" s="232" t="s">
        <v>75</v>
      </c>
      <c r="X280" s="232">
        <f t="shared" si="4"/>
        <v>10</v>
      </c>
    </row>
    <row r="281" spans="1:24" ht="57" x14ac:dyDescent="0.2">
      <c r="A281" s="240" t="s">
        <v>1105</v>
      </c>
      <c r="B281" s="237" t="s">
        <v>805</v>
      </c>
      <c r="C281" s="233">
        <v>0</v>
      </c>
      <c r="D281" s="233">
        <v>0</v>
      </c>
      <c r="E281" s="233">
        <v>0</v>
      </c>
      <c r="F281" s="233">
        <v>0</v>
      </c>
      <c r="G281" s="233">
        <v>0</v>
      </c>
      <c r="H281" s="233">
        <v>0</v>
      </c>
      <c r="I281" s="233">
        <v>0</v>
      </c>
      <c r="J281" s="232">
        <v>1</v>
      </c>
      <c r="K281" s="232"/>
      <c r="L281" s="233" t="s">
        <v>9</v>
      </c>
      <c r="M281" s="233"/>
      <c r="N281" s="233"/>
      <c r="O281" s="233"/>
      <c r="P281" s="233"/>
      <c r="Q281" s="233"/>
      <c r="R281" s="233"/>
      <c r="S281" s="233"/>
      <c r="T281" s="233"/>
      <c r="U281" s="233" t="s">
        <v>40</v>
      </c>
      <c r="V281" s="233"/>
      <c r="W281" s="232" t="s">
        <v>75</v>
      </c>
      <c r="X281" s="232">
        <f t="shared" si="4"/>
        <v>10</v>
      </c>
    </row>
    <row r="282" spans="1:24" ht="57" x14ac:dyDescent="0.2">
      <c r="A282" s="240" t="s">
        <v>1106</v>
      </c>
      <c r="B282" s="237" t="s">
        <v>806</v>
      </c>
      <c r="C282" s="233">
        <v>0</v>
      </c>
      <c r="D282" s="233">
        <v>0</v>
      </c>
      <c r="E282" s="233">
        <v>0</v>
      </c>
      <c r="F282" s="233">
        <v>0</v>
      </c>
      <c r="G282" s="233">
        <v>0</v>
      </c>
      <c r="H282" s="233">
        <v>0</v>
      </c>
      <c r="I282" s="233">
        <v>0</v>
      </c>
      <c r="J282" s="232">
        <v>1</v>
      </c>
      <c r="K282" s="232"/>
      <c r="L282" s="233" t="s">
        <v>9</v>
      </c>
      <c r="M282" s="233"/>
      <c r="N282" s="233"/>
      <c r="O282" s="233"/>
      <c r="P282" s="233"/>
      <c r="Q282" s="233"/>
      <c r="R282" s="233"/>
      <c r="S282" s="233"/>
      <c r="T282" s="233"/>
      <c r="U282" s="233" t="s">
        <v>40</v>
      </c>
      <c r="V282" s="233"/>
      <c r="W282" s="232" t="s">
        <v>75</v>
      </c>
      <c r="X282" s="232">
        <f t="shared" si="4"/>
        <v>10</v>
      </c>
    </row>
    <row r="283" spans="1:24" ht="57" x14ac:dyDescent="0.2">
      <c r="A283" s="240" t="s">
        <v>1107</v>
      </c>
      <c r="B283" s="237" t="s">
        <v>1571</v>
      </c>
      <c r="C283" s="233">
        <v>0</v>
      </c>
      <c r="D283" s="233">
        <v>0</v>
      </c>
      <c r="E283" s="233">
        <v>0</v>
      </c>
      <c r="F283" s="233">
        <v>0</v>
      </c>
      <c r="G283" s="233">
        <v>0</v>
      </c>
      <c r="H283" s="233">
        <v>0</v>
      </c>
      <c r="I283" s="233">
        <v>0</v>
      </c>
      <c r="J283" s="232">
        <v>1</v>
      </c>
      <c r="K283" s="232"/>
      <c r="L283" s="233" t="s">
        <v>9</v>
      </c>
      <c r="M283" s="233"/>
      <c r="N283" s="233"/>
      <c r="O283" s="233"/>
      <c r="P283" s="233"/>
      <c r="Q283" s="233"/>
      <c r="R283" s="233"/>
      <c r="S283" s="233"/>
      <c r="T283" s="233"/>
      <c r="U283" s="233" t="s">
        <v>40</v>
      </c>
      <c r="V283" s="233"/>
      <c r="W283" s="232" t="s">
        <v>75</v>
      </c>
      <c r="X283" s="232">
        <f t="shared" si="4"/>
        <v>10</v>
      </c>
    </row>
    <row r="284" spans="1:24" ht="28.5" x14ac:dyDescent="0.2">
      <c r="A284" s="240" t="s">
        <v>1108</v>
      </c>
      <c r="B284" s="237" t="s">
        <v>807</v>
      </c>
      <c r="C284" s="233">
        <v>0</v>
      </c>
      <c r="D284" s="233">
        <v>0</v>
      </c>
      <c r="E284" s="233">
        <v>0</v>
      </c>
      <c r="F284" s="233">
        <v>0</v>
      </c>
      <c r="G284" s="233">
        <v>0</v>
      </c>
      <c r="H284" s="233">
        <v>0</v>
      </c>
      <c r="I284" s="233">
        <v>0</v>
      </c>
      <c r="J284" s="232">
        <v>1</v>
      </c>
      <c r="K284" s="232"/>
      <c r="L284" s="233" t="s">
        <v>9</v>
      </c>
      <c r="M284" s="233"/>
      <c r="N284" s="233"/>
      <c r="O284" s="233"/>
      <c r="P284" s="233"/>
      <c r="Q284" s="233"/>
      <c r="R284" s="233"/>
      <c r="S284" s="233"/>
      <c r="T284" s="233"/>
      <c r="U284" s="233" t="s">
        <v>40</v>
      </c>
      <c r="V284" s="233"/>
      <c r="W284" s="232" t="s">
        <v>75</v>
      </c>
      <c r="X284" s="232">
        <f t="shared" si="4"/>
        <v>10</v>
      </c>
    </row>
    <row r="285" spans="1:24" ht="57" x14ac:dyDescent="0.2">
      <c r="A285" s="240" t="s">
        <v>1109</v>
      </c>
      <c r="B285" s="237" t="s">
        <v>808</v>
      </c>
      <c r="C285" s="233">
        <v>0</v>
      </c>
      <c r="D285" s="233">
        <v>0</v>
      </c>
      <c r="E285" s="233">
        <v>0</v>
      </c>
      <c r="F285" s="233">
        <v>0</v>
      </c>
      <c r="G285" s="233">
        <v>0</v>
      </c>
      <c r="H285" s="233">
        <v>0</v>
      </c>
      <c r="I285" s="233">
        <v>0</v>
      </c>
      <c r="J285" s="232">
        <v>1</v>
      </c>
      <c r="K285" s="232"/>
      <c r="L285" s="233" t="s">
        <v>9</v>
      </c>
      <c r="M285" s="233"/>
      <c r="N285" s="233"/>
      <c r="O285" s="233"/>
      <c r="P285" s="233"/>
      <c r="Q285" s="233"/>
      <c r="R285" s="233"/>
      <c r="S285" s="233"/>
      <c r="T285" s="233"/>
      <c r="U285" s="233" t="s">
        <v>40</v>
      </c>
      <c r="V285" s="233"/>
      <c r="W285" s="232" t="s">
        <v>75</v>
      </c>
      <c r="X285" s="232">
        <f t="shared" si="4"/>
        <v>10</v>
      </c>
    </row>
    <row r="286" spans="1:24" ht="42.75" x14ac:dyDescent="0.2">
      <c r="A286" s="240" t="s">
        <v>1110</v>
      </c>
      <c r="B286" s="237" t="s">
        <v>1202</v>
      </c>
      <c r="C286" s="233">
        <v>0</v>
      </c>
      <c r="D286" s="233">
        <v>0</v>
      </c>
      <c r="E286" s="233">
        <v>0</v>
      </c>
      <c r="F286" s="233">
        <v>0</v>
      </c>
      <c r="G286" s="233">
        <v>0</v>
      </c>
      <c r="H286" s="233">
        <v>0</v>
      </c>
      <c r="I286" s="233">
        <v>0</v>
      </c>
      <c r="J286" s="232">
        <v>1</v>
      </c>
      <c r="K286" s="232"/>
      <c r="L286" s="233" t="s">
        <v>9</v>
      </c>
      <c r="M286" s="233"/>
      <c r="N286" s="233"/>
      <c r="O286" s="233"/>
      <c r="P286" s="233"/>
      <c r="Q286" s="233"/>
      <c r="R286" s="233"/>
      <c r="S286" s="233"/>
      <c r="T286" s="233"/>
      <c r="U286" s="233" t="s">
        <v>40</v>
      </c>
      <c r="V286" s="233"/>
      <c r="W286" s="232" t="s">
        <v>75</v>
      </c>
      <c r="X286" s="232">
        <f t="shared" si="4"/>
        <v>10</v>
      </c>
    </row>
    <row r="287" spans="1:24" ht="57" x14ac:dyDescent="0.2">
      <c r="A287" s="240" t="s">
        <v>1111</v>
      </c>
      <c r="B287" s="237" t="s">
        <v>1572</v>
      </c>
      <c r="C287" s="233">
        <v>0</v>
      </c>
      <c r="D287" s="233">
        <v>0</v>
      </c>
      <c r="E287" s="233">
        <v>0</v>
      </c>
      <c r="F287" s="233">
        <v>0</v>
      </c>
      <c r="G287" s="233">
        <v>0</v>
      </c>
      <c r="H287" s="233">
        <v>0</v>
      </c>
      <c r="I287" s="233">
        <v>0</v>
      </c>
      <c r="J287" s="232">
        <v>1</v>
      </c>
      <c r="K287" s="232"/>
      <c r="L287" s="233" t="s">
        <v>9</v>
      </c>
      <c r="M287" s="233"/>
      <c r="N287" s="233"/>
      <c r="O287" s="233"/>
      <c r="P287" s="233"/>
      <c r="Q287" s="233"/>
      <c r="R287" s="233"/>
      <c r="S287" s="233"/>
      <c r="T287" s="233"/>
      <c r="U287" s="233" t="s">
        <v>40</v>
      </c>
      <c r="V287" s="233"/>
      <c r="W287" s="232" t="s">
        <v>75</v>
      </c>
      <c r="X287" s="232">
        <f t="shared" si="4"/>
        <v>10</v>
      </c>
    </row>
    <row r="288" spans="1:24" ht="28.5" x14ac:dyDescent="0.2">
      <c r="A288" s="240" t="s">
        <v>1112</v>
      </c>
      <c r="B288" s="237" t="s">
        <v>809</v>
      </c>
      <c r="C288" s="233">
        <v>0</v>
      </c>
      <c r="D288" s="233">
        <v>0</v>
      </c>
      <c r="E288" s="233">
        <v>0</v>
      </c>
      <c r="F288" s="233">
        <v>0</v>
      </c>
      <c r="G288" s="233">
        <v>0</v>
      </c>
      <c r="H288" s="233">
        <v>0</v>
      </c>
      <c r="I288" s="233">
        <v>0</v>
      </c>
      <c r="J288" s="232">
        <v>1</v>
      </c>
      <c r="K288" s="232"/>
      <c r="L288" s="233" t="s">
        <v>9</v>
      </c>
      <c r="M288" s="233"/>
      <c r="N288" s="233"/>
      <c r="O288" s="233"/>
      <c r="P288" s="233"/>
      <c r="Q288" s="233"/>
      <c r="R288" s="233"/>
      <c r="S288" s="233"/>
      <c r="T288" s="233"/>
      <c r="U288" s="233" t="s">
        <v>40</v>
      </c>
      <c r="V288" s="233"/>
      <c r="W288" s="232" t="s">
        <v>75</v>
      </c>
      <c r="X288" s="232">
        <f t="shared" si="4"/>
        <v>10</v>
      </c>
    </row>
    <row r="289" spans="1:24" ht="42.75" x14ac:dyDescent="0.2">
      <c r="A289" s="240" t="s">
        <v>1113</v>
      </c>
      <c r="B289" s="237" t="s">
        <v>1574</v>
      </c>
      <c r="C289" s="233">
        <v>0</v>
      </c>
      <c r="D289" s="233">
        <v>0</v>
      </c>
      <c r="E289" s="233">
        <v>0</v>
      </c>
      <c r="F289" s="233">
        <v>0</v>
      </c>
      <c r="G289" s="233">
        <v>0</v>
      </c>
      <c r="H289" s="233">
        <v>0</v>
      </c>
      <c r="I289" s="233">
        <v>0</v>
      </c>
      <c r="J289" s="232">
        <v>1</v>
      </c>
      <c r="K289" s="232"/>
      <c r="L289" s="233" t="s">
        <v>9</v>
      </c>
      <c r="M289" s="233"/>
      <c r="N289" s="233"/>
      <c r="O289" s="233"/>
      <c r="P289" s="233"/>
      <c r="Q289" s="233"/>
      <c r="R289" s="233"/>
      <c r="S289" s="233"/>
      <c r="T289" s="233"/>
      <c r="U289" s="233" t="s">
        <v>40</v>
      </c>
      <c r="V289" s="233"/>
      <c r="W289" s="232" t="s">
        <v>75</v>
      </c>
      <c r="X289" s="232">
        <f t="shared" si="4"/>
        <v>10</v>
      </c>
    </row>
    <row r="290" spans="1:24" ht="28.5" x14ac:dyDescent="0.2">
      <c r="A290" s="240" t="s">
        <v>1114</v>
      </c>
      <c r="B290" s="237" t="s">
        <v>810</v>
      </c>
      <c r="C290" s="233">
        <v>0</v>
      </c>
      <c r="D290" s="233">
        <v>0</v>
      </c>
      <c r="E290" s="233">
        <v>0</v>
      </c>
      <c r="F290" s="233">
        <v>0</v>
      </c>
      <c r="G290" s="233">
        <v>0</v>
      </c>
      <c r="H290" s="233">
        <v>0</v>
      </c>
      <c r="I290" s="233">
        <v>0</v>
      </c>
      <c r="J290" s="232">
        <v>1</v>
      </c>
      <c r="K290" s="232"/>
      <c r="L290" s="233" t="s">
        <v>9</v>
      </c>
      <c r="M290" s="233"/>
      <c r="N290" s="233"/>
      <c r="O290" s="233"/>
      <c r="P290" s="233"/>
      <c r="Q290" s="233"/>
      <c r="R290" s="233"/>
      <c r="S290" s="233"/>
      <c r="T290" s="233"/>
      <c r="U290" s="233" t="s">
        <v>40</v>
      </c>
      <c r="V290" s="233"/>
      <c r="W290" s="232" t="s">
        <v>75</v>
      </c>
      <c r="X290" s="232">
        <f t="shared" si="4"/>
        <v>10</v>
      </c>
    </row>
    <row r="291" spans="1:24" ht="28.5" x14ac:dyDescent="0.2">
      <c r="A291" s="240" t="s">
        <v>1115</v>
      </c>
      <c r="B291" s="237" t="s">
        <v>811</v>
      </c>
      <c r="C291" s="233">
        <v>0</v>
      </c>
      <c r="D291" s="233">
        <v>0</v>
      </c>
      <c r="E291" s="233">
        <v>0</v>
      </c>
      <c r="F291" s="233">
        <v>0</v>
      </c>
      <c r="G291" s="233">
        <v>0</v>
      </c>
      <c r="H291" s="233">
        <v>0</v>
      </c>
      <c r="I291" s="233">
        <v>0</v>
      </c>
      <c r="J291" s="232">
        <v>1</v>
      </c>
      <c r="K291" s="232"/>
      <c r="L291" s="233" t="s">
        <v>9</v>
      </c>
      <c r="M291" s="233"/>
      <c r="N291" s="233"/>
      <c r="O291" s="233"/>
      <c r="P291" s="233"/>
      <c r="Q291" s="233"/>
      <c r="R291" s="233"/>
      <c r="S291" s="233"/>
      <c r="T291" s="233"/>
      <c r="U291" s="233" t="s">
        <v>40</v>
      </c>
      <c r="V291" s="233"/>
      <c r="W291" s="232" t="s">
        <v>75</v>
      </c>
      <c r="X291" s="232">
        <f t="shared" si="4"/>
        <v>10</v>
      </c>
    </row>
    <row r="292" spans="1:24" ht="99.75" x14ac:dyDescent="0.2">
      <c r="A292" s="240" t="s">
        <v>1116</v>
      </c>
      <c r="B292" s="237" t="s">
        <v>1573</v>
      </c>
      <c r="C292" s="233">
        <v>0</v>
      </c>
      <c r="D292" s="233">
        <v>0</v>
      </c>
      <c r="E292" s="233">
        <v>0</v>
      </c>
      <c r="F292" s="233">
        <v>0</v>
      </c>
      <c r="G292" s="233">
        <v>0</v>
      </c>
      <c r="H292" s="233">
        <v>0</v>
      </c>
      <c r="I292" s="233">
        <v>0</v>
      </c>
      <c r="J292" s="232">
        <v>1</v>
      </c>
      <c r="K292" s="232"/>
      <c r="L292" s="233" t="s">
        <v>9</v>
      </c>
      <c r="M292" s="233"/>
      <c r="N292" s="233"/>
      <c r="O292" s="233"/>
      <c r="P292" s="233"/>
      <c r="Q292" s="233"/>
      <c r="R292" s="233"/>
      <c r="S292" s="233"/>
      <c r="T292" s="233"/>
      <c r="U292" s="233" t="s">
        <v>149</v>
      </c>
      <c r="V292" s="233"/>
      <c r="W292" s="232" t="s">
        <v>75</v>
      </c>
      <c r="X292" s="232">
        <f t="shared" si="4"/>
        <v>10</v>
      </c>
    </row>
    <row r="293" spans="1:24" ht="42.75" x14ac:dyDescent="0.2">
      <c r="A293" s="240" t="s">
        <v>1117</v>
      </c>
      <c r="B293" s="237" t="s">
        <v>812</v>
      </c>
      <c r="C293" s="233">
        <v>0</v>
      </c>
      <c r="D293" s="233">
        <v>0</v>
      </c>
      <c r="E293" s="233">
        <v>0</v>
      </c>
      <c r="F293" s="233">
        <v>0</v>
      </c>
      <c r="G293" s="233">
        <v>0</v>
      </c>
      <c r="H293" s="233">
        <v>0</v>
      </c>
      <c r="I293" s="233">
        <v>0</v>
      </c>
      <c r="J293" s="232">
        <v>1</v>
      </c>
      <c r="K293" s="232"/>
      <c r="L293" s="233" t="s">
        <v>9</v>
      </c>
      <c r="M293" s="233"/>
      <c r="N293" s="233"/>
      <c r="O293" s="233"/>
      <c r="P293" s="233"/>
      <c r="Q293" s="233"/>
      <c r="R293" s="233"/>
      <c r="S293" s="233"/>
      <c r="T293" s="233"/>
      <c r="U293" s="233" t="s">
        <v>40</v>
      </c>
      <c r="V293" s="233"/>
      <c r="W293" s="232" t="s">
        <v>75</v>
      </c>
      <c r="X293" s="232">
        <f t="shared" si="4"/>
        <v>10</v>
      </c>
    </row>
    <row r="294" spans="1:24" ht="28.5" x14ac:dyDescent="0.2">
      <c r="A294" s="241" t="s">
        <v>1118</v>
      </c>
      <c r="B294" s="237" t="s">
        <v>813</v>
      </c>
      <c r="C294" s="233">
        <v>0</v>
      </c>
      <c r="D294" s="233">
        <v>0</v>
      </c>
      <c r="E294" s="233">
        <v>0</v>
      </c>
      <c r="F294" s="233">
        <v>0</v>
      </c>
      <c r="G294" s="233">
        <v>0</v>
      </c>
      <c r="H294" s="233">
        <v>0</v>
      </c>
      <c r="I294" s="233">
        <v>0</v>
      </c>
      <c r="J294" s="232">
        <v>1</v>
      </c>
      <c r="K294" s="232"/>
      <c r="L294" s="233" t="s">
        <v>9</v>
      </c>
      <c r="M294" s="233"/>
      <c r="N294" s="233"/>
      <c r="O294" s="233"/>
      <c r="P294" s="233"/>
      <c r="Q294" s="233"/>
      <c r="R294" s="233"/>
      <c r="S294" s="233"/>
      <c r="T294" s="233"/>
      <c r="U294" s="233" t="s">
        <v>40</v>
      </c>
      <c r="V294" s="233"/>
      <c r="W294" s="232" t="s">
        <v>75</v>
      </c>
      <c r="X294" s="232">
        <f t="shared" si="4"/>
        <v>10</v>
      </c>
    </row>
    <row r="295" spans="1:24" ht="57" x14ac:dyDescent="0.2">
      <c r="A295" s="240" t="s">
        <v>1119</v>
      </c>
      <c r="B295" s="237" t="s">
        <v>1203</v>
      </c>
      <c r="C295" s="233">
        <v>0</v>
      </c>
      <c r="D295" s="233">
        <v>0</v>
      </c>
      <c r="E295" s="233">
        <v>0</v>
      </c>
      <c r="F295" s="233">
        <v>0</v>
      </c>
      <c r="G295" s="233">
        <v>0</v>
      </c>
      <c r="H295" s="233">
        <v>0</v>
      </c>
      <c r="I295" s="233">
        <v>0</v>
      </c>
      <c r="J295" s="232">
        <v>1</v>
      </c>
      <c r="K295" s="232" t="s">
        <v>37</v>
      </c>
      <c r="L295" s="233" t="s">
        <v>9</v>
      </c>
      <c r="M295" s="233"/>
      <c r="N295" s="233" t="s">
        <v>1461</v>
      </c>
      <c r="O295" s="233"/>
      <c r="P295" s="233"/>
      <c r="Q295" s="233"/>
      <c r="R295" s="233"/>
      <c r="S295" s="232" t="s">
        <v>1541</v>
      </c>
      <c r="T295" s="232" t="s">
        <v>1541</v>
      </c>
      <c r="U295" s="233" t="s">
        <v>149</v>
      </c>
      <c r="V295" s="233"/>
      <c r="W295" s="232" t="s">
        <v>75</v>
      </c>
      <c r="X295" s="232">
        <f t="shared" si="4"/>
        <v>10</v>
      </c>
    </row>
    <row r="296" spans="1:24" ht="57" x14ac:dyDescent="0.2">
      <c r="A296" s="240" t="s">
        <v>1120</v>
      </c>
      <c r="B296" s="237" t="s">
        <v>1626</v>
      </c>
      <c r="C296" s="232">
        <v>0</v>
      </c>
      <c r="D296" s="232">
        <v>0</v>
      </c>
      <c r="E296" s="232">
        <v>0</v>
      </c>
      <c r="F296" s="232">
        <v>0</v>
      </c>
      <c r="G296" s="232">
        <v>0</v>
      </c>
      <c r="H296" s="232">
        <v>0</v>
      </c>
      <c r="I296" s="232">
        <v>0</v>
      </c>
      <c r="J296" s="232">
        <v>1</v>
      </c>
      <c r="K296" s="232"/>
      <c r="L296" s="232" t="s">
        <v>9</v>
      </c>
      <c r="M296" s="232" t="s">
        <v>1038</v>
      </c>
      <c r="N296" s="232" t="s">
        <v>1461</v>
      </c>
      <c r="O296" s="232" t="s">
        <v>1038</v>
      </c>
      <c r="P296" s="232" t="s">
        <v>1038</v>
      </c>
      <c r="Q296" s="232" t="s">
        <v>1038</v>
      </c>
      <c r="R296" s="232" t="s">
        <v>1629</v>
      </c>
      <c r="S296" s="232" t="s">
        <v>1038</v>
      </c>
      <c r="T296" s="232" t="s">
        <v>1038</v>
      </c>
      <c r="U296" s="232" t="s">
        <v>149</v>
      </c>
      <c r="V296" s="232" t="s">
        <v>1038</v>
      </c>
      <c r="W296" s="232" t="s">
        <v>46</v>
      </c>
      <c r="X296" s="232">
        <f t="shared" si="4"/>
        <v>20</v>
      </c>
    </row>
    <row r="297" spans="1:24" ht="57" x14ac:dyDescent="0.2">
      <c r="A297" s="240" t="s">
        <v>814</v>
      </c>
      <c r="B297" s="237" t="s">
        <v>1204</v>
      </c>
      <c r="C297" s="232">
        <v>0</v>
      </c>
      <c r="D297" s="232">
        <v>0</v>
      </c>
      <c r="E297" s="232">
        <v>0</v>
      </c>
      <c r="F297" s="232">
        <v>0</v>
      </c>
      <c r="G297" s="232">
        <v>0</v>
      </c>
      <c r="H297" s="232">
        <v>0</v>
      </c>
      <c r="I297" s="232">
        <v>0</v>
      </c>
      <c r="J297" s="232">
        <v>1</v>
      </c>
      <c r="K297" s="232"/>
      <c r="L297" s="232" t="s">
        <v>9</v>
      </c>
      <c r="M297" s="232" t="s">
        <v>1038</v>
      </c>
      <c r="N297" s="232" t="s">
        <v>1461</v>
      </c>
      <c r="O297" s="232" t="s">
        <v>1038</v>
      </c>
      <c r="P297" s="232" t="s">
        <v>1038</v>
      </c>
      <c r="Q297" s="232" t="s">
        <v>1038</v>
      </c>
      <c r="R297" s="232" t="s">
        <v>1629</v>
      </c>
      <c r="S297" s="232" t="s">
        <v>1038</v>
      </c>
      <c r="T297" s="232" t="s">
        <v>1038</v>
      </c>
      <c r="U297" s="232" t="s">
        <v>40</v>
      </c>
      <c r="V297" s="232" t="s">
        <v>1038</v>
      </c>
      <c r="W297" s="232" t="s">
        <v>46</v>
      </c>
      <c r="X297" s="232">
        <f t="shared" si="4"/>
        <v>20</v>
      </c>
    </row>
    <row r="298" spans="1:24" ht="57" x14ac:dyDescent="0.2">
      <c r="A298" s="240" t="s">
        <v>816</v>
      </c>
      <c r="B298" s="237" t="s">
        <v>1205</v>
      </c>
      <c r="C298" s="232">
        <v>0</v>
      </c>
      <c r="D298" s="232">
        <v>0</v>
      </c>
      <c r="E298" s="232">
        <v>0</v>
      </c>
      <c r="F298" s="232">
        <v>0</v>
      </c>
      <c r="G298" s="232">
        <v>0</v>
      </c>
      <c r="H298" s="232">
        <v>0</v>
      </c>
      <c r="I298" s="232">
        <v>0</v>
      </c>
      <c r="J298" s="232">
        <v>1</v>
      </c>
      <c r="K298" s="232" t="s">
        <v>37</v>
      </c>
      <c r="L298" s="232" t="s">
        <v>9</v>
      </c>
      <c r="M298" s="232" t="s">
        <v>1038</v>
      </c>
      <c r="N298" s="232" t="s">
        <v>1461</v>
      </c>
      <c r="O298" s="232" t="s">
        <v>1038</v>
      </c>
      <c r="P298" s="232" t="s">
        <v>1038</v>
      </c>
      <c r="Q298" s="232" t="s">
        <v>1038</v>
      </c>
      <c r="R298" s="232"/>
      <c r="S298" s="232" t="s">
        <v>1038</v>
      </c>
      <c r="T298" s="232" t="s">
        <v>1038</v>
      </c>
      <c r="U298" s="232" t="s">
        <v>149</v>
      </c>
      <c r="V298" s="232" t="s">
        <v>1038</v>
      </c>
      <c r="W298" s="232" t="s">
        <v>75</v>
      </c>
      <c r="X298" s="232">
        <f t="shared" si="4"/>
        <v>10</v>
      </c>
    </row>
    <row r="299" spans="1:24" ht="57" x14ac:dyDescent="0.2">
      <c r="A299" s="240" t="s">
        <v>817</v>
      </c>
      <c r="B299" s="237" t="s">
        <v>815</v>
      </c>
      <c r="C299" s="232">
        <v>0</v>
      </c>
      <c r="D299" s="232">
        <v>0</v>
      </c>
      <c r="E299" s="232">
        <v>0</v>
      </c>
      <c r="F299" s="232">
        <v>0</v>
      </c>
      <c r="G299" s="232">
        <v>0</v>
      </c>
      <c r="H299" s="232">
        <v>0</v>
      </c>
      <c r="I299" s="232">
        <v>0</v>
      </c>
      <c r="J299" s="232">
        <v>1</v>
      </c>
      <c r="K299" s="232" t="s">
        <v>37</v>
      </c>
      <c r="L299" s="232" t="s">
        <v>9</v>
      </c>
      <c r="M299" s="232" t="s">
        <v>1038</v>
      </c>
      <c r="N299" s="232" t="s">
        <v>1461</v>
      </c>
      <c r="O299" s="232" t="s">
        <v>1038</v>
      </c>
      <c r="P299" s="232" t="s">
        <v>1038</v>
      </c>
      <c r="Q299" s="232" t="s">
        <v>1038</v>
      </c>
      <c r="R299" s="232" t="s">
        <v>1629</v>
      </c>
      <c r="S299" s="232" t="s">
        <v>1038</v>
      </c>
      <c r="T299" s="232" t="s">
        <v>1038</v>
      </c>
      <c r="U299" s="232" t="s">
        <v>40</v>
      </c>
      <c r="V299" s="232" t="s">
        <v>1038</v>
      </c>
      <c r="W299" s="232" t="s">
        <v>41</v>
      </c>
      <c r="X299" s="232">
        <f t="shared" si="4"/>
        <v>5</v>
      </c>
    </row>
    <row r="300" spans="1:24" ht="57" x14ac:dyDescent="0.2">
      <c r="A300" s="240" t="s">
        <v>819</v>
      </c>
      <c r="B300" s="237" t="s">
        <v>818</v>
      </c>
      <c r="C300" s="232">
        <v>0</v>
      </c>
      <c r="D300" s="232">
        <v>0</v>
      </c>
      <c r="E300" s="232">
        <v>0</v>
      </c>
      <c r="F300" s="232">
        <v>0</v>
      </c>
      <c r="G300" s="232">
        <v>0</v>
      </c>
      <c r="H300" s="232">
        <v>0</v>
      </c>
      <c r="I300" s="232">
        <v>0</v>
      </c>
      <c r="J300" s="232">
        <v>1</v>
      </c>
      <c r="K300" s="232" t="s">
        <v>37</v>
      </c>
      <c r="L300" s="232" t="s">
        <v>9</v>
      </c>
      <c r="M300" s="232" t="s">
        <v>1038</v>
      </c>
      <c r="N300" s="232" t="s">
        <v>1461</v>
      </c>
      <c r="O300" s="232" t="s">
        <v>1038</v>
      </c>
      <c r="P300" s="232" t="s">
        <v>1038</v>
      </c>
      <c r="Q300" s="232" t="s">
        <v>1038</v>
      </c>
      <c r="R300" s="232"/>
      <c r="S300" s="232" t="s">
        <v>1038</v>
      </c>
      <c r="T300" s="232" t="s">
        <v>1038</v>
      </c>
      <c r="U300" s="232" t="s">
        <v>149</v>
      </c>
      <c r="V300" s="232" t="s">
        <v>1038</v>
      </c>
      <c r="W300" s="232" t="s">
        <v>41</v>
      </c>
      <c r="X300" s="232">
        <f t="shared" si="4"/>
        <v>5</v>
      </c>
    </row>
    <row r="301" spans="1:24" ht="57" x14ac:dyDescent="0.2">
      <c r="A301" s="240" t="s">
        <v>820</v>
      </c>
      <c r="B301" s="237" t="s">
        <v>1206</v>
      </c>
      <c r="C301" s="232">
        <v>0</v>
      </c>
      <c r="D301" s="232">
        <v>0</v>
      </c>
      <c r="E301" s="232">
        <v>0</v>
      </c>
      <c r="F301" s="232">
        <v>0</v>
      </c>
      <c r="G301" s="232">
        <v>0</v>
      </c>
      <c r="H301" s="232">
        <v>0</v>
      </c>
      <c r="I301" s="232">
        <v>0</v>
      </c>
      <c r="J301" s="232">
        <v>1</v>
      </c>
      <c r="K301" s="232" t="s">
        <v>37</v>
      </c>
      <c r="L301" s="232" t="s">
        <v>9</v>
      </c>
      <c r="M301" s="232" t="s">
        <v>1038</v>
      </c>
      <c r="N301" s="232" t="s">
        <v>1461</v>
      </c>
      <c r="O301" s="232" t="s">
        <v>1038</v>
      </c>
      <c r="P301" s="232" t="s">
        <v>1038</v>
      </c>
      <c r="Q301" s="232" t="s">
        <v>1038</v>
      </c>
      <c r="R301" s="232"/>
      <c r="S301" s="232" t="s">
        <v>1038</v>
      </c>
      <c r="T301" s="232" t="s">
        <v>1038</v>
      </c>
      <c r="U301" s="232" t="s">
        <v>40</v>
      </c>
      <c r="V301" s="232" t="s">
        <v>1038</v>
      </c>
      <c r="W301" s="232" t="s">
        <v>41</v>
      </c>
      <c r="X301" s="232">
        <f t="shared" si="4"/>
        <v>5</v>
      </c>
    </row>
    <row r="302" spans="1:24" ht="57" x14ac:dyDescent="0.2">
      <c r="A302" s="240" t="s">
        <v>821</v>
      </c>
      <c r="B302" s="237" t="s">
        <v>822</v>
      </c>
      <c r="C302" s="232">
        <v>0</v>
      </c>
      <c r="D302" s="232">
        <v>0</v>
      </c>
      <c r="E302" s="232">
        <v>0</v>
      </c>
      <c r="F302" s="232">
        <v>0</v>
      </c>
      <c r="G302" s="232">
        <v>0</v>
      </c>
      <c r="H302" s="232">
        <v>0</v>
      </c>
      <c r="I302" s="232">
        <v>0</v>
      </c>
      <c r="J302" s="232">
        <v>1</v>
      </c>
      <c r="K302" s="232" t="s">
        <v>37</v>
      </c>
      <c r="L302" s="232" t="s">
        <v>9</v>
      </c>
      <c r="M302" s="232" t="s">
        <v>1038</v>
      </c>
      <c r="N302" s="232" t="s">
        <v>1461</v>
      </c>
      <c r="O302" s="232" t="s">
        <v>1038</v>
      </c>
      <c r="P302" s="232" t="s">
        <v>1038</v>
      </c>
      <c r="Q302" s="232" t="s">
        <v>1038</v>
      </c>
      <c r="R302" s="232" t="s">
        <v>1629</v>
      </c>
      <c r="S302" s="232" t="s">
        <v>1038</v>
      </c>
      <c r="T302" s="232" t="s">
        <v>1038</v>
      </c>
      <c r="U302" s="232" t="s">
        <v>40</v>
      </c>
      <c r="V302" s="232" t="s">
        <v>1038</v>
      </c>
      <c r="W302" s="232" t="s">
        <v>41</v>
      </c>
      <c r="X302" s="232">
        <f t="shared" si="4"/>
        <v>5</v>
      </c>
    </row>
    <row r="303" spans="1:24" ht="57" x14ac:dyDescent="0.2">
      <c r="A303" s="242" t="s">
        <v>823</v>
      </c>
      <c r="B303" s="232" t="s">
        <v>1272</v>
      </c>
      <c r="C303" s="232">
        <v>0</v>
      </c>
      <c r="D303" s="232">
        <v>0</v>
      </c>
      <c r="E303" s="232">
        <v>0</v>
      </c>
      <c r="F303" s="232">
        <v>0</v>
      </c>
      <c r="G303" s="232">
        <v>0</v>
      </c>
      <c r="H303" s="232">
        <v>0</v>
      </c>
      <c r="I303" s="232">
        <v>1</v>
      </c>
      <c r="J303" s="232">
        <v>0</v>
      </c>
      <c r="K303" s="232" t="s">
        <v>22</v>
      </c>
      <c r="L303" s="232" t="s">
        <v>1072</v>
      </c>
      <c r="M303" s="232" t="s">
        <v>1038</v>
      </c>
      <c r="N303" s="232" t="s">
        <v>1461</v>
      </c>
      <c r="O303" s="232" t="s">
        <v>824</v>
      </c>
      <c r="P303" s="232" t="s">
        <v>1038</v>
      </c>
      <c r="Q303" s="232" t="s">
        <v>1038</v>
      </c>
      <c r="R303" s="232"/>
      <c r="S303" s="232" t="s">
        <v>1541</v>
      </c>
      <c r="T303" s="232" t="s">
        <v>1541</v>
      </c>
      <c r="U303" s="232" t="s">
        <v>1038</v>
      </c>
      <c r="V303" s="232" t="s">
        <v>1038</v>
      </c>
      <c r="W303" s="232" t="s">
        <v>1038</v>
      </c>
      <c r="X303" s="232">
        <f t="shared" si="4"/>
        <v>10</v>
      </c>
    </row>
    <row r="304" spans="1:24" ht="57" x14ac:dyDescent="0.2">
      <c r="A304" s="233" t="s">
        <v>825</v>
      </c>
      <c r="B304" s="232" t="s">
        <v>1273</v>
      </c>
      <c r="C304" s="232">
        <v>0</v>
      </c>
      <c r="D304" s="232">
        <v>0</v>
      </c>
      <c r="E304" s="232">
        <v>0</v>
      </c>
      <c r="F304" s="232">
        <v>0</v>
      </c>
      <c r="G304" s="232">
        <v>0</v>
      </c>
      <c r="H304" s="232">
        <v>0</v>
      </c>
      <c r="I304" s="232">
        <v>1</v>
      </c>
      <c r="J304" s="232">
        <v>0</v>
      </c>
      <c r="K304" s="232" t="s">
        <v>22</v>
      </c>
      <c r="L304" s="232" t="s">
        <v>1072</v>
      </c>
      <c r="M304" s="232" t="s">
        <v>1038</v>
      </c>
      <c r="N304" s="232" t="s">
        <v>1461</v>
      </c>
      <c r="O304" s="232" t="s">
        <v>826</v>
      </c>
      <c r="P304" s="232" t="s">
        <v>1038</v>
      </c>
      <c r="Q304" s="232" t="s">
        <v>1038</v>
      </c>
      <c r="R304" s="232"/>
      <c r="S304" s="232" t="s">
        <v>1038</v>
      </c>
      <c r="T304" s="232" t="s">
        <v>1038</v>
      </c>
      <c r="U304" s="232" t="s">
        <v>1038</v>
      </c>
      <c r="V304" s="232" t="s">
        <v>1038</v>
      </c>
      <c r="W304" s="232" t="s">
        <v>1038</v>
      </c>
      <c r="X304" s="232">
        <f t="shared" si="4"/>
        <v>10</v>
      </c>
    </row>
    <row r="305" spans="1:24" ht="57" x14ac:dyDescent="0.2">
      <c r="A305" s="233" t="s">
        <v>827</v>
      </c>
      <c r="B305" s="232" t="s">
        <v>1527</v>
      </c>
      <c r="C305" s="232">
        <v>0</v>
      </c>
      <c r="D305" s="232">
        <v>0</v>
      </c>
      <c r="E305" s="232">
        <v>0</v>
      </c>
      <c r="F305" s="232">
        <v>0</v>
      </c>
      <c r="G305" s="232">
        <v>0</v>
      </c>
      <c r="H305" s="232">
        <v>0</v>
      </c>
      <c r="I305" s="232">
        <v>1</v>
      </c>
      <c r="J305" s="232">
        <v>0</v>
      </c>
      <c r="K305" s="232"/>
      <c r="L305" s="232" t="s">
        <v>8</v>
      </c>
      <c r="M305" s="232" t="s">
        <v>1038</v>
      </c>
      <c r="N305" s="232" t="s">
        <v>1461</v>
      </c>
      <c r="O305" s="232" t="s">
        <v>830</v>
      </c>
      <c r="P305" s="232" t="s">
        <v>1038</v>
      </c>
      <c r="Q305" s="232" t="s">
        <v>1038</v>
      </c>
      <c r="R305" s="232"/>
      <c r="S305" s="232" t="s">
        <v>1541</v>
      </c>
      <c r="T305" s="232" t="s">
        <v>1541</v>
      </c>
      <c r="U305" s="232" t="s">
        <v>40</v>
      </c>
      <c r="V305" s="232" t="s">
        <v>1038</v>
      </c>
      <c r="W305" s="232" t="s">
        <v>46</v>
      </c>
      <c r="X305" s="232">
        <f t="shared" si="4"/>
        <v>20</v>
      </c>
    </row>
    <row r="306" spans="1:24" ht="57" x14ac:dyDescent="0.2">
      <c r="A306" s="233" t="s">
        <v>829</v>
      </c>
      <c r="B306" s="232" t="s">
        <v>1274</v>
      </c>
      <c r="C306" s="232">
        <v>0</v>
      </c>
      <c r="D306" s="232">
        <v>0</v>
      </c>
      <c r="E306" s="232">
        <v>0</v>
      </c>
      <c r="F306" s="232">
        <v>0</v>
      </c>
      <c r="G306" s="232">
        <v>0</v>
      </c>
      <c r="H306" s="232">
        <v>0</v>
      </c>
      <c r="I306" s="232">
        <v>1</v>
      </c>
      <c r="J306" s="232">
        <v>0</v>
      </c>
      <c r="K306" s="232"/>
      <c r="L306" s="232" t="s">
        <v>8</v>
      </c>
      <c r="M306" s="232" t="s">
        <v>1038</v>
      </c>
      <c r="N306" s="232" t="s">
        <v>1461</v>
      </c>
      <c r="O306" s="232" t="s">
        <v>1207</v>
      </c>
      <c r="P306" s="232" t="s">
        <v>1038</v>
      </c>
      <c r="Q306" s="232" t="s">
        <v>1038</v>
      </c>
      <c r="R306" s="232"/>
      <c r="S306" s="232" t="s">
        <v>1038</v>
      </c>
      <c r="T306" s="232" t="s">
        <v>1038</v>
      </c>
      <c r="U306" s="232" t="s">
        <v>40</v>
      </c>
      <c r="V306" s="232" t="s">
        <v>1038</v>
      </c>
      <c r="W306" s="232" t="s">
        <v>46</v>
      </c>
      <c r="X306" s="232">
        <f t="shared" si="4"/>
        <v>20</v>
      </c>
    </row>
    <row r="307" spans="1:24" ht="57" x14ac:dyDescent="0.2">
      <c r="A307" s="233" t="s">
        <v>831</v>
      </c>
      <c r="B307" s="232" t="s">
        <v>1091</v>
      </c>
      <c r="C307" s="232">
        <v>0</v>
      </c>
      <c r="D307" s="232">
        <v>0</v>
      </c>
      <c r="E307" s="232">
        <v>0</v>
      </c>
      <c r="F307" s="232">
        <v>0</v>
      </c>
      <c r="G307" s="232">
        <v>0</v>
      </c>
      <c r="H307" s="232">
        <v>0</v>
      </c>
      <c r="I307" s="232">
        <v>1</v>
      </c>
      <c r="J307" s="232">
        <v>0</v>
      </c>
      <c r="K307" s="232"/>
      <c r="L307" s="232" t="s">
        <v>8</v>
      </c>
      <c r="M307" s="232" t="s">
        <v>1038</v>
      </c>
      <c r="N307" s="232" t="s">
        <v>1461</v>
      </c>
      <c r="O307" s="232" t="s">
        <v>835</v>
      </c>
      <c r="P307" s="232" t="s">
        <v>1038</v>
      </c>
      <c r="Q307" s="232" t="s">
        <v>1038</v>
      </c>
      <c r="R307" s="232"/>
      <c r="S307" s="232" t="s">
        <v>1038</v>
      </c>
      <c r="T307" s="232" t="s">
        <v>1038</v>
      </c>
      <c r="U307" s="232" t="s">
        <v>40</v>
      </c>
      <c r="V307" s="232" t="s">
        <v>1038</v>
      </c>
      <c r="W307" s="232" t="s">
        <v>46</v>
      </c>
      <c r="X307" s="232">
        <f t="shared" si="4"/>
        <v>20</v>
      </c>
    </row>
    <row r="308" spans="1:24" ht="71.25" x14ac:dyDescent="0.2">
      <c r="A308" s="233" t="s">
        <v>832</v>
      </c>
      <c r="B308" s="232" t="s">
        <v>1275</v>
      </c>
      <c r="C308" s="232">
        <v>0</v>
      </c>
      <c r="D308" s="232">
        <v>0</v>
      </c>
      <c r="E308" s="232">
        <v>0</v>
      </c>
      <c r="F308" s="232">
        <v>0</v>
      </c>
      <c r="G308" s="232">
        <v>0</v>
      </c>
      <c r="H308" s="232">
        <v>0</v>
      </c>
      <c r="I308" s="232">
        <v>1</v>
      </c>
      <c r="J308" s="232">
        <v>0</v>
      </c>
      <c r="K308" s="232" t="s">
        <v>37</v>
      </c>
      <c r="L308" s="232" t="s">
        <v>8</v>
      </c>
      <c r="M308" s="232" t="s">
        <v>1038</v>
      </c>
      <c r="N308" s="232" t="s">
        <v>1461</v>
      </c>
      <c r="O308" s="232" t="s">
        <v>828</v>
      </c>
      <c r="P308" s="232" t="s">
        <v>1038</v>
      </c>
      <c r="Q308" s="232" t="s">
        <v>1038</v>
      </c>
      <c r="R308" s="232"/>
      <c r="S308" s="232" t="s">
        <v>1038</v>
      </c>
      <c r="T308" s="232" t="s">
        <v>1038</v>
      </c>
      <c r="U308" s="232" t="s">
        <v>1625</v>
      </c>
      <c r="V308" s="232" t="s">
        <v>1038</v>
      </c>
      <c r="W308" s="232" t="s">
        <v>75</v>
      </c>
      <c r="X308" s="232">
        <f t="shared" si="4"/>
        <v>10</v>
      </c>
    </row>
    <row r="309" spans="1:24" ht="85.5" x14ac:dyDescent="0.2">
      <c r="A309" s="233" t="s">
        <v>834</v>
      </c>
      <c r="B309" s="232" t="s">
        <v>1276</v>
      </c>
      <c r="C309" s="232">
        <v>0</v>
      </c>
      <c r="D309" s="232">
        <v>0</v>
      </c>
      <c r="E309" s="232">
        <v>0</v>
      </c>
      <c r="F309" s="232">
        <v>0</v>
      </c>
      <c r="G309" s="232">
        <v>0</v>
      </c>
      <c r="H309" s="232">
        <v>0</v>
      </c>
      <c r="I309" s="232">
        <v>1</v>
      </c>
      <c r="J309" s="232">
        <v>0</v>
      </c>
      <c r="K309" s="232"/>
      <c r="L309" s="232" t="s">
        <v>8</v>
      </c>
      <c r="M309" s="232" t="s">
        <v>1038</v>
      </c>
      <c r="N309" s="232" t="s">
        <v>1461</v>
      </c>
      <c r="O309" s="232" t="s">
        <v>833</v>
      </c>
      <c r="P309" s="232" t="s">
        <v>1038</v>
      </c>
      <c r="Q309" s="232" t="s">
        <v>1038</v>
      </c>
      <c r="R309" s="232"/>
      <c r="S309" s="232" t="s">
        <v>1038</v>
      </c>
      <c r="T309" s="232" t="s">
        <v>1038</v>
      </c>
      <c r="U309" s="232" t="s">
        <v>40</v>
      </c>
      <c r="V309" s="232" t="s">
        <v>1038</v>
      </c>
      <c r="W309" s="232" t="s">
        <v>75</v>
      </c>
      <c r="X309" s="232">
        <f t="shared" si="4"/>
        <v>10</v>
      </c>
    </row>
    <row r="310" spans="1:24" ht="71.25" x14ac:dyDescent="0.2">
      <c r="A310" s="233" t="s">
        <v>836</v>
      </c>
      <c r="B310" s="232" t="s">
        <v>1092</v>
      </c>
      <c r="C310" s="232">
        <v>0</v>
      </c>
      <c r="D310" s="232">
        <v>0</v>
      </c>
      <c r="E310" s="232">
        <v>0</v>
      </c>
      <c r="F310" s="232">
        <v>0</v>
      </c>
      <c r="G310" s="232">
        <v>0</v>
      </c>
      <c r="H310" s="232">
        <v>0</v>
      </c>
      <c r="I310" s="232">
        <v>1</v>
      </c>
      <c r="J310" s="232">
        <v>0</v>
      </c>
      <c r="K310" s="232"/>
      <c r="L310" s="232" t="s">
        <v>8</v>
      </c>
      <c r="M310" s="232" t="s">
        <v>1038</v>
      </c>
      <c r="N310" s="232" t="s">
        <v>1461</v>
      </c>
      <c r="O310" s="232" t="s">
        <v>1208</v>
      </c>
      <c r="P310" s="232" t="s">
        <v>1038</v>
      </c>
      <c r="Q310" s="232" t="s">
        <v>1038</v>
      </c>
      <c r="R310" s="232"/>
      <c r="S310" s="232" t="s">
        <v>1541</v>
      </c>
      <c r="T310" s="232" t="s">
        <v>1541</v>
      </c>
      <c r="U310" s="232" t="s">
        <v>40</v>
      </c>
      <c r="V310" s="232" t="s">
        <v>1038</v>
      </c>
      <c r="W310" s="232" t="s">
        <v>46</v>
      </c>
      <c r="X310" s="232">
        <f t="shared" si="4"/>
        <v>20</v>
      </c>
    </row>
    <row r="311" spans="1:24" ht="57" x14ac:dyDescent="0.2">
      <c r="A311" s="233" t="s">
        <v>837</v>
      </c>
      <c r="B311" s="232" t="s">
        <v>1093</v>
      </c>
      <c r="C311" s="232">
        <v>0</v>
      </c>
      <c r="D311" s="232">
        <v>0</v>
      </c>
      <c r="E311" s="232">
        <v>0</v>
      </c>
      <c r="F311" s="232">
        <v>0</v>
      </c>
      <c r="G311" s="232">
        <v>0</v>
      </c>
      <c r="H311" s="232">
        <v>0</v>
      </c>
      <c r="I311" s="232">
        <v>1</v>
      </c>
      <c r="J311" s="232">
        <v>0</v>
      </c>
      <c r="K311" s="232"/>
      <c r="L311" s="232" t="s">
        <v>8</v>
      </c>
      <c r="M311" s="232" t="s">
        <v>1038</v>
      </c>
      <c r="N311" s="232" t="s">
        <v>1461</v>
      </c>
      <c r="O311" s="232" t="s">
        <v>1209</v>
      </c>
      <c r="P311" s="232" t="s">
        <v>1038</v>
      </c>
      <c r="Q311" s="232" t="s">
        <v>1038</v>
      </c>
      <c r="R311" s="232"/>
      <c r="S311" s="232" t="s">
        <v>1038</v>
      </c>
      <c r="T311" s="232" t="s">
        <v>1038</v>
      </c>
      <c r="U311" s="232" t="s">
        <v>40</v>
      </c>
      <c r="V311" s="232" t="s">
        <v>1038</v>
      </c>
      <c r="W311" s="232" t="s">
        <v>46</v>
      </c>
      <c r="X311" s="232">
        <f t="shared" si="4"/>
        <v>20</v>
      </c>
    </row>
    <row r="312" spans="1:24" ht="128.25" x14ac:dyDescent="0.2">
      <c r="A312" s="233" t="s">
        <v>838</v>
      </c>
      <c r="B312" s="232" t="s">
        <v>1528</v>
      </c>
      <c r="C312" s="232">
        <v>0</v>
      </c>
      <c r="D312" s="232">
        <v>0</v>
      </c>
      <c r="E312" s="232">
        <v>0</v>
      </c>
      <c r="F312" s="232">
        <v>0</v>
      </c>
      <c r="G312" s="232">
        <v>0</v>
      </c>
      <c r="H312" s="232">
        <v>0</v>
      </c>
      <c r="I312" s="232">
        <v>1</v>
      </c>
      <c r="J312" s="232">
        <v>0</v>
      </c>
      <c r="K312" s="232"/>
      <c r="L312" s="232" t="s">
        <v>8</v>
      </c>
      <c r="M312" s="232" t="s">
        <v>1038</v>
      </c>
      <c r="N312" s="232" t="s">
        <v>1461</v>
      </c>
      <c r="O312" s="232" t="s">
        <v>1277</v>
      </c>
      <c r="P312" s="232" t="s">
        <v>1038</v>
      </c>
      <c r="Q312" s="232" t="s">
        <v>1038</v>
      </c>
      <c r="R312" s="232"/>
      <c r="S312" s="232" t="s">
        <v>1038</v>
      </c>
      <c r="T312" s="232" t="s">
        <v>1038</v>
      </c>
      <c r="U312" s="232" t="s">
        <v>40</v>
      </c>
      <c r="V312" s="232" t="s">
        <v>1038</v>
      </c>
      <c r="W312" s="232" t="s">
        <v>46</v>
      </c>
      <c r="X312" s="232">
        <f t="shared" si="4"/>
        <v>20</v>
      </c>
    </row>
    <row r="313" spans="1:24" ht="128.25" x14ac:dyDescent="0.2">
      <c r="A313" s="233" t="s">
        <v>839</v>
      </c>
      <c r="B313" s="232" t="s">
        <v>1529</v>
      </c>
      <c r="C313" s="232">
        <v>0</v>
      </c>
      <c r="D313" s="232">
        <v>0</v>
      </c>
      <c r="E313" s="232">
        <v>0</v>
      </c>
      <c r="F313" s="232">
        <v>0</v>
      </c>
      <c r="G313" s="232">
        <v>0</v>
      </c>
      <c r="H313" s="232">
        <v>0</v>
      </c>
      <c r="I313" s="232">
        <v>1</v>
      </c>
      <c r="J313" s="232">
        <v>0</v>
      </c>
      <c r="K313" s="232"/>
      <c r="L313" s="232" t="s">
        <v>8</v>
      </c>
      <c r="M313" s="232" t="s">
        <v>1038</v>
      </c>
      <c r="N313" s="232" t="s">
        <v>1461</v>
      </c>
      <c r="O313" s="232" t="s">
        <v>1278</v>
      </c>
      <c r="P313" s="232" t="s">
        <v>1038</v>
      </c>
      <c r="Q313" s="232" t="s">
        <v>1038</v>
      </c>
      <c r="R313" s="232" t="s">
        <v>1629</v>
      </c>
      <c r="S313" s="232" t="s">
        <v>1038</v>
      </c>
      <c r="T313" s="232" t="s">
        <v>1038</v>
      </c>
      <c r="U313" s="232" t="s">
        <v>40</v>
      </c>
      <c r="V313" s="232" t="s">
        <v>1038</v>
      </c>
      <c r="W313" s="232" t="s">
        <v>46</v>
      </c>
      <c r="X313" s="232">
        <f t="shared" si="4"/>
        <v>20</v>
      </c>
    </row>
    <row r="314" spans="1:24" ht="57" x14ac:dyDescent="0.2">
      <c r="A314" s="233" t="s">
        <v>840</v>
      </c>
      <c r="B314" s="232" t="s">
        <v>1530</v>
      </c>
      <c r="C314" s="232">
        <v>0</v>
      </c>
      <c r="D314" s="232">
        <v>0</v>
      </c>
      <c r="E314" s="232">
        <v>0</v>
      </c>
      <c r="F314" s="232">
        <v>0</v>
      </c>
      <c r="G314" s="232">
        <v>0</v>
      </c>
      <c r="H314" s="232">
        <v>0</v>
      </c>
      <c r="I314" s="232">
        <v>1</v>
      </c>
      <c r="J314" s="232">
        <v>0</v>
      </c>
      <c r="K314" s="232"/>
      <c r="L314" s="232" t="s">
        <v>8</v>
      </c>
      <c r="M314" s="232" t="s">
        <v>1038</v>
      </c>
      <c r="N314" s="232" t="s">
        <v>1461</v>
      </c>
      <c r="O314" s="232" t="s">
        <v>1210</v>
      </c>
      <c r="P314" s="232" t="s">
        <v>1038</v>
      </c>
      <c r="Q314" s="232" t="s">
        <v>1038</v>
      </c>
      <c r="R314" s="232"/>
      <c r="S314" s="232" t="s">
        <v>1038</v>
      </c>
      <c r="T314" s="232" t="s">
        <v>1038</v>
      </c>
      <c r="U314" s="232" t="s">
        <v>40</v>
      </c>
      <c r="V314" s="232" t="s">
        <v>1038</v>
      </c>
      <c r="W314" s="232" t="s">
        <v>41</v>
      </c>
      <c r="X314" s="232">
        <f t="shared" si="4"/>
        <v>5</v>
      </c>
    </row>
    <row r="315" spans="1:24" ht="57" x14ac:dyDescent="0.2">
      <c r="A315" s="233" t="s">
        <v>841</v>
      </c>
      <c r="B315" s="232" t="s">
        <v>1279</v>
      </c>
      <c r="C315" s="232">
        <v>0</v>
      </c>
      <c r="D315" s="232">
        <v>0</v>
      </c>
      <c r="E315" s="232">
        <v>0</v>
      </c>
      <c r="F315" s="232">
        <v>0</v>
      </c>
      <c r="G315" s="232">
        <v>0</v>
      </c>
      <c r="H315" s="232">
        <v>0</v>
      </c>
      <c r="I315" s="232">
        <v>1</v>
      </c>
      <c r="J315" s="232">
        <v>0</v>
      </c>
      <c r="K315" s="232"/>
      <c r="L315" s="232" t="s">
        <v>8</v>
      </c>
      <c r="M315" s="232" t="s">
        <v>1038</v>
      </c>
      <c r="N315" s="232" t="s">
        <v>1461</v>
      </c>
      <c r="O315" s="232" t="s">
        <v>1280</v>
      </c>
      <c r="P315" s="232" t="s">
        <v>1038</v>
      </c>
      <c r="Q315" s="232" t="s">
        <v>1038</v>
      </c>
      <c r="R315" s="232"/>
      <c r="S315" s="232" t="s">
        <v>1541</v>
      </c>
      <c r="T315" s="232" t="s">
        <v>1541</v>
      </c>
      <c r="U315" s="232" t="s">
        <v>40</v>
      </c>
      <c r="V315" s="232" t="s">
        <v>1038</v>
      </c>
      <c r="W315" s="232" t="s">
        <v>46</v>
      </c>
      <c r="X315" s="232">
        <f t="shared" si="4"/>
        <v>20</v>
      </c>
    </row>
    <row r="316" spans="1:24" ht="57" x14ac:dyDescent="0.2">
      <c r="A316" s="233" t="s">
        <v>842</v>
      </c>
      <c r="B316" s="232" t="s">
        <v>1281</v>
      </c>
      <c r="C316" s="232">
        <v>0</v>
      </c>
      <c r="D316" s="232">
        <v>0</v>
      </c>
      <c r="E316" s="232">
        <v>0</v>
      </c>
      <c r="F316" s="232">
        <v>0</v>
      </c>
      <c r="G316" s="232">
        <v>0</v>
      </c>
      <c r="H316" s="232">
        <v>0</v>
      </c>
      <c r="I316" s="232">
        <v>1</v>
      </c>
      <c r="J316" s="232">
        <v>0</v>
      </c>
      <c r="K316" s="232"/>
      <c r="L316" s="232" t="s">
        <v>8</v>
      </c>
      <c r="M316" s="232" t="s">
        <v>1038</v>
      </c>
      <c r="N316" s="232" t="s">
        <v>1461</v>
      </c>
      <c r="O316" s="232" t="s">
        <v>1282</v>
      </c>
      <c r="P316" s="232" t="s">
        <v>1038</v>
      </c>
      <c r="Q316" s="232" t="s">
        <v>1038</v>
      </c>
      <c r="R316" s="232"/>
      <c r="S316" s="232" t="s">
        <v>1038</v>
      </c>
      <c r="T316" s="232" t="s">
        <v>1038</v>
      </c>
      <c r="U316" s="232" t="s">
        <v>149</v>
      </c>
      <c r="V316" s="232" t="s">
        <v>1038</v>
      </c>
      <c r="W316" s="232" t="s">
        <v>46</v>
      </c>
      <c r="X316" s="232">
        <f t="shared" si="4"/>
        <v>20</v>
      </c>
    </row>
    <row r="317" spans="1:24" ht="57" x14ac:dyDescent="0.2">
      <c r="A317" s="233" t="s">
        <v>843</v>
      </c>
      <c r="B317" s="232" t="s">
        <v>1283</v>
      </c>
      <c r="C317" s="232">
        <v>0</v>
      </c>
      <c r="D317" s="232">
        <v>0</v>
      </c>
      <c r="E317" s="232">
        <v>0</v>
      </c>
      <c r="F317" s="232">
        <v>0</v>
      </c>
      <c r="G317" s="232">
        <v>0</v>
      </c>
      <c r="H317" s="232">
        <v>0</v>
      </c>
      <c r="I317" s="232">
        <v>1</v>
      </c>
      <c r="J317" s="232">
        <v>0</v>
      </c>
      <c r="K317" s="232"/>
      <c r="L317" s="232" t="s">
        <v>8</v>
      </c>
      <c r="M317" s="232" t="s">
        <v>1038</v>
      </c>
      <c r="N317" s="232" t="s">
        <v>1461</v>
      </c>
      <c r="O317" s="232" t="s">
        <v>847</v>
      </c>
      <c r="P317" s="232" t="s">
        <v>1038</v>
      </c>
      <c r="Q317" s="232" t="s">
        <v>1038</v>
      </c>
      <c r="R317" s="232"/>
      <c r="S317" s="232" t="s">
        <v>1038</v>
      </c>
      <c r="T317" s="232" t="s">
        <v>1038</v>
      </c>
      <c r="U317" s="232" t="s">
        <v>40</v>
      </c>
      <c r="V317" s="232" t="s">
        <v>1038</v>
      </c>
      <c r="W317" s="232" t="s">
        <v>46</v>
      </c>
      <c r="X317" s="232">
        <f t="shared" si="4"/>
        <v>20</v>
      </c>
    </row>
    <row r="318" spans="1:24" ht="71.25" x14ac:dyDescent="0.2">
      <c r="A318" s="233" t="s">
        <v>845</v>
      </c>
      <c r="B318" s="232" t="s">
        <v>1211</v>
      </c>
      <c r="C318" s="232">
        <v>0</v>
      </c>
      <c r="D318" s="232">
        <v>0</v>
      </c>
      <c r="E318" s="232">
        <v>0</v>
      </c>
      <c r="F318" s="232">
        <v>0</v>
      </c>
      <c r="G318" s="232">
        <v>0</v>
      </c>
      <c r="H318" s="232">
        <v>0</v>
      </c>
      <c r="I318" s="232">
        <v>1</v>
      </c>
      <c r="J318" s="232">
        <v>0</v>
      </c>
      <c r="K318" s="232" t="s">
        <v>37</v>
      </c>
      <c r="L318" s="232" t="s">
        <v>8</v>
      </c>
      <c r="M318" s="232" t="s">
        <v>1038</v>
      </c>
      <c r="N318" s="232" t="s">
        <v>1461</v>
      </c>
      <c r="O318" s="232" t="s">
        <v>1531</v>
      </c>
      <c r="P318" s="232" t="s">
        <v>1038</v>
      </c>
      <c r="Q318" s="232" t="s">
        <v>1038</v>
      </c>
      <c r="R318" s="232"/>
      <c r="S318" s="232" t="s">
        <v>1038</v>
      </c>
      <c r="T318" s="232" t="s">
        <v>1038</v>
      </c>
      <c r="U318" s="232" t="s">
        <v>1625</v>
      </c>
      <c r="V318" s="232" t="s">
        <v>1038</v>
      </c>
      <c r="W318" s="232" t="s">
        <v>75</v>
      </c>
      <c r="X318" s="232">
        <f t="shared" si="4"/>
        <v>10</v>
      </c>
    </row>
    <row r="319" spans="1:24" ht="71.25" x14ac:dyDescent="0.2">
      <c r="A319" s="233" t="s">
        <v>846</v>
      </c>
      <c r="B319" s="232" t="s">
        <v>1212</v>
      </c>
      <c r="C319" s="232">
        <v>0</v>
      </c>
      <c r="D319" s="232">
        <v>0</v>
      </c>
      <c r="E319" s="232">
        <v>0</v>
      </c>
      <c r="F319" s="232">
        <v>0</v>
      </c>
      <c r="G319" s="232">
        <v>0</v>
      </c>
      <c r="H319" s="232">
        <v>0</v>
      </c>
      <c r="I319" s="232">
        <v>1</v>
      </c>
      <c r="J319" s="232">
        <v>0</v>
      </c>
      <c r="K319" s="232"/>
      <c r="L319" s="232" t="s">
        <v>8</v>
      </c>
      <c r="M319" s="232" t="s">
        <v>1038</v>
      </c>
      <c r="N319" s="232" t="s">
        <v>1461</v>
      </c>
      <c r="O319" s="232" t="s">
        <v>844</v>
      </c>
      <c r="P319" s="232" t="s">
        <v>1038</v>
      </c>
      <c r="Q319" s="232" t="s">
        <v>1038</v>
      </c>
      <c r="R319" s="232"/>
      <c r="S319" s="232" t="s">
        <v>1038</v>
      </c>
      <c r="T319" s="232" t="s">
        <v>1038</v>
      </c>
      <c r="U319" s="232" t="s">
        <v>40</v>
      </c>
      <c r="V319" s="232" t="s">
        <v>1038</v>
      </c>
      <c r="W319" s="232" t="s">
        <v>75</v>
      </c>
      <c r="X319" s="232">
        <f t="shared" ref="X319:X334" si="5">IF($W319="Critical Importance",20,IF($W319="Minor Importance",5,10))</f>
        <v>10</v>
      </c>
    </row>
    <row r="320" spans="1:24" ht="71.25" x14ac:dyDescent="0.2">
      <c r="A320" s="233" t="s">
        <v>848</v>
      </c>
      <c r="B320" s="232" t="s">
        <v>1568</v>
      </c>
      <c r="C320" s="232">
        <v>0</v>
      </c>
      <c r="D320" s="232">
        <v>0</v>
      </c>
      <c r="E320" s="232">
        <v>0</v>
      </c>
      <c r="F320" s="232">
        <v>0</v>
      </c>
      <c r="G320" s="232">
        <v>0</v>
      </c>
      <c r="H320" s="232">
        <v>0</v>
      </c>
      <c r="I320" s="232">
        <v>1</v>
      </c>
      <c r="J320" s="232">
        <v>0</v>
      </c>
      <c r="K320" s="232"/>
      <c r="L320" s="232" t="s">
        <v>8</v>
      </c>
      <c r="M320" s="232" t="s">
        <v>1038</v>
      </c>
      <c r="N320" s="232" t="s">
        <v>1462</v>
      </c>
      <c r="O320" s="232" t="s">
        <v>851</v>
      </c>
      <c r="P320" s="232" t="s">
        <v>1038</v>
      </c>
      <c r="Q320" s="232" t="s">
        <v>1038</v>
      </c>
      <c r="R320" s="232"/>
      <c r="S320" s="232" t="s">
        <v>1541</v>
      </c>
      <c r="T320" s="232" t="s">
        <v>1541</v>
      </c>
      <c r="U320" s="232" t="s">
        <v>40</v>
      </c>
      <c r="V320" s="232" t="s">
        <v>1038</v>
      </c>
      <c r="W320" s="232" t="s">
        <v>46</v>
      </c>
      <c r="X320" s="232">
        <f t="shared" si="5"/>
        <v>20</v>
      </c>
    </row>
    <row r="321" spans="1:24" ht="71.25" x14ac:dyDescent="0.2">
      <c r="A321" s="233" t="s">
        <v>850</v>
      </c>
      <c r="B321" s="232" t="s">
        <v>1094</v>
      </c>
      <c r="C321" s="232">
        <v>0</v>
      </c>
      <c r="D321" s="232">
        <v>0</v>
      </c>
      <c r="E321" s="232">
        <v>0</v>
      </c>
      <c r="F321" s="232">
        <v>0</v>
      </c>
      <c r="G321" s="232">
        <v>0</v>
      </c>
      <c r="H321" s="232">
        <v>0</v>
      </c>
      <c r="I321" s="232">
        <v>1</v>
      </c>
      <c r="J321" s="232">
        <v>0</v>
      </c>
      <c r="K321" s="232"/>
      <c r="L321" s="232" t="s">
        <v>8</v>
      </c>
      <c r="M321" s="232" t="s">
        <v>1038</v>
      </c>
      <c r="N321" s="232" t="s">
        <v>1462</v>
      </c>
      <c r="O321" s="232" t="s">
        <v>866</v>
      </c>
      <c r="P321" s="232" t="s">
        <v>1038</v>
      </c>
      <c r="Q321" s="232" t="s">
        <v>1038</v>
      </c>
      <c r="R321" s="232"/>
      <c r="S321" s="232" t="s">
        <v>1038</v>
      </c>
      <c r="T321" s="232" t="s">
        <v>1038</v>
      </c>
      <c r="U321" s="232" t="s">
        <v>40</v>
      </c>
      <c r="V321" s="232" t="s">
        <v>1038</v>
      </c>
      <c r="W321" s="232" t="s">
        <v>46</v>
      </c>
      <c r="X321" s="232">
        <f t="shared" si="5"/>
        <v>20</v>
      </c>
    </row>
    <row r="322" spans="1:24" ht="144.75" customHeight="1" x14ac:dyDescent="0.2">
      <c r="A322" s="233" t="s">
        <v>852</v>
      </c>
      <c r="B322" s="232" t="s">
        <v>1284</v>
      </c>
      <c r="C322" s="232">
        <v>0</v>
      </c>
      <c r="D322" s="232">
        <v>0</v>
      </c>
      <c r="E322" s="232">
        <v>0</v>
      </c>
      <c r="F322" s="232">
        <v>0</v>
      </c>
      <c r="G322" s="232">
        <v>0</v>
      </c>
      <c r="H322" s="232">
        <v>0</v>
      </c>
      <c r="I322" s="232">
        <v>1</v>
      </c>
      <c r="J322" s="232">
        <v>0</v>
      </c>
      <c r="K322" s="232"/>
      <c r="L322" s="232" t="s">
        <v>8</v>
      </c>
      <c r="M322" s="232" t="s">
        <v>1038</v>
      </c>
      <c r="N322" s="232" t="s">
        <v>1462</v>
      </c>
      <c r="O322" s="232" t="s">
        <v>849</v>
      </c>
      <c r="P322" s="232" t="s">
        <v>1038</v>
      </c>
      <c r="Q322" s="232" t="s">
        <v>1038</v>
      </c>
      <c r="R322" s="232"/>
      <c r="S322" s="232" t="s">
        <v>1038</v>
      </c>
      <c r="T322" s="232" t="s">
        <v>1038</v>
      </c>
      <c r="U322" s="232" t="s">
        <v>40</v>
      </c>
      <c r="V322" s="232" t="s">
        <v>1038</v>
      </c>
      <c r="W322" s="232" t="s">
        <v>75</v>
      </c>
      <c r="X322" s="232">
        <f t="shared" si="5"/>
        <v>10</v>
      </c>
    </row>
    <row r="323" spans="1:24" ht="90" customHeight="1" x14ac:dyDescent="0.2">
      <c r="A323" s="233" t="s">
        <v>855</v>
      </c>
      <c r="B323" s="232" t="s">
        <v>856</v>
      </c>
      <c r="C323" s="232">
        <v>0</v>
      </c>
      <c r="D323" s="232">
        <v>0</v>
      </c>
      <c r="E323" s="232">
        <v>0</v>
      </c>
      <c r="F323" s="232">
        <v>0</v>
      </c>
      <c r="G323" s="232">
        <v>0</v>
      </c>
      <c r="H323" s="232">
        <v>0</v>
      </c>
      <c r="I323" s="232">
        <v>1</v>
      </c>
      <c r="J323" s="232">
        <v>0</v>
      </c>
      <c r="K323" s="232"/>
      <c r="L323" s="232" t="s">
        <v>8</v>
      </c>
      <c r="M323" s="232" t="s">
        <v>1038</v>
      </c>
      <c r="N323" s="232" t="s">
        <v>1462</v>
      </c>
      <c r="O323" s="232" t="s">
        <v>857</v>
      </c>
      <c r="P323" s="232" t="s">
        <v>1038</v>
      </c>
      <c r="Q323" s="232" t="s">
        <v>1038</v>
      </c>
      <c r="R323" s="232"/>
      <c r="S323" s="232" t="s">
        <v>1038</v>
      </c>
      <c r="T323" s="232" t="s">
        <v>1038</v>
      </c>
      <c r="U323" s="232" t="s">
        <v>40</v>
      </c>
      <c r="V323" s="232" t="s">
        <v>1038</v>
      </c>
      <c r="W323" s="232" t="s">
        <v>75</v>
      </c>
      <c r="X323" s="232">
        <f t="shared" si="5"/>
        <v>10</v>
      </c>
    </row>
    <row r="324" spans="1:24" ht="90" customHeight="1" x14ac:dyDescent="0.2">
      <c r="A324" s="233" t="s">
        <v>858</v>
      </c>
      <c r="B324" s="232" t="s">
        <v>853</v>
      </c>
      <c r="C324" s="232">
        <v>0</v>
      </c>
      <c r="D324" s="232">
        <v>0</v>
      </c>
      <c r="E324" s="232">
        <v>0</v>
      </c>
      <c r="F324" s="232">
        <v>0</v>
      </c>
      <c r="G324" s="232">
        <v>0</v>
      </c>
      <c r="H324" s="232">
        <v>0</v>
      </c>
      <c r="I324" s="232">
        <v>1</v>
      </c>
      <c r="J324" s="232">
        <v>0</v>
      </c>
      <c r="K324" s="232"/>
      <c r="L324" s="232" t="s">
        <v>8</v>
      </c>
      <c r="M324" s="232" t="s">
        <v>1038</v>
      </c>
      <c r="N324" s="232" t="s">
        <v>1462</v>
      </c>
      <c r="O324" s="232" t="s">
        <v>854</v>
      </c>
      <c r="P324" s="232" t="s">
        <v>1038</v>
      </c>
      <c r="Q324" s="232" t="s">
        <v>1038</v>
      </c>
      <c r="R324" s="232"/>
      <c r="S324" s="232" t="s">
        <v>1038</v>
      </c>
      <c r="T324" s="232" t="s">
        <v>1038</v>
      </c>
      <c r="U324" s="232" t="s">
        <v>40</v>
      </c>
      <c r="V324" s="232" t="s">
        <v>1038</v>
      </c>
      <c r="W324" s="232" t="s">
        <v>41</v>
      </c>
      <c r="X324" s="232">
        <f t="shared" si="5"/>
        <v>5</v>
      </c>
    </row>
    <row r="325" spans="1:24" ht="90" customHeight="1" x14ac:dyDescent="0.2">
      <c r="A325" s="233" t="s">
        <v>860</v>
      </c>
      <c r="B325" s="232" t="s">
        <v>1213</v>
      </c>
      <c r="C325" s="232">
        <v>0</v>
      </c>
      <c r="D325" s="232">
        <v>0</v>
      </c>
      <c r="E325" s="232">
        <v>0</v>
      </c>
      <c r="F325" s="232">
        <v>0</v>
      </c>
      <c r="G325" s="232">
        <v>0</v>
      </c>
      <c r="H325" s="232">
        <v>0</v>
      </c>
      <c r="I325" s="232">
        <v>1</v>
      </c>
      <c r="J325" s="232">
        <v>0</v>
      </c>
      <c r="K325" s="232"/>
      <c r="L325" s="232" t="s">
        <v>8</v>
      </c>
      <c r="M325" s="232" t="s">
        <v>1038</v>
      </c>
      <c r="N325" s="232" t="s">
        <v>1462</v>
      </c>
      <c r="O325" s="232" t="s">
        <v>859</v>
      </c>
      <c r="P325" s="232" t="s">
        <v>1038</v>
      </c>
      <c r="Q325" s="232" t="s">
        <v>1038</v>
      </c>
      <c r="R325" s="232"/>
      <c r="S325" s="232" t="s">
        <v>1038</v>
      </c>
      <c r="T325" s="232" t="s">
        <v>1038</v>
      </c>
      <c r="U325" s="232" t="s">
        <v>40</v>
      </c>
      <c r="V325" s="232" t="s">
        <v>1038</v>
      </c>
      <c r="W325" s="232" t="s">
        <v>41</v>
      </c>
      <c r="X325" s="232">
        <f t="shared" si="5"/>
        <v>5</v>
      </c>
    </row>
    <row r="326" spans="1:24" ht="114" x14ac:dyDescent="0.2">
      <c r="A326" s="233" t="s">
        <v>862</v>
      </c>
      <c r="B326" s="232" t="s">
        <v>1214</v>
      </c>
      <c r="C326" s="232">
        <v>0</v>
      </c>
      <c r="D326" s="232">
        <v>0</v>
      </c>
      <c r="E326" s="232">
        <v>0</v>
      </c>
      <c r="F326" s="232">
        <v>0</v>
      </c>
      <c r="G326" s="232">
        <v>0</v>
      </c>
      <c r="H326" s="232">
        <v>0</v>
      </c>
      <c r="I326" s="232">
        <v>1</v>
      </c>
      <c r="J326" s="232">
        <v>0</v>
      </c>
      <c r="K326" s="232"/>
      <c r="L326" s="232" t="s">
        <v>8</v>
      </c>
      <c r="M326" s="232" t="s">
        <v>1038</v>
      </c>
      <c r="N326" s="232" t="s">
        <v>1462</v>
      </c>
      <c r="O326" s="232" t="s">
        <v>861</v>
      </c>
      <c r="P326" s="232" t="s">
        <v>1038</v>
      </c>
      <c r="Q326" s="232" t="s">
        <v>1038</v>
      </c>
      <c r="R326" s="232"/>
      <c r="S326" s="232" t="s">
        <v>1038</v>
      </c>
      <c r="T326" s="232" t="s">
        <v>1038</v>
      </c>
      <c r="U326" s="232" t="s">
        <v>40</v>
      </c>
      <c r="V326" s="232" t="s">
        <v>1038</v>
      </c>
      <c r="W326" s="232" t="s">
        <v>41</v>
      </c>
      <c r="X326" s="232">
        <f t="shared" si="5"/>
        <v>5</v>
      </c>
    </row>
    <row r="327" spans="1:24" ht="90" customHeight="1" x14ac:dyDescent="0.2">
      <c r="A327" s="233" t="s">
        <v>865</v>
      </c>
      <c r="B327" s="232" t="s">
        <v>863</v>
      </c>
      <c r="C327" s="232">
        <v>0</v>
      </c>
      <c r="D327" s="232">
        <v>0</v>
      </c>
      <c r="E327" s="232">
        <v>0</v>
      </c>
      <c r="F327" s="232">
        <v>0</v>
      </c>
      <c r="G327" s="232">
        <v>0</v>
      </c>
      <c r="H327" s="232">
        <v>0</v>
      </c>
      <c r="I327" s="232">
        <v>1</v>
      </c>
      <c r="J327" s="232">
        <v>0</v>
      </c>
      <c r="K327" s="232"/>
      <c r="L327" s="232" t="s">
        <v>8</v>
      </c>
      <c r="M327" s="232" t="s">
        <v>1038</v>
      </c>
      <c r="N327" s="232" t="s">
        <v>1462</v>
      </c>
      <c r="O327" s="232" t="s">
        <v>864</v>
      </c>
      <c r="P327" s="232" t="s">
        <v>1038</v>
      </c>
      <c r="Q327" s="232" t="s">
        <v>1038</v>
      </c>
      <c r="R327" s="232"/>
      <c r="S327" s="232" t="s">
        <v>1038</v>
      </c>
      <c r="T327" s="232" t="s">
        <v>1038</v>
      </c>
      <c r="U327" s="232" t="s">
        <v>40</v>
      </c>
      <c r="V327" s="232" t="s">
        <v>1038</v>
      </c>
      <c r="W327" s="232" t="s">
        <v>41</v>
      </c>
      <c r="X327" s="232">
        <f t="shared" si="5"/>
        <v>5</v>
      </c>
    </row>
    <row r="328" spans="1:24" ht="90" customHeight="1" x14ac:dyDescent="0.2">
      <c r="A328" s="233" t="s">
        <v>867</v>
      </c>
      <c r="B328" s="232" t="s">
        <v>1285</v>
      </c>
      <c r="C328" s="232">
        <v>0</v>
      </c>
      <c r="D328" s="232">
        <v>0</v>
      </c>
      <c r="E328" s="232">
        <v>0</v>
      </c>
      <c r="F328" s="232">
        <v>0</v>
      </c>
      <c r="G328" s="232">
        <v>0</v>
      </c>
      <c r="H328" s="232">
        <v>0</v>
      </c>
      <c r="I328" s="232">
        <v>1</v>
      </c>
      <c r="J328" s="232">
        <v>0</v>
      </c>
      <c r="K328" s="232"/>
      <c r="L328" s="232" t="s">
        <v>8</v>
      </c>
      <c r="M328" s="232" t="s">
        <v>1038</v>
      </c>
      <c r="N328" s="232" t="s">
        <v>1462</v>
      </c>
      <c r="O328" s="232" t="s">
        <v>1215</v>
      </c>
      <c r="P328" s="232" t="s">
        <v>1038</v>
      </c>
      <c r="Q328" s="232" t="s">
        <v>1038</v>
      </c>
      <c r="R328" s="232"/>
      <c r="S328" s="232" t="s">
        <v>1541</v>
      </c>
      <c r="T328" s="232" t="s">
        <v>1541</v>
      </c>
      <c r="U328" s="232" t="s">
        <v>40</v>
      </c>
      <c r="V328" s="232" t="s">
        <v>1038</v>
      </c>
      <c r="W328" s="232" t="s">
        <v>46</v>
      </c>
      <c r="X328" s="232">
        <f t="shared" si="5"/>
        <v>20</v>
      </c>
    </row>
    <row r="329" spans="1:24" ht="128.25" x14ac:dyDescent="0.2">
      <c r="A329" s="233" t="s">
        <v>868</v>
      </c>
      <c r="B329" s="232" t="s">
        <v>1286</v>
      </c>
      <c r="C329" s="232">
        <v>0</v>
      </c>
      <c r="D329" s="232">
        <v>0</v>
      </c>
      <c r="E329" s="232">
        <v>0</v>
      </c>
      <c r="F329" s="232">
        <v>0</v>
      </c>
      <c r="G329" s="232">
        <v>0</v>
      </c>
      <c r="H329" s="232">
        <v>0</v>
      </c>
      <c r="I329" s="232">
        <v>1</v>
      </c>
      <c r="J329" s="232">
        <v>0</v>
      </c>
      <c r="K329" s="232"/>
      <c r="L329" s="232" t="s">
        <v>8</v>
      </c>
      <c r="M329" s="232" t="s">
        <v>1038</v>
      </c>
      <c r="N329" s="232" t="s">
        <v>1463</v>
      </c>
      <c r="O329" s="232" t="s">
        <v>869</v>
      </c>
      <c r="P329" s="232" t="s">
        <v>1038</v>
      </c>
      <c r="Q329" s="232" t="s">
        <v>1038</v>
      </c>
      <c r="R329" s="232"/>
      <c r="S329" s="232" t="s">
        <v>1038</v>
      </c>
      <c r="T329" s="232" t="s">
        <v>1038</v>
      </c>
      <c r="U329" s="232" t="s">
        <v>40</v>
      </c>
      <c r="V329" s="232" t="s">
        <v>1038</v>
      </c>
      <c r="W329" s="232" t="s">
        <v>46</v>
      </c>
      <c r="X329" s="232">
        <f t="shared" si="5"/>
        <v>20</v>
      </c>
    </row>
    <row r="330" spans="1:24" ht="90" customHeight="1" x14ac:dyDescent="0.2">
      <c r="A330" s="233" t="s">
        <v>870</v>
      </c>
      <c r="B330" s="232" t="s">
        <v>1287</v>
      </c>
      <c r="C330" s="232">
        <v>0</v>
      </c>
      <c r="D330" s="232">
        <v>0</v>
      </c>
      <c r="E330" s="232">
        <v>0</v>
      </c>
      <c r="F330" s="232">
        <v>0</v>
      </c>
      <c r="G330" s="232">
        <v>0</v>
      </c>
      <c r="H330" s="232">
        <v>0</v>
      </c>
      <c r="I330" s="232">
        <v>1</v>
      </c>
      <c r="J330" s="232">
        <v>0</v>
      </c>
      <c r="K330" s="232"/>
      <c r="L330" s="232" t="s">
        <v>8</v>
      </c>
      <c r="M330" s="232" t="s">
        <v>1038</v>
      </c>
      <c r="N330" s="232" t="s">
        <v>1463</v>
      </c>
      <c r="O330" s="232" t="s">
        <v>873</v>
      </c>
      <c r="P330" s="232" t="s">
        <v>1038</v>
      </c>
      <c r="Q330" s="232" t="s">
        <v>1038</v>
      </c>
      <c r="R330" s="232"/>
      <c r="S330" s="232" t="s">
        <v>1038</v>
      </c>
      <c r="T330" s="232" t="s">
        <v>1038</v>
      </c>
      <c r="U330" s="232" t="s">
        <v>40</v>
      </c>
      <c r="V330" s="232" t="s">
        <v>1038</v>
      </c>
      <c r="W330" s="232" t="s">
        <v>46</v>
      </c>
      <c r="X330" s="232">
        <f t="shared" si="5"/>
        <v>20</v>
      </c>
    </row>
    <row r="331" spans="1:24" ht="90" customHeight="1" x14ac:dyDescent="0.2">
      <c r="A331" s="233" t="s">
        <v>872</v>
      </c>
      <c r="B331" s="232" t="s">
        <v>1216</v>
      </c>
      <c r="C331" s="232">
        <v>0</v>
      </c>
      <c r="D331" s="232">
        <v>0</v>
      </c>
      <c r="E331" s="232">
        <v>0</v>
      </c>
      <c r="F331" s="232">
        <v>0</v>
      </c>
      <c r="G331" s="232">
        <v>0</v>
      </c>
      <c r="H331" s="232">
        <v>0</v>
      </c>
      <c r="I331" s="232">
        <v>1</v>
      </c>
      <c r="J331" s="232">
        <v>0</v>
      </c>
      <c r="K331" s="232"/>
      <c r="L331" s="232" t="s">
        <v>8</v>
      </c>
      <c r="M331" s="232" t="s">
        <v>1038</v>
      </c>
      <c r="N331" s="232" t="s">
        <v>1464</v>
      </c>
      <c r="O331" s="232" t="s">
        <v>875</v>
      </c>
      <c r="P331" s="232" t="s">
        <v>1038</v>
      </c>
      <c r="Q331" s="232" t="s">
        <v>1038</v>
      </c>
      <c r="R331" s="232"/>
      <c r="S331" s="232" t="s">
        <v>1038</v>
      </c>
      <c r="T331" s="232" t="s">
        <v>1038</v>
      </c>
      <c r="U331" s="232" t="s">
        <v>40</v>
      </c>
      <c r="V331" s="232" t="s">
        <v>1038</v>
      </c>
      <c r="W331" s="232" t="s">
        <v>46</v>
      </c>
      <c r="X331" s="232">
        <f t="shared" si="5"/>
        <v>20</v>
      </c>
    </row>
    <row r="332" spans="1:24" ht="90" customHeight="1" x14ac:dyDescent="0.2">
      <c r="A332" s="233" t="s">
        <v>874</v>
      </c>
      <c r="B332" s="232" t="s">
        <v>1288</v>
      </c>
      <c r="C332" s="232">
        <v>0</v>
      </c>
      <c r="D332" s="232">
        <v>0</v>
      </c>
      <c r="E332" s="232">
        <v>0</v>
      </c>
      <c r="F332" s="232">
        <v>0</v>
      </c>
      <c r="G332" s="232">
        <v>0</v>
      </c>
      <c r="H332" s="232">
        <v>0</v>
      </c>
      <c r="I332" s="232">
        <v>1</v>
      </c>
      <c r="J332" s="232">
        <v>0</v>
      </c>
      <c r="K332" s="232"/>
      <c r="L332" s="232" t="s">
        <v>8</v>
      </c>
      <c r="M332" s="232" t="s">
        <v>1038</v>
      </c>
      <c r="N332" s="232" t="s">
        <v>1463</v>
      </c>
      <c r="O332" s="232" t="s">
        <v>871</v>
      </c>
      <c r="P332" s="232" t="s">
        <v>1038</v>
      </c>
      <c r="Q332" s="232" t="s">
        <v>1038</v>
      </c>
      <c r="R332" s="232"/>
      <c r="S332" s="232" t="s">
        <v>1038</v>
      </c>
      <c r="T332" s="232" t="s">
        <v>1038</v>
      </c>
      <c r="U332" s="232" t="s">
        <v>40</v>
      </c>
      <c r="V332" s="232" t="s">
        <v>1038</v>
      </c>
      <c r="W332" s="232" t="s">
        <v>75</v>
      </c>
      <c r="X332" s="232">
        <f t="shared" si="5"/>
        <v>10</v>
      </c>
    </row>
    <row r="333" spans="1:24" ht="90" customHeight="1" x14ac:dyDescent="0.2">
      <c r="A333" s="233" t="s">
        <v>876</v>
      </c>
      <c r="B333" s="232" t="s">
        <v>880</v>
      </c>
      <c r="C333" s="232">
        <v>0</v>
      </c>
      <c r="D333" s="232">
        <v>0</v>
      </c>
      <c r="E333" s="232">
        <v>0</v>
      </c>
      <c r="F333" s="232">
        <v>0</v>
      </c>
      <c r="G333" s="232">
        <v>0</v>
      </c>
      <c r="H333" s="232">
        <v>0</v>
      </c>
      <c r="I333" s="232">
        <v>1</v>
      </c>
      <c r="J333" s="232">
        <v>0</v>
      </c>
      <c r="K333" s="232"/>
      <c r="L333" s="232" t="s">
        <v>8</v>
      </c>
      <c r="M333" s="232" t="s">
        <v>1038</v>
      </c>
      <c r="N333" s="232" t="s">
        <v>1463</v>
      </c>
      <c r="O333" s="232" t="s">
        <v>881</v>
      </c>
      <c r="P333" s="232" t="s">
        <v>1038</v>
      </c>
      <c r="Q333" s="232" t="s">
        <v>1038</v>
      </c>
      <c r="R333" s="232"/>
      <c r="S333" s="232" t="s">
        <v>1038</v>
      </c>
      <c r="T333" s="232" t="s">
        <v>1038</v>
      </c>
      <c r="U333" s="232" t="s">
        <v>40</v>
      </c>
      <c r="V333" s="232" t="s">
        <v>1038</v>
      </c>
      <c r="W333" s="232" t="s">
        <v>75</v>
      </c>
      <c r="X333" s="232">
        <f t="shared" si="5"/>
        <v>10</v>
      </c>
    </row>
    <row r="334" spans="1:24" ht="90" customHeight="1" x14ac:dyDescent="0.2">
      <c r="A334" s="233" t="s">
        <v>879</v>
      </c>
      <c r="B334" s="232" t="s">
        <v>877</v>
      </c>
      <c r="C334" s="232">
        <v>0</v>
      </c>
      <c r="D334" s="232">
        <v>0</v>
      </c>
      <c r="E334" s="232">
        <v>0</v>
      </c>
      <c r="F334" s="232">
        <v>0</v>
      </c>
      <c r="G334" s="232">
        <v>0</v>
      </c>
      <c r="H334" s="232">
        <v>0</v>
      </c>
      <c r="I334" s="232">
        <v>1</v>
      </c>
      <c r="J334" s="232">
        <v>0</v>
      </c>
      <c r="K334" s="232"/>
      <c r="L334" s="232" t="s">
        <v>8</v>
      </c>
      <c r="M334" s="232" t="s">
        <v>1038</v>
      </c>
      <c r="N334" s="232" t="s">
        <v>1463</v>
      </c>
      <c r="O334" s="232" t="s">
        <v>878</v>
      </c>
      <c r="P334" s="232" t="s">
        <v>1038</v>
      </c>
      <c r="Q334" s="232" t="s">
        <v>1038</v>
      </c>
      <c r="R334" s="232"/>
      <c r="S334" s="232" t="s">
        <v>1038</v>
      </c>
      <c r="T334" s="232" t="s">
        <v>1038</v>
      </c>
      <c r="U334" s="232" t="s">
        <v>40</v>
      </c>
      <c r="V334" s="232" t="s">
        <v>1038</v>
      </c>
      <c r="W334" s="232" t="s">
        <v>41</v>
      </c>
      <c r="X334" s="232">
        <f t="shared" si="5"/>
        <v>5</v>
      </c>
    </row>
    <row r="335" spans="1:24" ht="14.25" x14ac:dyDescent="0.2">
      <c r="A335" s="233"/>
      <c r="B335" s="233"/>
      <c r="C335" s="233"/>
      <c r="D335" s="233"/>
      <c r="E335" s="233"/>
      <c r="F335" s="233"/>
      <c r="G335" s="233"/>
      <c r="H335" s="233"/>
      <c r="I335" s="233"/>
      <c r="J335" s="233"/>
      <c r="K335" s="233"/>
      <c r="L335" s="233"/>
      <c r="M335" s="233"/>
      <c r="N335" s="233"/>
      <c r="O335" s="233"/>
      <c r="P335" s="233"/>
      <c r="Q335" s="233"/>
      <c r="R335" s="233"/>
      <c r="S335" s="233"/>
      <c r="T335" s="233"/>
      <c r="U335" s="233"/>
      <c r="V335" s="233"/>
      <c r="W335" s="233"/>
      <c r="X335" s="233"/>
    </row>
    <row r="336" spans="1:24" ht="14.25" x14ac:dyDescent="0.2">
      <c r="A336" s="233"/>
      <c r="B336" s="233"/>
      <c r="C336" s="233"/>
      <c r="D336" s="233"/>
      <c r="E336" s="233"/>
      <c r="F336" s="233"/>
      <c r="G336" s="233"/>
      <c r="H336" s="233"/>
      <c r="I336" s="233"/>
      <c r="J336" s="233"/>
      <c r="K336" s="233"/>
      <c r="L336" s="233"/>
      <c r="M336" s="233"/>
      <c r="N336" s="233"/>
      <c r="O336" s="233"/>
      <c r="P336" s="233"/>
      <c r="Q336" s="233"/>
      <c r="R336" s="233"/>
      <c r="S336" s="233"/>
      <c r="T336" s="233"/>
      <c r="U336" s="233"/>
      <c r="V336" s="233"/>
      <c r="W336" s="233"/>
      <c r="X336" s="233"/>
    </row>
    <row r="337" spans="1:24" ht="14.25" x14ac:dyDescent="0.2">
      <c r="A337" s="233"/>
      <c r="B337" s="233"/>
      <c r="C337" s="233"/>
      <c r="D337" s="233"/>
      <c r="E337" s="233"/>
      <c r="F337" s="233"/>
      <c r="G337" s="233"/>
      <c r="H337" s="233"/>
      <c r="I337" s="233"/>
      <c r="J337" s="233"/>
      <c r="K337" s="233"/>
      <c r="L337" s="233"/>
      <c r="M337" s="233"/>
      <c r="N337" s="233"/>
      <c r="O337" s="233"/>
      <c r="P337" s="233"/>
      <c r="Q337" s="233"/>
      <c r="R337" s="233"/>
      <c r="S337" s="233"/>
      <c r="T337" s="233"/>
      <c r="U337" s="233"/>
      <c r="V337" s="233"/>
      <c r="W337" s="233"/>
      <c r="X337" s="233"/>
    </row>
    <row r="338" spans="1:24" ht="14.25" x14ac:dyDescent="0.2">
      <c r="A338" s="233"/>
      <c r="B338" s="233"/>
      <c r="C338" s="233"/>
      <c r="D338" s="233"/>
      <c r="E338" s="233"/>
      <c r="F338" s="233"/>
      <c r="G338" s="233"/>
      <c r="H338" s="233"/>
      <c r="I338" s="233"/>
      <c r="J338" s="233"/>
      <c r="K338" s="233"/>
      <c r="L338" s="233"/>
      <c r="M338" s="233"/>
      <c r="N338" s="233"/>
      <c r="O338" s="233"/>
      <c r="P338" s="233"/>
      <c r="Q338" s="233"/>
      <c r="R338" s="233"/>
      <c r="S338" s="233"/>
      <c r="T338" s="233"/>
      <c r="U338" s="233"/>
      <c r="V338" s="233"/>
      <c r="W338" s="233"/>
      <c r="X338" s="233"/>
    </row>
    <row r="339" spans="1:24" ht="14.25" x14ac:dyDescent="0.2">
      <c r="A339" s="233"/>
      <c r="B339" s="233"/>
      <c r="C339" s="233"/>
      <c r="D339" s="233"/>
      <c r="E339" s="233"/>
      <c r="F339" s="233"/>
      <c r="G339" s="233"/>
      <c r="H339" s="233"/>
      <c r="I339" s="233"/>
      <c r="J339" s="233"/>
      <c r="K339" s="233"/>
      <c r="L339" s="233"/>
      <c r="M339" s="233"/>
      <c r="N339" s="233"/>
      <c r="O339" s="233"/>
      <c r="P339" s="233"/>
      <c r="Q339" s="233"/>
      <c r="R339" s="233"/>
      <c r="S339" s="233"/>
      <c r="T339" s="233"/>
      <c r="U339" s="233"/>
      <c r="V339" s="233"/>
      <c r="W339" s="233"/>
      <c r="X339" s="233"/>
    </row>
    <row r="340" spans="1:24" ht="14.25" x14ac:dyDescent="0.2">
      <c r="A340" s="233"/>
      <c r="B340" s="233"/>
      <c r="C340" s="233"/>
      <c r="D340" s="233"/>
      <c r="E340" s="233"/>
      <c r="F340" s="233"/>
      <c r="G340" s="233"/>
      <c r="H340" s="233"/>
      <c r="I340" s="233"/>
      <c r="J340" s="233"/>
      <c r="K340" s="233"/>
      <c r="L340" s="233"/>
      <c r="M340" s="233"/>
      <c r="N340" s="233"/>
      <c r="O340" s="233"/>
      <c r="P340" s="233"/>
      <c r="Q340" s="233"/>
      <c r="R340" s="233"/>
      <c r="S340" s="233"/>
      <c r="T340" s="233"/>
      <c r="U340" s="233"/>
      <c r="V340" s="233"/>
      <c r="W340" s="233"/>
      <c r="X340" s="233"/>
    </row>
    <row r="341" spans="1:24" ht="14.25" x14ac:dyDescent="0.2">
      <c r="A341" s="233"/>
      <c r="B341" s="233"/>
      <c r="C341" s="233"/>
      <c r="D341" s="233"/>
      <c r="E341" s="233"/>
      <c r="F341" s="233"/>
      <c r="G341" s="233"/>
      <c r="H341" s="233"/>
      <c r="I341" s="233"/>
      <c r="J341" s="233"/>
      <c r="K341" s="233"/>
      <c r="L341" s="233"/>
      <c r="M341" s="233"/>
      <c r="N341" s="233"/>
      <c r="O341" s="233"/>
      <c r="P341" s="233"/>
      <c r="Q341" s="233"/>
      <c r="R341" s="233"/>
      <c r="S341" s="233"/>
      <c r="T341" s="233"/>
      <c r="U341" s="233"/>
      <c r="V341" s="233"/>
      <c r="W341" s="233"/>
      <c r="X341" s="233"/>
    </row>
    <row r="342" spans="1:24" ht="14.25" x14ac:dyDescent="0.2">
      <c r="A342" s="233"/>
      <c r="B342" s="233"/>
      <c r="C342" s="233"/>
      <c r="D342" s="233"/>
      <c r="E342" s="233"/>
      <c r="F342" s="233"/>
      <c r="G342" s="233"/>
      <c r="H342" s="233"/>
      <c r="I342" s="233"/>
      <c r="J342" s="233"/>
      <c r="K342" s="233"/>
      <c r="L342" s="233"/>
      <c r="M342" s="233"/>
      <c r="N342" s="233"/>
      <c r="O342" s="233"/>
      <c r="P342" s="233"/>
      <c r="Q342" s="233"/>
      <c r="R342" s="233"/>
      <c r="S342" s="233"/>
      <c r="T342" s="233"/>
      <c r="U342" s="233"/>
      <c r="V342" s="233"/>
      <c r="W342" s="233"/>
      <c r="X342" s="233"/>
    </row>
    <row r="343" spans="1:24" ht="14.25" x14ac:dyDescent="0.2">
      <c r="A343" s="233"/>
      <c r="B343" s="233"/>
      <c r="C343" s="233"/>
      <c r="D343" s="233"/>
      <c r="E343" s="233"/>
      <c r="F343" s="233"/>
      <c r="G343" s="233"/>
      <c r="H343" s="233"/>
      <c r="I343" s="233"/>
      <c r="J343" s="233"/>
      <c r="K343" s="233"/>
      <c r="L343" s="233"/>
      <c r="M343" s="233"/>
      <c r="N343" s="233"/>
      <c r="O343" s="233"/>
      <c r="P343" s="233"/>
      <c r="Q343" s="233"/>
      <c r="R343" s="233"/>
      <c r="S343" s="233"/>
      <c r="T343" s="233"/>
      <c r="U343" s="233"/>
      <c r="V343" s="233"/>
      <c r="W343" s="233"/>
      <c r="X343" s="233"/>
    </row>
    <row r="344" spans="1:24" ht="14.25" x14ac:dyDescent="0.2">
      <c r="A344" s="233"/>
      <c r="B344" s="233"/>
      <c r="C344" s="233"/>
      <c r="D344" s="233"/>
      <c r="E344" s="233"/>
      <c r="F344" s="233"/>
      <c r="G344" s="233"/>
      <c r="H344" s="233"/>
      <c r="I344" s="233"/>
      <c r="J344" s="233"/>
      <c r="K344" s="233"/>
      <c r="L344" s="233"/>
      <c r="M344" s="233"/>
      <c r="N344" s="233"/>
      <c r="O344" s="233"/>
      <c r="P344" s="233"/>
      <c r="Q344" s="233"/>
      <c r="R344" s="233"/>
      <c r="S344" s="233"/>
      <c r="T344" s="233"/>
      <c r="U344" s="233"/>
      <c r="V344" s="233"/>
      <c r="W344" s="233"/>
      <c r="X344" s="233"/>
    </row>
    <row r="345" spans="1:24" ht="14.25" x14ac:dyDescent="0.2">
      <c r="A345" s="233"/>
      <c r="B345" s="233"/>
      <c r="C345" s="233"/>
      <c r="D345" s="233"/>
      <c r="E345" s="233"/>
      <c r="F345" s="233"/>
      <c r="G345" s="233"/>
      <c r="H345" s="233"/>
      <c r="I345" s="233"/>
      <c r="J345" s="233"/>
      <c r="K345" s="233"/>
      <c r="L345" s="233"/>
      <c r="M345" s="233"/>
      <c r="N345" s="233"/>
      <c r="O345" s="233"/>
      <c r="P345" s="233"/>
      <c r="Q345" s="233"/>
      <c r="R345" s="233"/>
      <c r="S345" s="233"/>
      <c r="T345" s="233"/>
      <c r="U345" s="233"/>
      <c r="V345" s="233"/>
      <c r="W345" s="233"/>
      <c r="X345" s="233"/>
    </row>
    <row r="346" spans="1:24" ht="14.25" x14ac:dyDescent="0.2">
      <c r="A346" s="233"/>
      <c r="B346" s="233"/>
      <c r="C346" s="233"/>
      <c r="D346" s="233"/>
      <c r="E346" s="233"/>
      <c r="F346" s="233"/>
      <c r="G346" s="233"/>
      <c r="H346" s="233"/>
      <c r="I346" s="233"/>
      <c r="J346" s="233"/>
      <c r="K346" s="233"/>
      <c r="L346" s="233"/>
      <c r="M346" s="233"/>
      <c r="N346" s="233"/>
      <c r="O346" s="233"/>
      <c r="P346" s="233"/>
      <c r="Q346" s="233"/>
      <c r="R346" s="233"/>
      <c r="S346" s="233"/>
      <c r="T346" s="233"/>
      <c r="U346" s="233"/>
      <c r="V346" s="233"/>
      <c r="W346" s="233"/>
      <c r="X346" s="233"/>
    </row>
    <row r="347" spans="1:24" ht="14.25" x14ac:dyDescent="0.2">
      <c r="A347" s="233"/>
      <c r="B347" s="233"/>
      <c r="C347" s="233"/>
      <c r="D347" s="233"/>
      <c r="E347" s="233"/>
      <c r="F347" s="233"/>
      <c r="G347" s="233"/>
      <c r="H347" s="233"/>
      <c r="I347" s="233"/>
      <c r="J347" s="233"/>
      <c r="K347" s="233"/>
      <c r="L347" s="233"/>
      <c r="M347" s="233"/>
      <c r="N347" s="233"/>
      <c r="O347" s="233"/>
      <c r="P347" s="233"/>
      <c r="Q347" s="233"/>
      <c r="R347" s="233"/>
      <c r="S347" s="233"/>
      <c r="T347" s="233"/>
      <c r="U347" s="233"/>
      <c r="V347" s="233"/>
      <c r="W347" s="233"/>
      <c r="X347" s="233"/>
    </row>
    <row r="348" spans="1:24" ht="14.25" x14ac:dyDescent="0.2">
      <c r="A348" s="233"/>
      <c r="B348" s="233"/>
      <c r="C348" s="233"/>
      <c r="D348" s="233"/>
      <c r="E348" s="233"/>
      <c r="F348" s="233"/>
      <c r="G348" s="233"/>
      <c r="H348" s="233"/>
      <c r="I348" s="233"/>
      <c r="J348" s="233"/>
      <c r="K348" s="233"/>
      <c r="L348" s="233"/>
      <c r="M348" s="233"/>
      <c r="N348" s="233"/>
      <c r="O348" s="233"/>
      <c r="P348" s="233"/>
      <c r="Q348" s="233"/>
      <c r="R348" s="233"/>
      <c r="S348" s="233"/>
      <c r="T348" s="233"/>
      <c r="U348" s="233"/>
      <c r="V348" s="233"/>
      <c r="W348" s="233"/>
      <c r="X348" s="233"/>
    </row>
    <row r="349" spans="1:24" ht="14.25" x14ac:dyDescent="0.2">
      <c r="A349" s="233"/>
      <c r="B349" s="233"/>
      <c r="C349" s="233"/>
      <c r="D349" s="233"/>
      <c r="E349" s="233"/>
      <c r="F349" s="233"/>
      <c r="G349" s="233"/>
      <c r="H349" s="233"/>
      <c r="I349" s="233"/>
      <c r="J349" s="233"/>
      <c r="K349" s="233"/>
      <c r="L349" s="233"/>
      <c r="M349" s="233"/>
      <c r="N349" s="233"/>
      <c r="O349" s="233"/>
      <c r="P349" s="233"/>
      <c r="Q349" s="233"/>
      <c r="R349" s="233"/>
      <c r="S349" s="233"/>
      <c r="T349" s="233"/>
      <c r="U349" s="233"/>
      <c r="V349" s="233"/>
      <c r="W349" s="233"/>
      <c r="X349" s="233"/>
    </row>
    <row r="350" spans="1:24" ht="14.25" x14ac:dyDescent="0.2">
      <c r="A350" s="233"/>
      <c r="B350" s="233"/>
      <c r="C350" s="233"/>
      <c r="D350" s="233"/>
      <c r="E350" s="233"/>
      <c r="F350" s="233"/>
      <c r="G350" s="233"/>
      <c r="H350" s="233"/>
      <c r="I350" s="233"/>
      <c r="J350" s="233"/>
      <c r="K350" s="233"/>
      <c r="L350" s="233"/>
      <c r="M350" s="233"/>
      <c r="N350" s="233"/>
      <c r="O350" s="233"/>
      <c r="P350" s="233"/>
      <c r="Q350" s="233"/>
      <c r="R350" s="233"/>
      <c r="S350" s="233"/>
      <c r="T350" s="233"/>
      <c r="U350" s="233"/>
      <c r="V350" s="233"/>
      <c r="W350" s="233"/>
      <c r="X350" s="233"/>
    </row>
    <row r="351" spans="1:24" ht="14.25" x14ac:dyDescent="0.2">
      <c r="A351" s="233"/>
      <c r="B351" s="233"/>
      <c r="C351" s="233"/>
      <c r="D351" s="233"/>
      <c r="E351" s="233"/>
      <c r="F351" s="233"/>
      <c r="G351" s="233"/>
      <c r="H351" s="233"/>
      <c r="I351" s="233"/>
      <c r="J351" s="233"/>
      <c r="K351" s="233"/>
      <c r="L351" s="233"/>
      <c r="M351" s="233"/>
      <c r="N351" s="233"/>
      <c r="O351" s="233"/>
      <c r="P351" s="233"/>
      <c r="Q351" s="233"/>
      <c r="R351" s="233"/>
      <c r="S351" s="233"/>
      <c r="T351" s="233"/>
      <c r="U351" s="233"/>
      <c r="V351" s="233"/>
      <c r="W351" s="233"/>
      <c r="X351" s="233"/>
    </row>
    <row r="352" spans="1:24" ht="14.25" x14ac:dyDescent="0.2">
      <c r="A352" s="233"/>
      <c r="B352" s="233"/>
      <c r="C352" s="233"/>
      <c r="D352" s="233"/>
      <c r="E352" s="233"/>
      <c r="F352" s="233"/>
      <c r="G352" s="233"/>
      <c r="H352" s="233"/>
      <c r="I352" s="233"/>
      <c r="J352" s="233"/>
      <c r="K352" s="233"/>
      <c r="L352" s="233"/>
      <c r="M352" s="233"/>
      <c r="N352" s="233"/>
      <c r="O352" s="233"/>
      <c r="P352" s="233"/>
      <c r="Q352" s="233"/>
      <c r="R352" s="233"/>
      <c r="S352" s="233"/>
      <c r="T352" s="233"/>
      <c r="U352" s="233"/>
      <c r="V352" s="233"/>
      <c r="W352" s="233"/>
      <c r="X352" s="233"/>
    </row>
    <row r="353" spans="1:24" ht="14.25" x14ac:dyDescent="0.2">
      <c r="A353" s="233"/>
      <c r="B353" s="233"/>
      <c r="C353" s="233"/>
      <c r="D353" s="233"/>
      <c r="E353" s="233"/>
      <c r="F353" s="233"/>
      <c r="G353" s="233"/>
      <c r="H353" s="233"/>
      <c r="I353" s="233"/>
      <c r="J353" s="233"/>
      <c r="K353" s="233"/>
      <c r="L353" s="233"/>
      <c r="M353" s="233"/>
      <c r="N353" s="233"/>
      <c r="O353" s="233"/>
      <c r="P353" s="233"/>
      <c r="Q353" s="233"/>
      <c r="R353" s="233"/>
      <c r="S353" s="233"/>
      <c r="T353" s="233"/>
      <c r="U353" s="233"/>
      <c r="V353" s="233"/>
      <c r="W353" s="233"/>
      <c r="X353" s="233"/>
    </row>
    <row r="354" spans="1:24" ht="14.25" x14ac:dyDescent="0.2">
      <c r="A354" s="233"/>
      <c r="B354" s="233"/>
      <c r="C354" s="233"/>
      <c r="D354" s="233"/>
      <c r="E354" s="233"/>
      <c r="F354" s="233"/>
      <c r="G354" s="233"/>
      <c r="H354" s="233"/>
      <c r="I354" s="233"/>
      <c r="J354" s="233"/>
      <c r="K354" s="233"/>
      <c r="L354" s="233"/>
      <c r="M354" s="233"/>
      <c r="N354" s="233"/>
      <c r="O354" s="233"/>
      <c r="P354" s="233"/>
      <c r="Q354" s="233"/>
      <c r="R354" s="233"/>
      <c r="S354" s="233"/>
      <c r="T354" s="233"/>
      <c r="U354" s="233"/>
      <c r="V354" s="233"/>
      <c r="W354" s="233"/>
      <c r="X354" s="233"/>
    </row>
    <row r="355" spans="1:24" ht="14.25" x14ac:dyDescent="0.2">
      <c r="A355" s="233"/>
      <c r="B355" s="233"/>
      <c r="C355" s="233"/>
      <c r="D355" s="233"/>
      <c r="E355" s="233"/>
      <c r="F355" s="233"/>
      <c r="G355" s="233"/>
      <c r="H355" s="233"/>
      <c r="I355" s="233"/>
      <c r="J355" s="233"/>
      <c r="K355" s="233"/>
      <c r="L355" s="233"/>
      <c r="M355" s="233"/>
      <c r="N355" s="233"/>
      <c r="O355" s="233"/>
      <c r="P355" s="233"/>
      <c r="Q355" s="233"/>
      <c r="R355" s="233"/>
      <c r="S355" s="233"/>
      <c r="T355" s="233"/>
      <c r="U355" s="233"/>
      <c r="V355" s="233"/>
      <c r="W355" s="233"/>
      <c r="X355" s="233"/>
    </row>
    <row r="356" spans="1:24" ht="14.25" x14ac:dyDescent="0.2">
      <c r="A356" s="233"/>
      <c r="B356" s="233"/>
      <c r="C356" s="233"/>
      <c r="D356" s="233"/>
      <c r="E356" s="233"/>
      <c r="F356" s="233"/>
      <c r="G356" s="233"/>
      <c r="H356" s="233"/>
      <c r="I356" s="233"/>
      <c r="J356" s="233"/>
      <c r="K356" s="233"/>
      <c r="L356" s="233"/>
      <c r="M356" s="233"/>
      <c r="N356" s="233"/>
      <c r="O356" s="233"/>
      <c r="P356" s="233"/>
      <c r="Q356" s="233"/>
      <c r="R356" s="233"/>
      <c r="S356" s="233"/>
      <c r="T356" s="233"/>
      <c r="U356" s="233"/>
      <c r="V356" s="233"/>
      <c r="W356" s="233"/>
      <c r="X356" s="233"/>
    </row>
    <row r="357" spans="1:24" ht="14.25" x14ac:dyDescent="0.2">
      <c r="A357" s="233"/>
      <c r="B357" s="233"/>
      <c r="C357" s="233"/>
      <c r="D357" s="233"/>
      <c r="E357" s="233"/>
      <c r="F357" s="233"/>
      <c r="G357" s="233"/>
      <c r="H357" s="233"/>
      <c r="I357" s="233"/>
      <c r="J357" s="233"/>
      <c r="K357" s="233"/>
      <c r="L357" s="233"/>
      <c r="M357" s="233"/>
      <c r="N357" s="233"/>
      <c r="O357" s="233"/>
      <c r="P357" s="233"/>
      <c r="Q357" s="233"/>
      <c r="R357" s="233"/>
      <c r="S357" s="233"/>
      <c r="T357" s="233"/>
      <c r="U357" s="233"/>
      <c r="V357" s="233"/>
      <c r="W357" s="233"/>
      <c r="X357" s="233"/>
    </row>
    <row r="358" spans="1:24" ht="14.25" x14ac:dyDescent="0.2">
      <c r="A358" s="233"/>
      <c r="B358" s="233"/>
      <c r="C358" s="233"/>
      <c r="D358" s="233"/>
      <c r="E358" s="233"/>
      <c r="F358" s="233"/>
      <c r="G358" s="233"/>
      <c r="H358" s="233"/>
      <c r="I358" s="233"/>
      <c r="J358" s="233"/>
      <c r="K358" s="233"/>
      <c r="L358" s="233"/>
      <c r="M358" s="233"/>
      <c r="N358" s="233"/>
      <c r="O358" s="233"/>
      <c r="P358" s="233"/>
      <c r="Q358" s="233"/>
      <c r="R358" s="233"/>
      <c r="S358" s="233"/>
      <c r="T358" s="233"/>
      <c r="U358" s="233"/>
      <c r="V358" s="233"/>
      <c r="W358" s="233"/>
      <c r="X358" s="233"/>
    </row>
    <row r="359" spans="1:24" ht="14.25" x14ac:dyDescent="0.2">
      <c r="A359" s="233"/>
      <c r="B359" s="233"/>
      <c r="C359" s="233"/>
      <c r="D359" s="233"/>
      <c r="E359" s="233"/>
      <c r="F359" s="233"/>
      <c r="G359" s="233"/>
      <c r="H359" s="233"/>
      <c r="I359" s="233"/>
      <c r="J359" s="233"/>
      <c r="K359" s="233"/>
      <c r="L359" s="233"/>
      <c r="M359" s="233"/>
      <c r="N359" s="233"/>
      <c r="O359" s="233"/>
      <c r="P359" s="233"/>
      <c r="Q359" s="233"/>
      <c r="R359" s="233"/>
      <c r="S359" s="233"/>
      <c r="T359" s="233"/>
      <c r="U359" s="233"/>
      <c r="V359" s="233"/>
      <c r="W359" s="233"/>
      <c r="X359" s="233"/>
    </row>
    <row r="360" spans="1:24" ht="14.25" x14ac:dyDescent="0.2">
      <c r="A360" s="233"/>
      <c r="B360" s="233"/>
      <c r="C360" s="233"/>
      <c r="D360" s="233"/>
      <c r="E360" s="233"/>
      <c r="F360" s="233"/>
      <c r="G360" s="233"/>
      <c r="H360" s="233"/>
      <c r="I360" s="233"/>
      <c r="J360" s="233"/>
      <c r="K360" s="233"/>
      <c r="L360" s="233"/>
      <c r="M360" s="233"/>
      <c r="N360" s="233"/>
      <c r="O360" s="233"/>
      <c r="P360" s="233"/>
      <c r="Q360" s="233"/>
      <c r="R360" s="233"/>
      <c r="S360" s="233"/>
      <c r="T360" s="233"/>
      <c r="U360" s="233"/>
      <c r="V360" s="233"/>
      <c r="W360" s="233"/>
      <c r="X360" s="233"/>
    </row>
    <row r="361" spans="1:24" ht="14.25" x14ac:dyDescent="0.2">
      <c r="A361" s="233"/>
      <c r="B361" s="233"/>
      <c r="C361" s="233"/>
      <c r="D361" s="233"/>
      <c r="E361" s="233"/>
      <c r="F361" s="233"/>
      <c r="G361" s="233"/>
      <c r="H361" s="233"/>
      <c r="I361" s="233"/>
      <c r="J361" s="233"/>
      <c r="K361" s="233"/>
      <c r="L361" s="233"/>
      <c r="M361" s="233"/>
      <c r="N361" s="233"/>
      <c r="O361" s="233"/>
      <c r="P361" s="233"/>
      <c r="Q361" s="233"/>
      <c r="R361" s="233"/>
      <c r="S361" s="233"/>
      <c r="T361" s="233"/>
      <c r="U361" s="233"/>
      <c r="V361" s="233"/>
      <c r="W361" s="233"/>
      <c r="X361" s="233"/>
    </row>
    <row r="362" spans="1:24" ht="14.25" x14ac:dyDescent="0.2">
      <c r="A362" s="233"/>
      <c r="B362" s="233"/>
      <c r="C362" s="233"/>
      <c r="D362" s="233"/>
      <c r="E362" s="233"/>
      <c r="F362" s="233"/>
      <c r="G362" s="233"/>
      <c r="H362" s="233"/>
      <c r="I362" s="233"/>
      <c r="J362" s="233"/>
      <c r="K362" s="233"/>
      <c r="L362" s="233"/>
      <c r="M362" s="233"/>
      <c r="N362" s="233"/>
      <c r="O362" s="233"/>
      <c r="P362" s="233"/>
      <c r="Q362" s="233"/>
      <c r="R362" s="233"/>
      <c r="S362" s="233"/>
      <c r="T362" s="233"/>
      <c r="U362" s="233"/>
      <c r="V362" s="233"/>
      <c r="W362" s="233"/>
      <c r="X362" s="233"/>
    </row>
    <row r="363" spans="1:24" ht="14.25" x14ac:dyDescent="0.2">
      <c r="A363" s="233"/>
      <c r="B363" s="233"/>
      <c r="C363" s="233"/>
      <c r="D363" s="233"/>
      <c r="E363" s="233"/>
      <c r="F363" s="233"/>
      <c r="G363" s="233"/>
      <c r="H363" s="233"/>
      <c r="I363" s="233"/>
      <c r="J363" s="233"/>
      <c r="K363" s="233"/>
      <c r="L363" s="233"/>
      <c r="M363" s="233"/>
      <c r="N363" s="233"/>
      <c r="O363" s="233"/>
      <c r="P363" s="233"/>
      <c r="Q363" s="233"/>
      <c r="R363" s="233"/>
      <c r="S363" s="233"/>
      <c r="T363" s="233"/>
      <c r="U363" s="233"/>
      <c r="V363" s="233"/>
      <c r="W363" s="233"/>
      <c r="X363" s="233"/>
    </row>
    <row r="364" spans="1:24" ht="14.25" x14ac:dyDescent="0.2">
      <c r="A364" s="233"/>
      <c r="B364" s="233"/>
      <c r="C364" s="233"/>
      <c r="D364" s="233"/>
      <c r="E364" s="233"/>
      <c r="F364" s="233"/>
      <c r="G364" s="233"/>
      <c r="H364" s="233"/>
      <c r="I364" s="233"/>
      <c r="J364" s="233"/>
      <c r="K364" s="233"/>
      <c r="L364" s="233"/>
      <c r="M364" s="233"/>
      <c r="N364" s="233"/>
      <c r="O364" s="233"/>
      <c r="P364" s="233"/>
      <c r="Q364" s="233"/>
      <c r="R364" s="233"/>
      <c r="S364" s="233"/>
      <c r="T364" s="233"/>
      <c r="U364" s="233"/>
      <c r="V364" s="233"/>
      <c r="W364" s="233"/>
      <c r="X364" s="233"/>
    </row>
    <row r="365" spans="1:24" ht="14.25" x14ac:dyDescent="0.2">
      <c r="A365" s="233"/>
      <c r="B365" s="233"/>
      <c r="C365" s="233"/>
      <c r="D365" s="233"/>
      <c r="E365" s="233"/>
      <c r="F365" s="233"/>
      <c r="G365" s="233"/>
      <c r="H365" s="233"/>
      <c r="I365" s="233"/>
      <c r="J365" s="233"/>
      <c r="K365" s="233"/>
      <c r="L365" s="233"/>
      <c r="M365" s="233"/>
      <c r="N365" s="233"/>
      <c r="O365" s="233"/>
      <c r="P365" s="233"/>
      <c r="Q365" s="233"/>
      <c r="R365" s="233"/>
      <c r="S365" s="233"/>
      <c r="T365" s="233"/>
      <c r="U365" s="233"/>
      <c r="V365" s="233"/>
      <c r="W365" s="233"/>
      <c r="X365" s="233"/>
    </row>
    <row r="366" spans="1:24" ht="14.25" x14ac:dyDescent="0.2">
      <c r="A366" s="233"/>
      <c r="B366" s="233"/>
      <c r="C366" s="233"/>
      <c r="D366" s="233"/>
      <c r="E366" s="233"/>
      <c r="F366" s="233"/>
      <c r="G366" s="233"/>
      <c r="H366" s="233"/>
      <c r="I366" s="233"/>
      <c r="J366" s="233"/>
      <c r="K366" s="233"/>
      <c r="L366" s="233"/>
      <c r="M366" s="233"/>
      <c r="N366" s="233"/>
      <c r="O366" s="233"/>
      <c r="P366" s="233"/>
      <c r="Q366" s="233"/>
      <c r="R366" s="233"/>
      <c r="S366" s="233"/>
      <c r="T366" s="233"/>
      <c r="U366" s="233"/>
      <c r="V366" s="233"/>
      <c r="W366" s="233"/>
      <c r="X366" s="233"/>
    </row>
    <row r="367" spans="1:24" ht="14.25" x14ac:dyDescent="0.2">
      <c r="A367" s="233"/>
      <c r="B367" s="233"/>
      <c r="C367" s="233"/>
      <c r="D367" s="233"/>
      <c r="E367" s="233"/>
      <c r="F367" s="233"/>
      <c r="G367" s="233"/>
      <c r="H367" s="233"/>
      <c r="I367" s="233"/>
      <c r="J367" s="233"/>
      <c r="K367" s="233"/>
      <c r="L367" s="233"/>
      <c r="M367" s="233"/>
      <c r="N367" s="233"/>
      <c r="O367" s="233"/>
      <c r="P367" s="233"/>
      <c r="Q367" s="233"/>
      <c r="R367" s="233"/>
      <c r="S367" s="233"/>
      <c r="T367" s="233"/>
      <c r="U367" s="233"/>
      <c r="V367" s="233"/>
      <c r="W367" s="233"/>
      <c r="X367" s="233"/>
    </row>
    <row r="368" spans="1:24" ht="14.25" x14ac:dyDescent="0.2">
      <c r="A368" s="233"/>
      <c r="B368" s="233"/>
      <c r="C368" s="233"/>
      <c r="D368" s="233"/>
      <c r="E368" s="233"/>
      <c r="F368" s="233"/>
      <c r="G368" s="233"/>
      <c r="H368" s="233"/>
      <c r="I368" s="233"/>
      <c r="J368" s="233"/>
      <c r="K368" s="233"/>
      <c r="L368" s="233"/>
      <c r="M368" s="233"/>
      <c r="N368" s="233"/>
      <c r="O368" s="233"/>
      <c r="P368" s="233"/>
      <c r="Q368" s="233"/>
      <c r="R368" s="233"/>
      <c r="S368" s="233"/>
      <c r="T368" s="233"/>
      <c r="U368" s="233"/>
      <c r="V368" s="233"/>
      <c r="W368" s="233"/>
      <c r="X368" s="233"/>
    </row>
    <row r="369" spans="1:24" ht="14.25" x14ac:dyDescent="0.2">
      <c r="A369" s="233"/>
      <c r="B369" s="233"/>
      <c r="C369" s="233"/>
      <c r="D369" s="233"/>
      <c r="E369" s="233"/>
      <c r="F369" s="233"/>
      <c r="G369" s="233"/>
      <c r="H369" s="233"/>
      <c r="I369" s="233"/>
      <c r="J369" s="233"/>
      <c r="K369" s="233"/>
      <c r="L369" s="233"/>
      <c r="M369" s="233"/>
      <c r="N369" s="233"/>
      <c r="O369" s="233"/>
      <c r="P369" s="233"/>
      <c r="Q369" s="233"/>
      <c r="R369" s="233"/>
      <c r="S369" s="233"/>
      <c r="T369" s="233"/>
      <c r="U369" s="233"/>
      <c r="V369" s="233"/>
      <c r="W369" s="233"/>
      <c r="X369" s="233"/>
    </row>
    <row r="370" spans="1:24" ht="14.25" x14ac:dyDescent="0.2">
      <c r="A370" s="233"/>
      <c r="B370" s="233"/>
      <c r="C370" s="233"/>
      <c r="D370" s="233"/>
      <c r="E370" s="233"/>
      <c r="F370" s="233"/>
      <c r="G370" s="233"/>
      <c r="H370" s="233"/>
      <c r="I370" s="233"/>
      <c r="J370" s="233"/>
      <c r="K370" s="233"/>
      <c r="L370" s="233"/>
      <c r="M370" s="233"/>
      <c r="N370" s="233"/>
      <c r="O370" s="233"/>
      <c r="P370" s="233"/>
      <c r="Q370" s="233"/>
      <c r="R370" s="233"/>
      <c r="S370" s="233"/>
      <c r="T370" s="233"/>
      <c r="U370" s="233"/>
      <c r="V370" s="233"/>
      <c r="W370" s="233"/>
      <c r="X370" s="233"/>
    </row>
    <row r="371" spans="1:24" ht="14.25" x14ac:dyDescent="0.2">
      <c r="A371" s="233"/>
      <c r="B371" s="233"/>
      <c r="C371" s="233"/>
      <c r="D371" s="233"/>
      <c r="E371" s="233"/>
      <c r="F371" s="233"/>
      <c r="G371" s="233"/>
      <c r="H371" s="233"/>
      <c r="I371" s="233"/>
      <c r="J371" s="233"/>
      <c r="K371" s="233"/>
      <c r="L371" s="233"/>
      <c r="M371" s="233"/>
      <c r="N371" s="233"/>
      <c r="O371" s="233"/>
      <c r="P371" s="233"/>
      <c r="Q371" s="233"/>
      <c r="R371" s="233"/>
      <c r="S371" s="233"/>
      <c r="T371" s="233"/>
      <c r="U371" s="233"/>
      <c r="V371" s="233"/>
      <c r="W371" s="233"/>
      <c r="X371" s="233"/>
    </row>
    <row r="372" spans="1:24" ht="14.25" x14ac:dyDescent="0.2">
      <c r="A372" s="233"/>
      <c r="B372" s="233"/>
      <c r="C372" s="233"/>
      <c r="D372" s="233"/>
      <c r="E372" s="233"/>
      <c r="F372" s="233"/>
      <c r="G372" s="233"/>
      <c r="H372" s="233"/>
      <c r="I372" s="233"/>
      <c r="J372" s="233"/>
      <c r="K372" s="233"/>
      <c r="L372" s="233"/>
      <c r="M372" s="233"/>
      <c r="N372" s="233"/>
      <c r="O372" s="233"/>
      <c r="P372" s="233"/>
      <c r="Q372" s="233"/>
      <c r="R372" s="233"/>
      <c r="S372" s="233"/>
      <c r="T372" s="233"/>
      <c r="U372" s="233"/>
      <c r="V372" s="233"/>
      <c r="W372" s="233"/>
      <c r="X372" s="233"/>
    </row>
    <row r="373" spans="1:24" ht="14.25" x14ac:dyDescent="0.2">
      <c r="A373" s="233"/>
      <c r="B373" s="233"/>
      <c r="C373" s="233"/>
      <c r="D373" s="233"/>
      <c r="E373" s="233"/>
      <c r="F373" s="233"/>
      <c r="G373" s="233"/>
      <c r="H373" s="233"/>
      <c r="I373" s="233"/>
      <c r="J373" s="233"/>
      <c r="K373" s="233"/>
      <c r="L373" s="233"/>
      <c r="M373" s="233"/>
      <c r="N373" s="233"/>
      <c r="O373" s="233"/>
      <c r="P373" s="233"/>
      <c r="Q373" s="233"/>
      <c r="R373" s="233"/>
      <c r="S373" s="233"/>
      <c r="T373" s="233"/>
      <c r="U373" s="233"/>
      <c r="V373" s="233"/>
      <c r="W373" s="233"/>
      <c r="X373" s="233"/>
    </row>
    <row r="374" spans="1:24" ht="14.25" x14ac:dyDescent="0.2">
      <c r="A374" s="233"/>
      <c r="B374" s="233"/>
      <c r="C374" s="233"/>
      <c r="D374" s="233"/>
      <c r="E374" s="233"/>
      <c r="F374" s="233"/>
      <c r="G374" s="233"/>
      <c r="H374" s="233"/>
      <c r="I374" s="233"/>
      <c r="J374" s="233"/>
      <c r="K374" s="233"/>
      <c r="L374" s="233"/>
      <c r="M374" s="233"/>
      <c r="N374" s="233"/>
      <c r="O374" s="233"/>
      <c r="P374" s="233"/>
      <c r="Q374" s="233"/>
      <c r="R374" s="233"/>
      <c r="S374" s="233"/>
      <c r="T374" s="233"/>
      <c r="U374" s="233"/>
      <c r="V374" s="233"/>
      <c r="W374" s="233"/>
      <c r="X374" s="233"/>
    </row>
    <row r="375" spans="1:24" ht="14.25" x14ac:dyDescent="0.2">
      <c r="A375" s="233"/>
      <c r="B375" s="233"/>
      <c r="C375" s="233"/>
      <c r="D375" s="233"/>
      <c r="E375" s="233"/>
      <c r="F375" s="233"/>
      <c r="G375" s="233"/>
      <c r="H375" s="233"/>
      <c r="I375" s="233"/>
      <c r="J375" s="233"/>
      <c r="K375" s="233"/>
      <c r="L375" s="233"/>
      <c r="M375" s="233"/>
      <c r="N375" s="233"/>
      <c r="O375" s="233"/>
      <c r="P375" s="233"/>
      <c r="Q375" s="233"/>
      <c r="R375" s="233"/>
      <c r="S375" s="233"/>
      <c r="T375" s="233"/>
      <c r="U375" s="233"/>
      <c r="V375" s="233"/>
      <c r="W375" s="233"/>
      <c r="X375" s="233"/>
    </row>
    <row r="376" spans="1:24" ht="14.25" x14ac:dyDescent="0.2">
      <c r="A376" s="233"/>
      <c r="B376" s="233"/>
      <c r="C376" s="233"/>
      <c r="D376" s="233"/>
      <c r="E376" s="233"/>
      <c r="F376" s="233"/>
      <c r="G376" s="233"/>
      <c r="H376" s="233"/>
      <c r="I376" s="233"/>
      <c r="J376" s="233"/>
      <c r="K376" s="233"/>
      <c r="L376" s="233"/>
      <c r="M376" s="233"/>
      <c r="N376" s="233"/>
      <c r="O376" s="233"/>
      <c r="P376" s="233"/>
      <c r="Q376" s="233"/>
      <c r="R376" s="233"/>
      <c r="S376" s="233"/>
      <c r="T376" s="233"/>
      <c r="U376" s="233"/>
      <c r="V376" s="233"/>
      <c r="W376" s="233"/>
      <c r="X376" s="233"/>
    </row>
    <row r="377" spans="1:24" ht="14.25" x14ac:dyDescent="0.2">
      <c r="A377" s="233"/>
      <c r="B377" s="233"/>
      <c r="C377" s="233"/>
      <c r="D377" s="233"/>
      <c r="E377" s="233"/>
      <c r="F377" s="233"/>
      <c r="G377" s="233"/>
      <c r="H377" s="233"/>
      <c r="I377" s="233"/>
      <c r="J377" s="233"/>
      <c r="K377" s="233"/>
      <c r="L377" s="233"/>
      <c r="M377" s="233"/>
      <c r="N377" s="233"/>
      <c r="O377" s="233"/>
      <c r="P377" s="233"/>
      <c r="Q377" s="233"/>
      <c r="R377" s="233"/>
      <c r="S377" s="233"/>
      <c r="T377" s="233"/>
      <c r="U377" s="233"/>
      <c r="V377" s="233"/>
      <c r="W377" s="233"/>
      <c r="X377" s="233"/>
    </row>
    <row r="378" spans="1:24" ht="14.25" x14ac:dyDescent="0.2">
      <c r="A378" s="233"/>
      <c r="B378" s="233"/>
      <c r="C378" s="233"/>
      <c r="D378" s="233"/>
      <c r="E378" s="233"/>
      <c r="F378" s="233"/>
      <c r="G378" s="233"/>
      <c r="H378" s="233"/>
      <c r="I378" s="233"/>
      <c r="J378" s="233"/>
      <c r="K378" s="233"/>
      <c r="L378" s="233"/>
      <c r="M378" s="233"/>
      <c r="N378" s="233"/>
      <c r="O378" s="233"/>
      <c r="P378" s="233"/>
      <c r="Q378" s="233"/>
      <c r="R378" s="233"/>
      <c r="S378" s="233"/>
      <c r="T378" s="233"/>
      <c r="U378" s="233"/>
      <c r="V378" s="233"/>
      <c r="W378" s="233"/>
      <c r="X378" s="233"/>
    </row>
    <row r="379" spans="1:24" ht="14.25" x14ac:dyDescent="0.2">
      <c r="A379" s="233"/>
      <c r="B379" s="233"/>
      <c r="C379" s="233"/>
      <c r="D379" s="233"/>
      <c r="E379" s="233"/>
      <c r="F379" s="233"/>
      <c r="G379" s="233"/>
      <c r="H379" s="233"/>
      <c r="I379" s="233"/>
      <c r="J379" s="233"/>
      <c r="K379" s="233"/>
      <c r="L379" s="233"/>
      <c r="M379" s="233"/>
      <c r="N379" s="233"/>
      <c r="O379" s="233"/>
      <c r="P379" s="233"/>
      <c r="Q379" s="233"/>
      <c r="R379" s="233"/>
      <c r="S379" s="233"/>
      <c r="T379" s="233"/>
      <c r="U379" s="233"/>
      <c r="V379" s="233"/>
      <c r="W379" s="233"/>
      <c r="X379" s="233"/>
    </row>
    <row r="380" spans="1:24" ht="14.25" x14ac:dyDescent="0.2">
      <c r="A380" s="233"/>
      <c r="B380" s="233"/>
      <c r="C380" s="233"/>
      <c r="D380" s="233"/>
      <c r="E380" s="233"/>
      <c r="F380" s="233"/>
      <c r="G380" s="233"/>
      <c r="H380" s="233"/>
      <c r="I380" s="233"/>
      <c r="J380" s="233"/>
      <c r="K380" s="233"/>
      <c r="L380" s="233"/>
      <c r="M380" s="233"/>
      <c r="N380" s="233"/>
      <c r="O380" s="233"/>
      <c r="P380" s="233"/>
      <c r="Q380" s="233"/>
      <c r="R380" s="233"/>
      <c r="S380" s="233"/>
      <c r="T380" s="233"/>
      <c r="U380" s="233"/>
      <c r="V380" s="233"/>
      <c r="W380" s="233"/>
      <c r="X380" s="233"/>
    </row>
    <row r="381" spans="1:24" ht="14.25" x14ac:dyDescent="0.2">
      <c r="A381" s="233"/>
      <c r="B381" s="233"/>
      <c r="C381" s="233"/>
      <c r="D381" s="233"/>
      <c r="E381" s="233"/>
      <c r="F381" s="233"/>
      <c r="G381" s="233"/>
      <c r="H381" s="233"/>
      <c r="I381" s="233"/>
      <c r="J381" s="233"/>
      <c r="K381" s="233"/>
      <c r="L381" s="233"/>
      <c r="M381" s="233"/>
      <c r="N381" s="233"/>
      <c r="O381" s="233"/>
      <c r="P381" s="233"/>
      <c r="Q381" s="233"/>
      <c r="R381" s="233"/>
      <c r="S381" s="233"/>
      <c r="T381" s="233"/>
      <c r="U381" s="233"/>
      <c r="V381" s="233"/>
      <c r="W381" s="233"/>
      <c r="X381" s="233"/>
    </row>
    <row r="382" spans="1:24" ht="14.25" x14ac:dyDescent="0.2">
      <c r="A382" s="233"/>
      <c r="B382" s="233"/>
      <c r="C382" s="233"/>
      <c r="D382" s="233"/>
      <c r="E382" s="233"/>
      <c r="F382" s="233"/>
      <c r="G382" s="233"/>
      <c r="H382" s="233"/>
      <c r="I382" s="233"/>
      <c r="J382" s="233"/>
      <c r="K382" s="233"/>
      <c r="L382" s="233"/>
      <c r="M382" s="233"/>
      <c r="N382" s="233"/>
      <c r="O382" s="233"/>
      <c r="P382" s="233"/>
      <c r="Q382" s="233"/>
      <c r="R382" s="233"/>
      <c r="S382" s="233"/>
      <c r="T382" s="233"/>
      <c r="U382" s="233"/>
      <c r="V382" s="233"/>
      <c r="W382" s="233"/>
      <c r="X382" s="233"/>
    </row>
    <row r="383" spans="1:24" ht="14.25" x14ac:dyDescent="0.2">
      <c r="A383" s="233"/>
      <c r="B383" s="233"/>
      <c r="C383" s="233"/>
      <c r="D383" s="233"/>
      <c r="E383" s="233"/>
      <c r="F383" s="233"/>
      <c r="G383" s="233"/>
      <c r="H383" s="233"/>
      <c r="I383" s="233"/>
      <c r="J383" s="233"/>
      <c r="K383" s="233"/>
      <c r="L383" s="233"/>
      <c r="M383" s="233"/>
      <c r="N383" s="233"/>
      <c r="O383" s="233"/>
      <c r="P383" s="233"/>
      <c r="Q383" s="233"/>
      <c r="R383" s="233"/>
      <c r="S383" s="233"/>
      <c r="T383" s="233"/>
      <c r="U383" s="233"/>
      <c r="V383" s="233"/>
      <c r="W383" s="233"/>
      <c r="X383" s="233"/>
    </row>
    <row r="384" spans="1:24" ht="14.25" x14ac:dyDescent="0.2">
      <c r="A384" s="233"/>
      <c r="B384" s="233"/>
      <c r="C384" s="233"/>
      <c r="D384" s="233"/>
      <c r="E384" s="233"/>
      <c r="F384" s="233"/>
      <c r="G384" s="233"/>
      <c r="H384" s="233"/>
      <c r="I384" s="233"/>
      <c r="J384" s="233"/>
      <c r="K384" s="233"/>
      <c r="L384" s="233"/>
      <c r="M384" s="233"/>
      <c r="N384" s="233"/>
      <c r="O384" s="233"/>
      <c r="P384" s="233"/>
      <c r="Q384" s="233"/>
      <c r="R384" s="233"/>
      <c r="S384" s="233"/>
      <c r="T384" s="233"/>
      <c r="U384" s="233"/>
      <c r="V384" s="233"/>
      <c r="W384" s="233"/>
      <c r="X384" s="233"/>
    </row>
    <row r="385" spans="1:24" ht="14.25" x14ac:dyDescent="0.2">
      <c r="A385" s="233"/>
      <c r="B385" s="233"/>
      <c r="C385" s="233"/>
      <c r="D385" s="233"/>
      <c r="E385" s="233"/>
      <c r="F385" s="233"/>
      <c r="G385" s="233"/>
      <c r="H385" s="233"/>
      <c r="I385" s="233"/>
      <c r="J385" s="233"/>
      <c r="K385" s="233"/>
      <c r="L385" s="233"/>
      <c r="M385" s="233"/>
      <c r="N385" s="233"/>
      <c r="O385" s="233"/>
      <c r="P385" s="233"/>
      <c r="Q385" s="233"/>
      <c r="R385" s="233"/>
      <c r="S385" s="233"/>
      <c r="T385" s="233"/>
      <c r="U385" s="233"/>
      <c r="V385" s="233"/>
      <c r="W385" s="233"/>
      <c r="X385" s="233"/>
    </row>
    <row r="386" spans="1:24" ht="14.25" x14ac:dyDescent="0.2">
      <c r="A386" s="233"/>
      <c r="B386" s="233"/>
      <c r="C386" s="233"/>
      <c r="D386" s="233"/>
      <c r="E386" s="233"/>
      <c r="F386" s="233"/>
      <c r="G386" s="233"/>
      <c r="H386" s="233"/>
      <c r="I386" s="233"/>
      <c r="J386" s="233"/>
      <c r="K386" s="233"/>
      <c r="L386" s="233"/>
      <c r="M386" s="233"/>
      <c r="N386" s="233"/>
      <c r="O386" s="233"/>
      <c r="P386" s="233"/>
      <c r="Q386" s="233"/>
      <c r="R386" s="233"/>
      <c r="S386" s="233"/>
      <c r="T386" s="233"/>
      <c r="U386" s="233"/>
      <c r="V386" s="233"/>
      <c r="W386" s="233"/>
      <c r="X386" s="233"/>
    </row>
    <row r="387" spans="1:24" ht="14.25" x14ac:dyDescent="0.2">
      <c r="A387" s="233"/>
      <c r="B387" s="233"/>
      <c r="C387" s="233"/>
      <c r="D387" s="233"/>
      <c r="E387" s="233"/>
      <c r="F387" s="233"/>
      <c r="G387" s="233"/>
      <c r="H387" s="233"/>
      <c r="I387" s="233"/>
      <c r="J387" s="233"/>
      <c r="K387" s="233"/>
      <c r="L387" s="233"/>
      <c r="M387" s="233"/>
      <c r="N387" s="233"/>
      <c r="O387" s="233"/>
      <c r="P387" s="233"/>
      <c r="Q387" s="233"/>
      <c r="R387" s="233"/>
      <c r="S387" s="233"/>
      <c r="T387" s="233"/>
      <c r="U387" s="233"/>
      <c r="V387" s="233"/>
      <c r="W387" s="233"/>
      <c r="X387" s="233"/>
    </row>
    <row r="388" spans="1:24" ht="14.25" x14ac:dyDescent="0.2">
      <c r="A388" s="233"/>
      <c r="B388" s="233"/>
      <c r="C388" s="233"/>
      <c r="D388" s="233"/>
      <c r="E388" s="233"/>
      <c r="F388" s="233"/>
      <c r="G388" s="233"/>
      <c r="H388" s="233"/>
      <c r="I388" s="233"/>
      <c r="J388" s="233"/>
      <c r="K388" s="233"/>
      <c r="L388" s="233"/>
      <c r="M388" s="233"/>
      <c r="N388" s="233"/>
      <c r="O388" s="233"/>
      <c r="P388" s="233"/>
      <c r="Q388" s="233"/>
      <c r="R388" s="233"/>
      <c r="S388" s="233"/>
      <c r="T388" s="233"/>
      <c r="U388" s="233"/>
      <c r="V388" s="233"/>
      <c r="W388" s="233"/>
      <c r="X388" s="233"/>
    </row>
    <row r="389" spans="1:24" ht="14.25" x14ac:dyDescent="0.2">
      <c r="A389" s="233"/>
      <c r="B389" s="233"/>
      <c r="C389" s="233"/>
      <c r="D389" s="233"/>
      <c r="E389" s="233"/>
      <c r="F389" s="233"/>
      <c r="G389" s="233"/>
      <c r="H389" s="233"/>
      <c r="I389" s="233"/>
      <c r="J389" s="233"/>
      <c r="K389" s="233"/>
      <c r="L389" s="233"/>
      <c r="M389" s="233"/>
      <c r="N389" s="233"/>
      <c r="O389" s="233"/>
      <c r="P389" s="233"/>
      <c r="Q389" s="233"/>
      <c r="R389" s="233"/>
      <c r="S389" s="233"/>
      <c r="T389" s="233"/>
      <c r="U389" s="233"/>
      <c r="V389" s="233"/>
      <c r="W389" s="233"/>
      <c r="X389" s="233"/>
    </row>
    <row r="390" spans="1:24" ht="14.25" x14ac:dyDescent="0.2">
      <c r="A390" s="233"/>
      <c r="B390" s="233"/>
      <c r="C390" s="233"/>
      <c r="D390" s="233"/>
      <c r="E390" s="233"/>
      <c r="F390" s="233"/>
      <c r="G390" s="233"/>
      <c r="H390" s="233"/>
      <c r="I390" s="233"/>
      <c r="J390" s="233"/>
      <c r="K390" s="233"/>
      <c r="L390" s="233"/>
      <c r="M390" s="233"/>
      <c r="N390" s="233"/>
      <c r="O390" s="233"/>
      <c r="P390" s="233"/>
      <c r="Q390" s="233"/>
      <c r="R390" s="233"/>
      <c r="S390" s="233"/>
      <c r="T390" s="233"/>
      <c r="U390" s="233"/>
      <c r="V390" s="233"/>
      <c r="W390" s="233"/>
      <c r="X390" s="233"/>
    </row>
    <row r="391" spans="1:24" ht="14.25" x14ac:dyDescent="0.2">
      <c r="A391" s="233"/>
      <c r="B391" s="233"/>
      <c r="C391" s="233"/>
      <c r="D391" s="233"/>
      <c r="E391" s="233"/>
      <c r="F391" s="233"/>
      <c r="G391" s="233"/>
      <c r="H391" s="233"/>
      <c r="I391" s="233"/>
      <c r="J391" s="233"/>
      <c r="K391" s="233"/>
      <c r="L391" s="233"/>
      <c r="M391" s="233"/>
      <c r="N391" s="233"/>
      <c r="O391" s="233"/>
      <c r="P391" s="233"/>
      <c r="Q391" s="233"/>
      <c r="R391" s="233"/>
      <c r="S391" s="233"/>
      <c r="T391" s="233"/>
      <c r="U391" s="233"/>
      <c r="V391" s="233"/>
      <c r="W391" s="233"/>
      <c r="X391" s="233"/>
    </row>
    <row r="392" spans="1:24" ht="14.25" x14ac:dyDescent="0.2">
      <c r="A392" s="233"/>
      <c r="B392" s="233"/>
      <c r="C392" s="233"/>
      <c r="D392" s="233"/>
      <c r="E392" s="233"/>
      <c r="F392" s="233"/>
      <c r="G392" s="233"/>
      <c r="H392" s="233"/>
      <c r="I392" s="233"/>
      <c r="J392" s="233"/>
      <c r="K392" s="233"/>
      <c r="L392" s="233"/>
      <c r="M392" s="233"/>
      <c r="N392" s="233"/>
      <c r="O392" s="233"/>
      <c r="P392" s="233"/>
      <c r="Q392" s="233"/>
      <c r="R392" s="233"/>
      <c r="S392" s="233"/>
      <c r="T392" s="233"/>
      <c r="U392" s="233"/>
      <c r="V392" s="233"/>
      <c r="W392" s="233"/>
      <c r="X392" s="233"/>
    </row>
    <row r="393" spans="1:24" ht="14.25" x14ac:dyDescent="0.2">
      <c r="A393" s="233"/>
      <c r="B393" s="233"/>
      <c r="C393" s="233"/>
      <c r="D393" s="233"/>
      <c r="E393" s="233"/>
      <c r="F393" s="233"/>
      <c r="G393" s="233"/>
      <c r="H393" s="233"/>
      <c r="I393" s="233"/>
      <c r="J393" s="233"/>
      <c r="K393" s="233"/>
      <c r="L393" s="233"/>
      <c r="M393" s="233"/>
      <c r="N393" s="233"/>
      <c r="O393" s="233"/>
      <c r="P393" s="233"/>
      <c r="Q393" s="233"/>
      <c r="R393" s="233"/>
      <c r="S393" s="233"/>
      <c r="T393" s="233"/>
      <c r="U393" s="233"/>
      <c r="V393" s="233"/>
      <c r="W393" s="233"/>
      <c r="X393" s="233"/>
    </row>
    <row r="394" spans="1:24" ht="14.25" x14ac:dyDescent="0.2">
      <c r="A394" s="233"/>
      <c r="B394" s="233"/>
      <c r="C394" s="233"/>
      <c r="D394" s="233"/>
      <c r="E394" s="233"/>
      <c r="F394" s="233"/>
      <c r="G394" s="233"/>
      <c r="H394" s="233"/>
      <c r="I394" s="233"/>
      <c r="J394" s="233"/>
      <c r="K394" s="233"/>
      <c r="L394" s="233"/>
      <c r="M394" s="233"/>
      <c r="N394" s="233"/>
      <c r="O394" s="233"/>
      <c r="P394" s="233"/>
      <c r="Q394" s="233"/>
      <c r="R394" s="233"/>
      <c r="S394" s="233"/>
      <c r="T394" s="233"/>
      <c r="U394" s="233"/>
      <c r="V394" s="233"/>
      <c r="W394" s="233"/>
      <c r="X394" s="233"/>
    </row>
    <row r="395" spans="1:24" ht="14.25" x14ac:dyDescent="0.2">
      <c r="A395" s="233"/>
      <c r="B395" s="233"/>
      <c r="C395" s="233"/>
      <c r="D395" s="233"/>
      <c r="E395" s="233"/>
      <c r="F395" s="233"/>
      <c r="G395" s="233"/>
      <c r="H395" s="233"/>
      <c r="I395" s="233"/>
      <c r="J395" s="233"/>
      <c r="K395" s="233"/>
      <c r="L395" s="233"/>
      <c r="M395" s="233"/>
      <c r="N395" s="233"/>
      <c r="O395" s="233"/>
      <c r="P395" s="233"/>
      <c r="Q395" s="233"/>
      <c r="R395" s="233"/>
      <c r="S395" s="233"/>
      <c r="T395" s="233"/>
      <c r="U395" s="233"/>
      <c r="V395" s="233"/>
      <c r="W395" s="233"/>
      <c r="X395" s="233"/>
    </row>
    <row r="396" spans="1:24" ht="14.25" x14ac:dyDescent="0.2">
      <c r="A396" s="233"/>
      <c r="B396" s="233"/>
      <c r="C396" s="233"/>
      <c r="D396" s="233"/>
      <c r="E396" s="233"/>
      <c r="F396" s="233"/>
      <c r="G396" s="233"/>
      <c r="H396" s="233"/>
      <c r="I396" s="233"/>
      <c r="J396" s="233"/>
      <c r="K396" s="233"/>
      <c r="L396" s="233"/>
      <c r="M396" s="233"/>
      <c r="N396" s="233"/>
      <c r="O396" s="233"/>
      <c r="P396" s="233"/>
      <c r="Q396" s="233"/>
      <c r="R396" s="233"/>
      <c r="S396" s="233"/>
      <c r="T396" s="233"/>
      <c r="U396" s="233"/>
      <c r="V396" s="233"/>
      <c r="W396" s="233"/>
      <c r="X396" s="233"/>
    </row>
    <row r="397" spans="1:24" ht="14.25" x14ac:dyDescent="0.2">
      <c r="A397" s="233"/>
      <c r="B397" s="233"/>
      <c r="C397" s="233"/>
      <c r="D397" s="233"/>
      <c r="E397" s="233"/>
      <c r="F397" s="233"/>
      <c r="G397" s="233"/>
      <c r="H397" s="233"/>
      <c r="I397" s="233"/>
      <c r="J397" s="233"/>
      <c r="K397" s="233"/>
      <c r="L397" s="233"/>
      <c r="M397" s="233"/>
      <c r="N397" s="233"/>
      <c r="O397" s="233"/>
      <c r="P397" s="233"/>
      <c r="Q397" s="233"/>
      <c r="R397" s="233"/>
      <c r="S397" s="233"/>
      <c r="T397" s="233"/>
      <c r="U397" s="233"/>
      <c r="V397" s="233"/>
      <c r="W397" s="233"/>
      <c r="X397" s="233"/>
    </row>
    <row r="398" spans="1:24" ht="14.25" x14ac:dyDescent="0.2">
      <c r="A398" s="233"/>
      <c r="B398" s="233"/>
      <c r="C398" s="233"/>
      <c r="D398" s="233"/>
      <c r="E398" s="233"/>
      <c r="F398" s="233"/>
      <c r="G398" s="233"/>
      <c r="H398" s="233"/>
      <c r="I398" s="233"/>
      <c r="J398" s="233"/>
      <c r="K398" s="233"/>
      <c r="L398" s="233"/>
      <c r="M398" s="233"/>
      <c r="N398" s="233"/>
      <c r="O398" s="233"/>
      <c r="P398" s="233"/>
      <c r="Q398" s="233"/>
      <c r="R398" s="233"/>
      <c r="S398" s="233"/>
      <c r="T398" s="233"/>
      <c r="U398" s="233"/>
      <c r="V398" s="233"/>
      <c r="W398" s="233"/>
      <c r="X398" s="233"/>
    </row>
    <row r="399" spans="1:24" ht="14.25" x14ac:dyDescent="0.2">
      <c r="A399" s="233"/>
      <c r="B399" s="233"/>
      <c r="C399" s="233"/>
      <c r="D399" s="233"/>
      <c r="E399" s="233"/>
      <c r="F399" s="233"/>
      <c r="G399" s="233"/>
      <c r="H399" s="233"/>
      <c r="I399" s="233"/>
      <c r="J399" s="233"/>
      <c r="K399" s="233"/>
      <c r="L399" s="233"/>
      <c r="M399" s="233"/>
      <c r="N399" s="233"/>
      <c r="O399" s="233"/>
      <c r="P399" s="233"/>
      <c r="Q399" s="233"/>
      <c r="R399" s="233"/>
      <c r="S399" s="233"/>
      <c r="T399" s="233"/>
      <c r="U399" s="233"/>
      <c r="V399" s="233"/>
      <c r="W399" s="233"/>
      <c r="X399" s="233"/>
    </row>
    <row r="400" spans="1:24" ht="14.25" x14ac:dyDescent="0.2">
      <c r="A400" s="233"/>
      <c r="B400" s="233"/>
      <c r="C400" s="233"/>
      <c r="D400" s="233"/>
      <c r="E400" s="233"/>
      <c r="F400" s="233"/>
      <c r="G400" s="233"/>
      <c r="H400" s="233"/>
      <c r="I400" s="233"/>
      <c r="J400" s="233"/>
      <c r="K400" s="233"/>
      <c r="L400" s="233"/>
      <c r="M400" s="233"/>
      <c r="N400" s="233"/>
      <c r="O400" s="233"/>
      <c r="P400" s="233"/>
      <c r="Q400" s="233"/>
      <c r="R400" s="233"/>
      <c r="S400" s="233"/>
      <c r="T400" s="233"/>
      <c r="U400" s="233"/>
      <c r="V400" s="233"/>
      <c r="W400" s="233"/>
      <c r="X400" s="233"/>
    </row>
    <row r="401" spans="1:24" ht="14.25" x14ac:dyDescent="0.2">
      <c r="A401" s="233"/>
      <c r="B401" s="233"/>
      <c r="C401" s="233"/>
      <c r="D401" s="233"/>
      <c r="E401" s="233"/>
      <c r="F401" s="233"/>
      <c r="G401" s="233"/>
      <c r="H401" s="233"/>
      <c r="I401" s="233"/>
      <c r="J401" s="233"/>
      <c r="K401" s="233"/>
      <c r="L401" s="233"/>
      <c r="M401" s="233"/>
      <c r="N401" s="233"/>
      <c r="O401" s="233"/>
      <c r="P401" s="233"/>
      <c r="Q401" s="233"/>
      <c r="R401" s="233"/>
      <c r="S401" s="233"/>
      <c r="T401" s="233"/>
      <c r="U401" s="233"/>
      <c r="V401" s="233"/>
      <c r="W401" s="233"/>
      <c r="X401" s="233"/>
    </row>
    <row r="402" spans="1:24" ht="14.25" x14ac:dyDescent="0.2">
      <c r="A402" s="233"/>
      <c r="B402" s="233"/>
      <c r="C402" s="233"/>
      <c r="D402" s="233"/>
      <c r="E402" s="233"/>
      <c r="F402" s="233"/>
      <c r="G402" s="233"/>
      <c r="H402" s="233"/>
      <c r="I402" s="233"/>
      <c r="J402" s="233"/>
      <c r="K402" s="233"/>
      <c r="L402" s="233"/>
      <c r="M402" s="233"/>
      <c r="N402" s="233"/>
      <c r="O402" s="233"/>
      <c r="P402" s="233"/>
      <c r="Q402" s="233"/>
      <c r="R402" s="233"/>
      <c r="S402" s="233"/>
      <c r="T402" s="233"/>
      <c r="U402" s="233"/>
      <c r="V402" s="233"/>
      <c r="W402" s="233"/>
      <c r="X402" s="233"/>
    </row>
    <row r="403" spans="1:24" ht="14.25" x14ac:dyDescent="0.2">
      <c r="A403" s="233"/>
      <c r="B403" s="233"/>
      <c r="C403" s="233"/>
      <c r="D403" s="233"/>
      <c r="E403" s="233"/>
      <c r="F403" s="233"/>
      <c r="G403" s="233"/>
      <c r="H403" s="233"/>
      <c r="I403" s="233"/>
      <c r="J403" s="233"/>
      <c r="K403" s="233"/>
      <c r="L403" s="233"/>
      <c r="M403" s="233"/>
      <c r="N403" s="233"/>
      <c r="O403" s="233"/>
      <c r="P403" s="233"/>
      <c r="Q403" s="233"/>
      <c r="R403" s="233"/>
      <c r="S403" s="233"/>
      <c r="T403" s="233"/>
      <c r="U403" s="233"/>
      <c r="V403" s="233"/>
      <c r="W403" s="233"/>
      <c r="X403" s="233"/>
    </row>
    <row r="404" spans="1:24" ht="14.25" x14ac:dyDescent="0.2">
      <c r="A404" s="233"/>
      <c r="B404" s="233"/>
      <c r="C404" s="233"/>
      <c r="D404" s="233"/>
      <c r="E404" s="233"/>
      <c r="F404" s="233"/>
      <c r="G404" s="233"/>
      <c r="H404" s="233"/>
      <c r="I404" s="233"/>
      <c r="J404" s="233"/>
      <c r="K404" s="233"/>
      <c r="L404" s="233"/>
      <c r="M404" s="233"/>
      <c r="N404" s="233"/>
      <c r="O404" s="233"/>
      <c r="P404" s="233"/>
      <c r="Q404" s="233"/>
      <c r="R404" s="233"/>
      <c r="S404" s="233"/>
      <c r="T404" s="233"/>
      <c r="U404" s="233"/>
      <c r="V404" s="233"/>
      <c r="W404" s="233"/>
      <c r="X404" s="233"/>
    </row>
    <row r="405" spans="1:24" ht="14.25" x14ac:dyDescent="0.2">
      <c r="A405" s="233"/>
      <c r="B405" s="233"/>
      <c r="C405" s="233"/>
      <c r="D405" s="233"/>
      <c r="E405" s="233"/>
      <c r="F405" s="233"/>
      <c r="G405" s="233"/>
      <c r="H405" s="233"/>
      <c r="I405" s="233"/>
      <c r="J405" s="233"/>
      <c r="K405" s="233"/>
      <c r="L405" s="233"/>
      <c r="M405" s="233"/>
      <c r="N405" s="233"/>
      <c r="O405" s="233"/>
      <c r="P405" s="233"/>
      <c r="Q405" s="233"/>
      <c r="R405" s="233"/>
      <c r="S405" s="233"/>
      <c r="T405" s="233"/>
      <c r="U405" s="233"/>
      <c r="V405" s="233"/>
      <c r="W405" s="233"/>
      <c r="X405" s="233"/>
    </row>
    <row r="406" spans="1:24" ht="14.25" x14ac:dyDescent="0.2">
      <c r="A406" s="233"/>
      <c r="B406" s="233"/>
      <c r="C406" s="233"/>
      <c r="D406" s="233"/>
      <c r="E406" s="233"/>
      <c r="F406" s="233"/>
      <c r="G406" s="233"/>
      <c r="H406" s="233"/>
      <c r="I406" s="233"/>
      <c r="J406" s="233"/>
      <c r="K406" s="233"/>
      <c r="L406" s="233"/>
      <c r="M406" s="233"/>
      <c r="N406" s="233"/>
      <c r="O406" s="233"/>
      <c r="P406" s="233"/>
      <c r="Q406" s="233"/>
      <c r="R406" s="233"/>
      <c r="S406" s="233"/>
      <c r="T406" s="233"/>
      <c r="U406" s="233"/>
      <c r="V406" s="233"/>
      <c r="W406" s="233"/>
      <c r="X406" s="233"/>
    </row>
    <row r="407" spans="1:24" ht="14.25" x14ac:dyDescent="0.2">
      <c r="A407" s="233"/>
      <c r="B407" s="233"/>
      <c r="C407" s="233"/>
      <c r="D407" s="233"/>
      <c r="E407" s="233"/>
      <c r="F407" s="233"/>
      <c r="G407" s="233"/>
      <c r="H407" s="233"/>
      <c r="I407" s="233"/>
      <c r="J407" s="233"/>
      <c r="K407" s="233"/>
      <c r="L407" s="233"/>
      <c r="M407" s="233"/>
      <c r="N407" s="233"/>
      <c r="O407" s="233"/>
      <c r="P407" s="233"/>
      <c r="Q407" s="233"/>
      <c r="R407" s="233"/>
      <c r="S407" s="233"/>
      <c r="T407" s="233"/>
      <c r="U407" s="233"/>
      <c r="V407" s="233"/>
      <c r="W407" s="233"/>
      <c r="X407" s="233"/>
    </row>
    <row r="408" spans="1:24" ht="14.25" x14ac:dyDescent="0.2">
      <c r="A408" s="233"/>
      <c r="B408" s="233"/>
      <c r="C408" s="233"/>
      <c r="D408" s="233"/>
      <c r="E408" s="233"/>
      <c r="F408" s="233"/>
      <c r="G408" s="233"/>
      <c r="H408" s="233"/>
      <c r="I408" s="233"/>
      <c r="J408" s="233"/>
      <c r="K408" s="233"/>
      <c r="L408" s="233"/>
      <c r="M408" s="233"/>
      <c r="N408" s="233"/>
      <c r="O408" s="233"/>
      <c r="P408" s="233"/>
      <c r="Q408" s="233"/>
      <c r="R408" s="233"/>
      <c r="S408" s="233"/>
      <c r="T408" s="233"/>
      <c r="U408" s="233"/>
      <c r="V408" s="233"/>
      <c r="W408" s="233"/>
      <c r="X408" s="233"/>
    </row>
    <row r="409" spans="1:24" ht="14.25" x14ac:dyDescent="0.2">
      <c r="A409" s="233"/>
      <c r="B409" s="233"/>
      <c r="C409" s="233"/>
      <c r="D409" s="233"/>
      <c r="E409" s="233"/>
      <c r="F409" s="233"/>
      <c r="G409" s="233"/>
      <c r="H409" s="233"/>
      <c r="I409" s="233"/>
      <c r="J409" s="233"/>
      <c r="K409" s="233"/>
      <c r="L409" s="233"/>
      <c r="M409" s="233"/>
      <c r="N409" s="233"/>
      <c r="O409" s="233"/>
      <c r="P409" s="233"/>
      <c r="Q409" s="233"/>
      <c r="R409" s="233"/>
      <c r="S409" s="233"/>
      <c r="T409" s="233"/>
      <c r="U409" s="233"/>
      <c r="V409" s="233"/>
      <c r="W409" s="233"/>
      <c r="X409" s="233"/>
    </row>
    <row r="410" spans="1:24" ht="14.25" x14ac:dyDescent="0.2">
      <c r="A410" s="233"/>
      <c r="B410" s="233"/>
      <c r="C410" s="233"/>
      <c r="D410" s="233"/>
      <c r="E410" s="233"/>
      <c r="F410" s="233"/>
      <c r="G410" s="233"/>
      <c r="H410" s="233"/>
      <c r="I410" s="233"/>
      <c r="J410" s="233"/>
      <c r="K410" s="233"/>
      <c r="L410" s="233"/>
      <c r="M410" s="233"/>
      <c r="N410" s="233"/>
      <c r="O410" s="233"/>
      <c r="P410" s="233"/>
      <c r="Q410" s="233"/>
      <c r="R410" s="233"/>
      <c r="S410" s="233"/>
      <c r="T410" s="233"/>
      <c r="U410" s="233"/>
      <c r="V410" s="233"/>
      <c r="W410" s="233"/>
      <c r="X410" s="233"/>
    </row>
    <row r="411" spans="1:24" ht="14.25" x14ac:dyDescent="0.2">
      <c r="A411" s="233"/>
      <c r="B411" s="233"/>
      <c r="C411" s="233"/>
      <c r="D411" s="233"/>
      <c r="E411" s="233"/>
      <c r="F411" s="233"/>
      <c r="G411" s="233"/>
      <c r="H411" s="233"/>
      <c r="I411" s="233"/>
      <c r="J411" s="233"/>
      <c r="K411" s="233"/>
      <c r="L411" s="233"/>
      <c r="M411" s="233"/>
      <c r="N411" s="233"/>
      <c r="O411" s="233"/>
      <c r="P411" s="233"/>
      <c r="Q411" s="233"/>
      <c r="R411" s="233"/>
      <c r="S411" s="233"/>
      <c r="T411" s="233"/>
      <c r="U411" s="233"/>
      <c r="V411" s="233"/>
      <c r="W411" s="233"/>
      <c r="X411" s="233"/>
    </row>
    <row r="412" spans="1:24" ht="14.25" x14ac:dyDescent="0.2">
      <c r="A412" s="233"/>
      <c r="B412" s="233"/>
      <c r="C412" s="233"/>
      <c r="D412" s="233"/>
      <c r="E412" s="233"/>
      <c r="F412" s="233"/>
      <c r="G412" s="233"/>
      <c r="H412" s="233"/>
      <c r="I412" s="233"/>
      <c r="J412" s="233"/>
      <c r="K412" s="233"/>
      <c r="L412" s="233"/>
      <c r="M412" s="233"/>
      <c r="N412" s="233"/>
      <c r="O412" s="233"/>
      <c r="P412" s="233"/>
      <c r="Q412" s="233"/>
      <c r="R412" s="233"/>
      <c r="S412" s="233"/>
      <c r="T412" s="233"/>
      <c r="U412" s="233"/>
      <c r="V412" s="233"/>
      <c r="W412" s="233"/>
      <c r="X412" s="233"/>
    </row>
    <row r="413" spans="1:24" ht="14.25" x14ac:dyDescent="0.2">
      <c r="A413" s="233"/>
      <c r="B413" s="233"/>
      <c r="C413" s="233"/>
      <c r="D413" s="233"/>
      <c r="E413" s="233"/>
      <c r="F413" s="233"/>
      <c r="G413" s="233"/>
      <c r="H413" s="233"/>
      <c r="I413" s="233"/>
      <c r="J413" s="233"/>
      <c r="K413" s="233"/>
      <c r="L413" s="233"/>
      <c r="M413" s="233"/>
      <c r="N413" s="233"/>
      <c r="O413" s="233"/>
      <c r="P413" s="233"/>
      <c r="Q413" s="233"/>
      <c r="R413" s="233"/>
      <c r="S413" s="233"/>
      <c r="T413" s="233"/>
      <c r="U413" s="233"/>
      <c r="V413" s="233"/>
      <c r="W413" s="233"/>
      <c r="X413" s="233"/>
    </row>
    <row r="414" spans="1:24" ht="14.25" x14ac:dyDescent="0.2">
      <c r="A414" s="233"/>
      <c r="B414" s="233"/>
      <c r="C414" s="233"/>
      <c r="D414" s="233"/>
      <c r="E414" s="233"/>
      <c r="F414" s="233"/>
      <c r="G414" s="233"/>
      <c r="H414" s="233"/>
      <c r="I414" s="233"/>
      <c r="J414" s="233"/>
      <c r="K414" s="233"/>
      <c r="L414" s="233"/>
      <c r="M414" s="233"/>
      <c r="N414" s="233"/>
      <c r="O414" s="233"/>
      <c r="P414" s="233"/>
      <c r="Q414" s="233"/>
      <c r="R414" s="233"/>
      <c r="S414" s="233"/>
      <c r="T414" s="233"/>
      <c r="U414" s="233"/>
      <c r="V414" s="233"/>
      <c r="W414" s="233"/>
      <c r="X414" s="233"/>
    </row>
    <row r="415" spans="1:24" ht="14.25" x14ac:dyDescent="0.2">
      <c r="A415" s="233"/>
      <c r="B415" s="233"/>
      <c r="C415" s="233"/>
      <c r="D415" s="233"/>
      <c r="E415" s="233"/>
      <c r="F415" s="233"/>
      <c r="G415" s="233"/>
      <c r="H415" s="233"/>
      <c r="I415" s="233"/>
      <c r="J415" s="233"/>
      <c r="K415" s="233"/>
      <c r="L415" s="233"/>
      <c r="M415" s="233"/>
      <c r="N415" s="233"/>
      <c r="O415" s="233"/>
      <c r="P415" s="233"/>
      <c r="Q415" s="233"/>
      <c r="R415" s="233"/>
      <c r="S415" s="233"/>
      <c r="T415" s="233"/>
      <c r="U415" s="233"/>
      <c r="V415" s="233"/>
      <c r="W415" s="233"/>
      <c r="X415" s="233"/>
    </row>
    <row r="416" spans="1:24" ht="14.25" x14ac:dyDescent="0.2">
      <c r="A416" s="233"/>
      <c r="B416" s="233"/>
      <c r="C416" s="233"/>
      <c r="D416" s="233"/>
      <c r="E416" s="233"/>
      <c r="F416" s="233"/>
      <c r="G416" s="233"/>
      <c r="H416" s="233"/>
      <c r="I416" s="233"/>
      <c r="J416" s="233"/>
      <c r="K416" s="233"/>
      <c r="L416" s="233"/>
      <c r="M416" s="233"/>
      <c r="N416" s="233"/>
      <c r="O416" s="233"/>
      <c r="P416" s="233"/>
      <c r="Q416" s="233"/>
      <c r="R416" s="233"/>
      <c r="S416" s="233"/>
      <c r="T416" s="233"/>
      <c r="U416" s="233"/>
      <c r="V416" s="233"/>
      <c r="W416" s="233"/>
      <c r="X416" s="233"/>
    </row>
    <row r="417" spans="1:24" ht="14.25" x14ac:dyDescent="0.2">
      <c r="A417" s="233"/>
      <c r="B417" s="233"/>
      <c r="C417" s="233"/>
      <c r="D417" s="233"/>
      <c r="E417" s="233"/>
      <c r="F417" s="233"/>
      <c r="G417" s="233"/>
      <c r="H417" s="233"/>
      <c r="I417" s="233"/>
      <c r="J417" s="233"/>
      <c r="K417" s="233"/>
      <c r="L417" s="233"/>
      <c r="M417" s="233"/>
      <c r="N417" s="233"/>
      <c r="O417" s="233"/>
      <c r="P417" s="233"/>
      <c r="Q417" s="233"/>
      <c r="R417" s="233"/>
      <c r="S417" s="233"/>
      <c r="T417" s="233"/>
      <c r="U417" s="233"/>
      <c r="V417" s="233"/>
      <c r="W417" s="233"/>
      <c r="X417" s="233"/>
    </row>
    <row r="418" spans="1:24" ht="14.25" x14ac:dyDescent="0.2">
      <c r="A418" s="233"/>
      <c r="B418" s="233"/>
      <c r="C418" s="233"/>
      <c r="D418" s="233"/>
      <c r="E418" s="233"/>
      <c r="F418" s="233"/>
      <c r="G418" s="233"/>
      <c r="H418" s="233"/>
      <c r="I418" s="233"/>
      <c r="J418" s="233"/>
      <c r="K418" s="233"/>
      <c r="L418" s="233"/>
      <c r="M418" s="233"/>
      <c r="N418" s="233"/>
      <c r="O418" s="233"/>
      <c r="P418" s="233"/>
      <c r="Q418" s="233"/>
      <c r="R418" s="233"/>
      <c r="S418" s="233"/>
      <c r="T418" s="233"/>
      <c r="U418" s="233"/>
      <c r="V418" s="233"/>
      <c r="W418" s="233"/>
      <c r="X418" s="233"/>
    </row>
    <row r="419" spans="1:24" ht="14.25" x14ac:dyDescent="0.2">
      <c r="A419" s="233"/>
      <c r="B419" s="233"/>
      <c r="C419" s="233"/>
      <c r="D419" s="233"/>
      <c r="E419" s="233"/>
      <c r="F419" s="233"/>
      <c r="G419" s="233"/>
      <c r="H419" s="233"/>
      <c r="I419" s="233"/>
      <c r="J419" s="233"/>
      <c r="K419" s="233"/>
      <c r="L419" s="233"/>
      <c r="M419" s="233"/>
      <c r="N419" s="233"/>
      <c r="O419" s="233"/>
      <c r="P419" s="233"/>
      <c r="Q419" s="233"/>
      <c r="R419" s="233"/>
      <c r="S419" s="233"/>
      <c r="T419" s="233"/>
      <c r="U419" s="233"/>
      <c r="V419" s="233"/>
      <c r="W419" s="233"/>
      <c r="X419" s="233"/>
    </row>
    <row r="420" spans="1:24" ht="14.25" x14ac:dyDescent="0.2">
      <c r="A420" s="233"/>
      <c r="B420" s="233"/>
      <c r="C420" s="233"/>
      <c r="D420" s="233"/>
      <c r="E420" s="233"/>
      <c r="F420" s="233"/>
      <c r="G420" s="233"/>
      <c r="H420" s="233"/>
      <c r="I420" s="233"/>
      <c r="J420" s="233"/>
      <c r="K420" s="233"/>
      <c r="L420" s="233"/>
      <c r="M420" s="233"/>
      <c r="N420" s="233"/>
      <c r="O420" s="233"/>
      <c r="P420" s="233"/>
      <c r="Q420" s="233"/>
      <c r="R420" s="233"/>
      <c r="S420" s="233"/>
      <c r="T420" s="233"/>
      <c r="U420" s="233"/>
      <c r="V420" s="233"/>
      <c r="W420" s="233"/>
      <c r="X420" s="233"/>
    </row>
    <row r="421" spans="1:24" ht="14.25" x14ac:dyDescent="0.2">
      <c r="A421" s="233"/>
      <c r="B421" s="233"/>
      <c r="C421" s="233"/>
      <c r="D421" s="233"/>
      <c r="E421" s="233"/>
      <c r="F421" s="233"/>
      <c r="G421" s="233"/>
      <c r="H421" s="233"/>
      <c r="I421" s="233"/>
      <c r="J421" s="233"/>
      <c r="K421" s="233"/>
      <c r="L421" s="233"/>
      <c r="M421" s="233"/>
      <c r="N421" s="233"/>
      <c r="O421" s="233"/>
      <c r="P421" s="233"/>
      <c r="Q421" s="233"/>
      <c r="R421" s="233"/>
      <c r="S421" s="233"/>
      <c r="T421" s="233"/>
      <c r="U421" s="233"/>
      <c r="V421" s="233"/>
      <c r="W421" s="233"/>
      <c r="X421" s="233"/>
    </row>
    <row r="422" spans="1:24" ht="14.25" x14ac:dyDescent="0.2">
      <c r="A422" s="233"/>
      <c r="B422" s="233"/>
      <c r="C422" s="233"/>
      <c r="D422" s="233"/>
      <c r="E422" s="233"/>
      <c r="F422" s="233"/>
      <c r="G422" s="233"/>
      <c r="H422" s="233"/>
      <c r="I422" s="233"/>
      <c r="J422" s="233"/>
      <c r="K422" s="233"/>
      <c r="L422" s="233"/>
      <c r="M422" s="233"/>
      <c r="N422" s="233"/>
      <c r="O422" s="233"/>
      <c r="P422" s="233"/>
      <c r="Q422" s="233"/>
      <c r="R422" s="233"/>
      <c r="S422" s="233"/>
      <c r="T422" s="233"/>
      <c r="U422" s="233"/>
      <c r="V422" s="233"/>
      <c r="W422" s="233"/>
      <c r="X422" s="233"/>
    </row>
    <row r="423" spans="1:24" ht="14.25" x14ac:dyDescent="0.2">
      <c r="A423" s="233"/>
      <c r="B423" s="233"/>
      <c r="C423" s="233"/>
      <c r="D423" s="233"/>
      <c r="E423" s="233"/>
      <c r="F423" s="233"/>
      <c r="G423" s="233"/>
      <c r="H423" s="233"/>
      <c r="I423" s="233"/>
      <c r="J423" s="233"/>
      <c r="K423" s="233"/>
      <c r="L423" s="233"/>
      <c r="M423" s="233"/>
      <c r="N423" s="233"/>
      <c r="O423" s="233"/>
      <c r="P423" s="233"/>
      <c r="Q423" s="233"/>
      <c r="R423" s="233"/>
      <c r="S423" s="233"/>
      <c r="T423" s="233"/>
      <c r="U423" s="233"/>
      <c r="V423" s="233"/>
      <c r="W423" s="233"/>
      <c r="X423" s="233"/>
    </row>
    <row r="424" spans="1:24" ht="14.25" x14ac:dyDescent="0.2">
      <c r="A424" s="233"/>
      <c r="B424" s="233"/>
      <c r="C424" s="233"/>
      <c r="D424" s="233"/>
      <c r="E424" s="233"/>
      <c r="F424" s="233"/>
      <c r="G424" s="233"/>
      <c r="H424" s="233"/>
      <c r="I424" s="233"/>
      <c r="J424" s="233"/>
      <c r="K424" s="233"/>
      <c r="L424" s="233"/>
      <c r="M424" s="233"/>
      <c r="N424" s="233"/>
      <c r="O424" s="233"/>
      <c r="P424" s="233"/>
      <c r="Q424" s="233"/>
      <c r="R424" s="233"/>
      <c r="S424" s="233"/>
      <c r="T424" s="233"/>
      <c r="U424" s="233"/>
      <c r="V424" s="233"/>
      <c r="W424" s="233"/>
      <c r="X424" s="233"/>
    </row>
    <row r="425" spans="1:24" ht="14.25" x14ac:dyDescent="0.2">
      <c r="A425" s="233"/>
      <c r="B425" s="233"/>
      <c r="C425" s="233"/>
      <c r="D425" s="233"/>
      <c r="E425" s="233"/>
      <c r="F425" s="233"/>
      <c r="G425" s="233"/>
      <c r="H425" s="233"/>
      <c r="I425" s="233"/>
      <c r="J425" s="233"/>
      <c r="K425" s="233"/>
      <c r="L425" s="233"/>
      <c r="M425" s="233"/>
      <c r="N425" s="233"/>
      <c r="O425" s="233"/>
      <c r="P425" s="233"/>
      <c r="Q425" s="233"/>
      <c r="R425" s="233"/>
      <c r="S425" s="233"/>
      <c r="T425" s="233"/>
      <c r="U425" s="233"/>
      <c r="V425" s="233"/>
      <c r="W425" s="233"/>
      <c r="X425" s="233"/>
    </row>
    <row r="426" spans="1:24" ht="14.25" x14ac:dyDescent="0.2">
      <c r="A426" s="233"/>
      <c r="B426" s="233"/>
      <c r="C426" s="233"/>
      <c r="D426" s="233"/>
      <c r="E426" s="233"/>
      <c r="F426" s="233"/>
      <c r="G426" s="233"/>
      <c r="H426" s="233"/>
      <c r="I426" s="233"/>
      <c r="J426" s="233"/>
      <c r="K426" s="233"/>
      <c r="L426" s="233"/>
      <c r="M426" s="233"/>
      <c r="N426" s="233"/>
      <c r="O426" s="233"/>
      <c r="P426" s="233"/>
      <c r="Q426" s="233"/>
      <c r="R426" s="233"/>
      <c r="S426" s="233"/>
      <c r="T426" s="233"/>
      <c r="U426" s="233"/>
      <c r="V426" s="233"/>
      <c r="W426" s="233"/>
      <c r="X426" s="233"/>
    </row>
    <row r="427" spans="1:24" ht="14.25" x14ac:dyDescent="0.2">
      <c r="A427" s="233"/>
      <c r="B427" s="233"/>
      <c r="C427" s="233"/>
      <c r="D427" s="233"/>
      <c r="E427" s="233"/>
      <c r="F427" s="233"/>
      <c r="G427" s="233"/>
      <c r="H427" s="233"/>
      <c r="I427" s="233"/>
      <c r="J427" s="233"/>
      <c r="K427" s="233"/>
      <c r="L427" s="233"/>
      <c r="M427" s="233"/>
      <c r="N427" s="233"/>
      <c r="O427" s="233"/>
      <c r="P427" s="233"/>
      <c r="Q427" s="233"/>
      <c r="R427" s="233"/>
      <c r="S427" s="233"/>
      <c r="T427" s="233"/>
      <c r="U427" s="233"/>
      <c r="V427" s="233"/>
      <c r="W427" s="233"/>
      <c r="X427" s="233"/>
    </row>
    <row r="428" spans="1:24" ht="14.25" x14ac:dyDescent="0.2">
      <c r="A428" s="233"/>
      <c r="B428" s="233"/>
      <c r="C428" s="233"/>
      <c r="D428" s="233"/>
      <c r="E428" s="233"/>
      <c r="F428" s="233"/>
      <c r="G428" s="233"/>
      <c r="H428" s="233"/>
      <c r="I428" s="233"/>
      <c r="J428" s="233"/>
      <c r="K428" s="233"/>
      <c r="L428" s="233"/>
      <c r="M428" s="233"/>
      <c r="N428" s="233"/>
      <c r="O428" s="233"/>
      <c r="P428" s="233"/>
      <c r="Q428" s="233"/>
      <c r="R428" s="233"/>
      <c r="S428" s="233"/>
      <c r="T428" s="233"/>
      <c r="U428" s="233"/>
      <c r="V428" s="233"/>
      <c r="W428" s="233"/>
      <c r="X428" s="233"/>
    </row>
    <row r="429" spans="1:24" ht="14.25" x14ac:dyDescent="0.2">
      <c r="A429" s="233"/>
      <c r="B429" s="233"/>
      <c r="C429" s="233"/>
      <c r="D429" s="233"/>
      <c r="E429" s="233"/>
      <c r="F429" s="233"/>
      <c r="G429" s="233"/>
      <c r="H429" s="233"/>
      <c r="I429" s="233"/>
      <c r="J429" s="233"/>
      <c r="K429" s="233"/>
      <c r="L429" s="233"/>
      <c r="M429" s="233"/>
      <c r="N429" s="233"/>
      <c r="O429" s="233"/>
      <c r="P429" s="233"/>
      <c r="Q429" s="233"/>
      <c r="R429" s="233"/>
      <c r="S429" s="233"/>
      <c r="T429" s="233"/>
      <c r="U429" s="233"/>
      <c r="V429" s="233"/>
      <c r="W429" s="233"/>
      <c r="X429" s="233"/>
    </row>
    <row r="430" spans="1:24" ht="14.25" x14ac:dyDescent="0.2">
      <c r="A430" s="233"/>
      <c r="B430" s="233"/>
      <c r="C430" s="233"/>
      <c r="D430" s="233"/>
      <c r="E430" s="233"/>
      <c r="F430" s="233"/>
      <c r="G430" s="233"/>
      <c r="H430" s="233"/>
      <c r="I430" s="233"/>
      <c r="J430" s="233"/>
      <c r="K430" s="233"/>
      <c r="L430" s="233"/>
      <c r="M430" s="233"/>
      <c r="N430" s="233"/>
      <c r="O430" s="233"/>
      <c r="P430" s="233"/>
      <c r="Q430" s="233"/>
      <c r="R430" s="233"/>
      <c r="S430" s="233"/>
      <c r="T430" s="233"/>
      <c r="U430" s="233"/>
      <c r="V430" s="233"/>
      <c r="W430" s="233"/>
      <c r="X430" s="233"/>
    </row>
    <row r="431" spans="1:24" ht="14.25" x14ac:dyDescent="0.2">
      <c r="A431" s="233"/>
      <c r="B431" s="233"/>
      <c r="C431" s="233"/>
      <c r="D431" s="233"/>
      <c r="E431" s="233"/>
      <c r="F431" s="233"/>
      <c r="G431" s="233"/>
      <c r="H431" s="233"/>
      <c r="I431" s="233"/>
      <c r="J431" s="233"/>
      <c r="K431" s="233"/>
      <c r="L431" s="233"/>
      <c r="M431" s="233"/>
      <c r="N431" s="233"/>
      <c r="O431" s="233"/>
      <c r="P431" s="233"/>
      <c r="Q431" s="233"/>
      <c r="R431" s="233"/>
      <c r="S431" s="233"/>
      <c r="T431" s="233"/>
      <c r="U431" s="233"/>
      <c r="V431" s="233"/>
      <c r="W431" s="233"/>
      <c r="X431" s="233"/>
    </row>
    <row r="432" spans="1:24" ht="14.25" x14ac:dyDescent="0.2">
      <c r="A432" s="233"/>
      <c r="B432" s="233"/>
      <c r="C432" s="233"/>
      <c r="D432" s="233"/>
      <c r="E432" s="233"/>
      <c r="F432" s="233"/>
      <c r="G432" s="233"/>
      <c r="H432" s="233"/>
      <c r="I432" s="233"/>
      <c r="J432" s="233"/>
      <c r="K432" s="233"/>
      <c r="L432" s="233"/>
      <c r="M432" s="233"/>
      <c r="N432" s="233"/>
      <c r="O432" s="233"/>
      <c r="P432" s="233"/>
      <c r="Q432" s="233"/>
      <c r="R432" s="233"/>
      <c r="S432" s="233"/>
      <c r="T432" s="233"/>
      <c r="U432" s="233"/>
      <c r="V432" s="233"/>
      <c r="W432" s="233"/>
      <c r="X432" s="233"/>
    </row>
    <row r="433" spans="1:24" ht="14.25" x14ac:dyDescent="0.2">
      <c r="A433" s="233"/>
      <c r="B433" s="233"/>
      <c r="C433" s="233"/>
      <c r="D433" s="233"/>
      <c r="E433" s="233"/>
      <c r="F433" s="233"/>
      <c r="G433" s="233"/>
      <c r="H433" s="233"/>
      <c r="I433" s="233"/>
      <c r="J433" s="233"/>
      <c r="K433" s="233"/>
      <c r="L433" s="233"/>
      <c r="M433" s="233"/>
      <c r="N433" s="233"/>
      <c r="O433" s="233"/>
      <c r="P433" s="233"/>
      <c r="Q433" s="233"/>
      <c r="R433" s="233"/>
      <c r="S433" s="233"/>
      <c r="T433" s="233"/>
      <c r="U433" s="233"/>
      <c r="V433" s="233"/>
      <c r="W433" s="233"/>
      <c r="X433" s="233"/>
    </row>
    <row r="434" spans="1:24" ht="14.25" x14ac:dyDescent="0.2">
      <c r="A434" s="233"/>
      <c r="B434" s="233"/>
      <c r="C434" s="233"/>
      <c r="D434" s="233"/>
      <c r="E434" s="233"/>
      <c r="F434" s="233"/>
      <c r="G434" s="233"/>
      <c r="H434" s="233"/>
      <c r="I434" s="233"/>
      <c r="J434" s="233"/>
      <c r="K434" s="233"/>
      <c r="L434" s="233"/>
      <c r="M434" s="233"/>
      <c r="N434" s="233"/>
      <c r="O434" s="233"/>
      <c r="P434" s="233"/>
      <c r="Q434" s="233"/>
      <c r="R434" s="233"/>
      <c r="S434" s="233"/>
      <c r="T434" s="233"/>
      <c r="U434" s="233"/>
      <c r="V434" s="233"/>
      <c r="W434" s="233"/>
      <c r="X434" s="233"/>
    </row>
    <row r="435" spans="1:24" ht="14.25" x14ac:dyDescent="0.2">
      <c r="A435" s="233"/>
      <c r="B435" s="233"/>
      <c r="C435" s="233"/>
      <c r="D435" s="233"/>
      <c r="E435" s="233"/>
      <c r="F435" s="233"/>
      <c r="G435" s="233"/>
      <c r="H435" s="233"/>
      <c r="I435" s="233"/>
      <c r="J435" s="233"/>
      <c r="K435" s="233"/>
      <c r="L435" s="233"/>
      <c r="M435" s="233"/>
      <c r="N435" s="233"/>
      <c r="O435" s="233"/>
      <c r="P435" s="233"/>
      <c r="Q435" s="233"/>
      <c r="R435" s="233"/>
      <c r="S435" s="233"/>
      <c r="T435" s="233"/>
      <c r="U435" s="233"/>
      <c r="V435" s="233"/>
      <c r="W435" s="233"/>
      <c r="X435" s="233"/>
    </row>
    <row r="436" spans="1:24" ht="14.25" x14ac:dyDescent="0.2">
      <c r="A436" s="233"/>
      <c r="B436" s="233"/>
      <c r="C436" s="233"/>
      <c r="D436" s="233"/>
      <c r="E436" s="233"/>
      <c r="F436" s="233"/>
      <c r="G436" s="233"/>
      <c r="H436" s="233"/>
      <c r="I436" s="233"/>
      <c r="J436" s="233"/>
      <c r="K436" s="233"/>
      <c r="L436" s="233"/>
      <c r="M436" s="233"/>
      <c r="N436" s="233"/>
      <c r="O436" s="233"/>
      <c r="P436" s="233"/>
      <c r="Q436" s="233"/>
      <c r="R436" s="233"/>
      <c r="S436" s="233"/>
      <c r="T436" s="233"/>
      <c r="U436" s="233"/>
      <c r="V436" s="233"/>
      <c r="W436" s="233"/>
      <c r="X436" s="233"/>
    </row>
    <row r="437" spans="1:24" ht="14.25" x14ac:dyDescent="0.2">
      <c r="A437" s="233"/>
      <c r="B437" s="233"/>
      <c r="C437" s="233"/>
      <c r="D437" s="233"/>
      <c r="E437" s="233"/>
      <c r="F437" s="233"/>
      <c r="G437" s="233"/>
      <c r="H437" s="233"/>
      <c r="I437" s="233"/>
      <c r="J437" s="233"/>
      <c r="K437" s="233"/>
      <c r="L437" s="233"/>
      <c r="M437" s="233"/>
      <c r="N437" s="233"/>
      <c r="O437" s="233"/>
      <c r="P437" s="233"/>
      <c r="Q437" s="233"/>
      <c r="R437" s="233"/>
      <c r="S437" s="233"/>
      <c r="T437" s="233"/>
      <c r="U437" s="233"/>
      <c r="V437" s="233"/>
      <c r="W437" s="233"/>
      <c r="X437" s="233"/>
    </row>
    <row r="438" spans="1:24" ht="14.25" x14ac:dyDescent="0.2">
      <c r="A438" s="233"/>
      <c r="B438" s="233"/>
      <c r="C438" s="233"/>
      <c r="D438" s="233"/>
      <c r="E438" s="233"/>
      <c r="F438" s="233"/>
      <c r="G438" s="233"/>
      <c r="H438" s="233"/>
      <c r="I438" s="233"/>
      <c r="J438" s="233"/>
      <c r="K438" s="233"/>
      <c r="L438" s="233"/>
      <c r="M438" s="233"/>
      <c r="N438" s="233"/>
      <c r="O438" s="233"/>
      <c r="P438" s="233"/>
      <c r="Q438" s="233"/>
      <c r="R438" s="233"/>
      <c r="S438" s="233"/>
      <c r="T438" s="233"/>
      <c r="U438" s="233"/>
      <c r="V438" s="233"/>
      <c r="W438" s="233"/>
      <c r="X438" s="233"/>
    </row>
    <row r="439" spans="1:24" ht="14.25" x14ac:dyDescent="0.2">
      <c r="A439" s="233"/>
      <c r="B439" s="233"/>
      <c r="C439" s="233"/>
      <c r="D439" s="233"/>
      <c r="E439" s="233"/>
      <c r="F439" s="233"/>
      <c r="G439" s="233"/>
      <c r="H439" s="233"/>
      <c r="I439" s="233"/>
      <c r="J439" s="233"/>
      <c r="K439" s="233"/>
      <c r="L439" s="233"/>
      <c r="M439" s="233"/>
      <c r="N439" s="233"/>
      <c r="O439" s="233"/>
      <c r="P439" s="233"/>
      <c r="Q439" s="233"/>
      <c r="R439" s="233"/>
      <c r="S439" s="233"/>
      <c r="T439" s="233"/>
      <c r="U439" s="233"/>
      <c r="V439" s="233"/>
      <c r="W439" s="233"/>
      <c r="X439" s="233"/>
    </row>
    <row r="440" spans="1:24" ht="14.25" x14ac:dyDescent="0.2">
      <c r="A440" s="233"/>
      <c r="B440" s="233"/>
      <c r="C440" s="233"/>
      <c r="D440" s="233"/>
      <c r="E440" s="233"/>
      <c r="F440" s="233"/>
      <c r="G440" s="233"/>
      <c r="H440" s="233"/>
      <c r="I440" s="233"/>
      <c r="J440" s="233"/>
      <c r="K440" s="233"/>
      <c r="L440" s="233"/>
      <c r="M440" s="233"/>
      <c r="N440" s="233"/>
      <c r="O440" s="233"/>
      <c r="P440" s="233"/>
      <c r="Q440" s="233"/>
      <c r="R440" s="233"/>
      <c r="S440" s="233"/>
      <c r="T440" s="233"/>
      <c r="U440" s="233"/>
      <c r="V440" s="233"/>
      <c r="W440" s="233"/>
      <c r="X440" s="233"/>
    </row>
    <row r="441" spans="1:24" ht="14.25" x14ac:dyDescent="0.2">
      <c r="A441" s="233"/>
      <c r="B441" s="233"/>
      <c r="C441" s="233"/>
      <c r="D441" s="233"/>
      <c r="E441" s="233"/>
      <c r="F441" s="233"/>
      <c r="G441" s="233"/>
      <c r="H441" s="233"/>
      <c r="I441" s="233"/>
      <c r="J441" s="233"/>
      <c r="K441" s="233"/>
      <c r="L441" s="233"/>
      <c r="M441" s="233"/>
      <c r="N441" s="233"/>
      <c r="O441" s="233"/>
      <c r="P441" s="233"/>
      <c r="Q441" s="233"/>
      <c r="R441" s="233"/>
      <c r="S441" s="233"/>
      <c r="T441" s="233"/>
      <c r="U441" s="233"/>
      <c r="V441" s="233"/>
      <c r="W441" s="233"/>
      <c r="X441" s="233"/>
    </row>
    <row r="442" spans="1:24" ht="14.25" x14ac:dyDescent="0.2">
      <c r="A442" s="233"/>
      <c r="B442" s="233"/>
      <c r="C442" s="233"/>
      <c r="D442" s="233"/>
      <c r="E442" s="233"/>
      <c r="F442" s="233"/>
      <c r="G442" s="233"/>
      <c r="H442" s="233"/>
      <c r="I442" s="233"/>
      <c r="J442" s="233"/>
      <c r="K442" s="233"/>
      <c r="L442" s="233"/>
      <c r="M442" s="233"/>
      <c r="N442" s="233"/>
      <c r="O442" s="233"/>
      <c r="P442" s="233"/>
      <c r="Q442" s="233"/>
      <c r="R442" s="233"/>
      <c r="S442" s="233"/>
      <c r="T442" s="233"/>
      <c r="U442" s="233"/>
      <c r="V442" s="233"/>
      <c r="W442" s="233"/>
      <c r="X442" s="233"/>
    </row>
    <row r="443" spans="1:24" ht="14.25" x14ac:dyDescent="0.2">
      <c r="A443" s="233"/>
      <c r="B443" s="233"/>
      <c r="C443" s="233"/>
      <c r="D443" s="233"/>
      <c r="E443" s="233"/>
      <c r="F443" s="233"/>
      <c r="G443" s="233"/>
      <c r="H443" s="233"/>
      <c r="I443" s="233"/>
      <c r="J443" s="233"/>
      <c r="K443" s="233"/>
      <c r="L443" s="233"/>
      <c r="M443" s="233"/>
      <c r="N443" s="233"/>
      <c r="O443" s="233"/>
      <c r="P443" s="233"/>
      <c r="Q443" s="233"/>
      <c r="R443" s="233"/>
      <c r="S443" s="233"/>
      <c r="T443" s="233"/>
      <c r="U443" s="233"/>
      <c r="V443" s="233"/>
      <c r="W443" s="233"/>
      <c r="X443" s="233"/>
    </row>
    <row r="444" spans="1:24" ht="14.25" x14ac:dyDescent="0.2">
      <c r="A444" s="233"/>
      <c r="B444" s="233"/>
      <c r="C444" s="233"/>
      <c r="D444" s="233"/>
      <c r="E444" s="233"/>
      <c r="F444" s="233"/>
      <c r="G444" s="233"/>
      <c r="H444" s="233"/>
      <c r="I444" s="233"/>
      <c r="J444" s="233"/>
      <c r="K444" s="233"/>
      <c r="L444" s="233"/>
      <c r="M444" s="233"/>
      <c r="N444" s="233"/>
      <c r="O444" s="233"/>
      <c r="P444" s="233"/>
      <c r="Q444" s="233"/>
      <c r="R444" s="233"/>
      <c r="S444" s="233"/>
      <c r="T444" s="233"/>
      <c r="U444" s="233"/>
      <c r="V444" s="233"/>
      <c r="W444" s="233"/>
      <c r="X444" s="233"/>
    </row>
    <row r="445" spans="1:24" ht="14.25" x14ac:dyDescent="0.2">
      <c r="A445" s="233"/>
      <c r="B445" s="233"/>
      <c r="C445" s="233"/>
      <c r="D445" s="233"/>
      <c r="E445" s="233"/>
      <c r="F445" s="233"/>
      <c r="G445" s="233"/>
      <c r="H445" s="233"/>
      <c r="I445" s="233"/>
      <c r="J445" s="233"/>
      <c r="K445" s="233"/>
      <c r="L445" s="233"/>
      <c r="M445" s="233"/>
      <c r="N445" s="233"/>
      <c r="O445" s="233"/>
      <c r="P445" s="233"/>
      <c r="Q445" s="233"/>
      <c r="R445" s="233"/>
      <c r="S445" s="233"/>
      <c r="T445" s="233"/>
      <c r="U445" s="233"/>
      <c r="V445" s="233"/>
      <c r="W445" s="233"/>
      <c r="X445" s="233"/>
    </row>
    <row r="446" spans="1:24" ht="14.25" x14ac:dyDescent="0.2">
      <c r="A446" s="233"/>
      <c r="B446" s="233"/>
      <c r="C446" s="233"/>
      <c r="D446" s="233"/>
      <c r="E446" s="233"/>
      <c r="F446" s="233"/>
      <c r="G446" s="233"/>
      <c r="H446" s="233"/>
      <c r="I446" s="233"/>
      <c r="J446" s="233"/>
      <c r="K446" s="233"/>
      <c r="L446" s="233"/>
      <c r="M446" s="233"/>
      <c r="N446" s="233"/>
      <c r="O446" s="233"/>
      <c r="P446" s="233"/>
      <c r="Q446" s="233"/>
      <c r="R446" s="233"/>
      <c r="S446" s="233"/>
      <c r="T446" s="233"/>
      <c r="U446" s="233"/>
      <c r="V446" s="233"/>
      <c r="W446" s="233"/>
      <c r="X446" s="233"/>
    </row>
    <row r="447" spans="1:24" ht="14.25" x14ac:dyDescent="0.2">
      <c r="A447" s="233"/>
      <c r="B447" s="233"/>
      <c r="C447" s="233"/>
      <c r="D447" s="233"/>
      <c r="E447" s="233"/>
      <c r="F447" s="233"/>
      <c r="G447" s="233"/>
      <c r="H447" s="233"/>
      <c r="I447" s="233"/>
      <c r="J447" s="233"/>
      <c r="K447" s="233"/>
      <c r="L447" s="233"/>
      <c r="M447" s="233"/>
      <c r="N447" s="233"/>
      <c r="O447" s="233"/>
      <c r="P447" s="233"/>
      <c r="Q447" s="233"/>
      <c r="R447" s="233"/>
      <c r="S447" s="233"/>
      <c r="T447" s="233"/>
      <c r="U447" s="233"/>
      <c r="V447" s="233"/>
      <c r="W447" s="233"/>
      <c r="X447" s="233"/>
    </row>
    <row r="448" spans="1:24" ht="14.25" x14ac:dyDescent="0.2">
      <c r="A448" s="233"/>
      <c r="B448" s="233"/>
      <c r="C448" s="233"/>
      <c r="D448" s="233"/>
      <c r="E448" s="233"/>
      <c r="F448" s="233"/>
      <c r="G448" s="233"/>
      <c r="H448" s="233"/>
      <c r="I448" s="233"/>
      <c r="J448" s="233"/>
      <c r="K448" s="233"/>
      <c r="L448" s="233"/>
      <c r="M448" s="233"/>
      <c r="N448" s="233"/>
      <c r="O448" s="233"/>
      <c r="P448" s="233"/>
      <c r="Q448" s="233"/>
      <c r="R448" s="233"/>
      <c r="S448" s="233"/>
      <c r="T448" s="233"/>
      <c r="U448" s="233"/>
      <c r="V448" s="233"/>
      <c r="W448" s="233"/>
      <c r="X448" s="233"/>
    </row>
    <row r="449" spans="1:24" ht="14.25" x14ac:dyDescent="0.2">
      <c r="A449" s="233"/>
      <c r="B449" s="233"/>
      <c r="C449" s="233"/>
      <c r="D449" s="233"/>
      <c r="E449" s="233"/>
      <c r="F449" s="233"/>
      <c r="G449" s="233"/>
      <c r="H449" s="233"/>
      <c r="I449" s="233"/>
      <c r="J449" s="233"/>
      <c r="K449" s="233"/>
      <c r="L449" s="233"/>
      <c r="M449" s="233"/>
      <c r="N449" s="233"/>
      <c r="O449" s="233"/>
      <c r="P449" s="233"/>
      <c r="Q449" s="233"/>
      <c r="R449" s="233"/>
      <c r="S449" s="233"/>
      <c r="T449" s="233"/>
      <c r="U449" s="233"/>
      <c r="V449" s="233"/>
      <c r="W449" s="233"/>
      <c r="X449" s="233"/>
    </row>
    <row r="450" spans="1:24" ht="14.25" x14ac:dyDescent="0.2">
      <c r="A450" s="233"/>
      <c r="B450" s="233"/>
      <c r="C450" s="233"/>
      <c r="D450" s="233"/>
      <c r="E450" s="233"/>
      <c r="F450" s="233"/>
      <c r="G450" s="233"/>
      <c r="H450" s="233"/>
      <c r="I450" s="233"/>
      <c r="J450" s="233"/>
      <c r="K450" s="233"/>
      <c r="L450" s="233"/>
      <c r="M450" s="233"/>
      <c r="N450" s="233"/>
      <c r="O450" s="233"/>
      <c r="P450" s="233"/>
      <c r="Q450" s="233"/>
      <c r="R450" s="233"/>
      <c r="S450" s="233"/>
      <c r="T450" s="233"/>
      <c r="U450" s="233"/>
      <c r="V450" s="233"/>
      <c r="W450" s="233"/>
      <c r="X450" s="233"/>
    </row>
    <row r="451" spans="1:24" ht="14.25" x14ac:dyDescent="0.2">
      <c r="A451" s="233"/>
      <c r="B451" s="233"/>
      <c r="C451" s="233"/>
      <c r="D451" s="233"/>
      <c r="E451" s="233"/>
      <c r="F451" s="233"/>
      <c r="G451" s="233"/>
      <c r="H451" s="233"/>
      <c r="I451" s="233"/>
      <c r="J451" s="233"/>
      <c r="K451" s="233"/>
      <c r="L451" s="233"/>
      <c r="M451" s="233"/>
      <c r="N451" s="233"/>
      <c r="O451" s="233"/>
      <c r="P451" s="233"/>
      <c r="Q451" s="233"/>
      <c r="R451" s="233"/>
      <c r="S451" s="233"/>
      <c r="T451" s="233"/>
      <c r="U451" s="233"/>
      <c r="V451" s="233"/>
      <c r="W451" s="233"/>
      <c r="X451" s="233"/>
    </row>
    <row r="452" spans="1:24" ht="14.25" x14ac:dyDescent="0.2">
      <c r="A452" s="233"/>
      <c r="B452" s="233"/>
      <c r="C452" s="233"/>
      <c r="D452" s="233"/>
      <c r="E452" s="233"/>
      <c r="F452" s="233"/>
      <c r="G452" s="233"/>
      <c r="H452" s="233"/>
      <c r="I452" s="233"/>
      <c r="J452" s="233"/>
      <c r="K452" s="233"/>
      <c r="L452" s="233"/>
      <c r="M452" s="233"/>
      <c r="N452" s="233"/>
      <c r="O452" s="233"/>
      <c r="P452" s="233"/>
      <c r="Q452" s="233"/>
      <c r="R452" s="233"/>
      <c r="S452" s="233"/>
      <c r="T452" s="233"/>
      <c r="U452" s="233"/>
      <c r="V452" s="233"/>
      <c r="W452" s="233"/>
      <c r="X452" s="233"/>
    </row>
    <row r="453" spans="1:24" ht="14.25" x14ac:dyDescent="0.2">
      <c r="A453" s="233"/>
      <c r="B453" s="233"/>
      <c r="C453" s="233"/>
      <c r="D453" s="233"/>
      <c r="E453" s="233"/>
      <c r="F453" s="233"/>
      <c r="G453" s="233"/>
      <c r="H453" s="233"/>
      <c r="I453" s="233"/>
      <c r="J453" s="233"/>
      <c r="K453" s="233"/>
      <c r="L453" s="233"/>
      <c r="M453" s="233"/>
      <c r="N453" s="233"/>
      <c r="O453" s="233"/>
      <c r="P453" s="233"/>
      <c r="Q453" s="233"/>
      <c r="R453" s="233"/>
      <c r="S453" s="233"/>
      <c r="T453" s="233"/>
      <c r="U453" s="233"/>
      <c r="V453" s="233"/>
      <c r="W453" s="233"/>
      <c r="X453" s="233"/>
    </row>
    <row r="454" spans="1:24" ht="14.25" x14ac:dyDescent="0.2">
      <c r="A454" s="233"/>
      <c r="B454" s="233"/>
      <c r="C454" s="233"/>
      <c r="D454" s="233"/>
      <c r="E454" s="233"/>
      <c r="F454" s="233"/>
      <c r="G454" s="233"/>
      <c r="H454" s="233"/>
      <c r="I454" s="233"/>
      <c r="J454" s="233"/>
      <c r="K454" s="233"/>
      <c r="L454" s="233"/>
      <c r="M454" s="233"/>
      <c r="N454" s="233"/>
      <c r="O454" s="233"/>
      <c r="P454" s="233"/>
      <c r="Q454" s="233"/>
      <c r="R454" s="233"/>
      <c r="S454" s="233"/>
      <c r="T454" s="233"/>
      <c r="U454" s="233"/>
      <c r="V454" s="233"/>
      <c r="W454" s="233"/>
      <c r="X454" s="233"/>
    </row>
    <row r="455" spans="1:24" ht="14.25" x14ac:dyDescent="0.2">
      <c r="A455" s="233"/>
      <c r="B455" s="233"/>
      <c r="C455" s="233"/>
      <c r="D455" s="233"/>
      <c r="E455" s="233"/>
      <c r="F455" s="233"/>
      <c r="G455" s="233"/>
      <c r="H455" s="233"/>
      <c r="I455" s="233"/>
      <c r="J455" s="233"/>
      <c r="K455" s="233"/>
      <c r="L455" s="233"/>
      <c r="M455" s="233"/>
      <c r="N455" s="233"/>
      <c r="O455" s="233"/>
      <c r="P455" s="233"/>
      <c r="Q455" s="233"/>
      <c r="R455" s="233"/>
      <c r="S455" s="233"/>
      <c r="T455" s="233"/>
      <c r="U455" s="233"/>
      <c r="V455" s="233"/>
      <c r="W455" s="233"/>
      <c r="X455" s="233"/>
    </row>
    <row r="456" spans="1:24" ht="14.25" x14ac:dyDescent="0.2">
      <c r="A456" s="233"/>
      <c r="B456" s="233"/>
      <c r="C456" s="233"/>
      <c r="D456" s="233"/>
      <c r="E456" s="233"/>
      <c r="F456" s="233"/>
      <c r="G456" s="233"/>
      <c r="H456" s="233"/>
      <c r="I456" s="233"/>
      <c r="J456" s="233"/>
      <c r="K456" s="233"/>
      <c r="L456" s="233"/>
      <c r="M456" s="233"/>
      <c r="N456" s="233"/>
      <c r="O456" s="233"/>
      <c r="P456" s="233"/>
      <c r="Q456" s="233"/>
      <c r="R456" s="233"/>
      <c r="S456" s="233"/>
      <c r="T456" s="233"/>
      <c r="U456" s="233"/>
      <c r="V456" s="233"/>
      <c r="W456" s="233"/>
      <c r="X456" s="233"/>
    </row>
    <row r="457" spans="1:24" ht="14.25" x14ac:dyDescent="0.2">
      <c r="A457" s="233"/>
      <c r="B457" s="233"/>
      <c r="C457" s="233"/>
      <c r="D457" s="233"/>
      <c r="E457" s="233"/>
      <c r="F457" s="233"/>
      <c r="G457" s="233"/>
      <c r="H457" s="233"/>
      <c r="I457" s="233"/>
      <c r="J457" s="233"/>
      <c r="K457" s="233"/>
      <c r="L457" s="233"/>
      <c r="M457" s="233"/>
      <c r="N457" s="233"/>
      <c r="O457" s="233"/>
      <c r="P457" s="233"/>
      <c r="Q457" s="233"/>
      <c r="R457" s="233"/>
      <c r="S457" s="233"/>
      <c r="T457" s="233"/>
      <c r="U457" s="233"/>
      <c r="V457" s="233"/>
      <c r="W457" s="233"/>
      <c r="X457" s="233"/>
    </row>
    <row r="458" spans="1:24" ht="14.25" x14ac:dyDescent="0.2">
      <c r="A458" s="233"/>
      <c r="B458" s="233"/>
      <c r="C458" s="233"/>
      <c r="D458" s="233"/>
      <c r="E458" s="233"/>
      <c r="F458" s="233"/>
      <c r="G458" s="233"/>
      <c r="H458" s="233"/>
      <c r="I458" s="233"/>
      <c r="J458" s="233"/>
      <c r="K458" s="233"/>
      <c r="L458" s="233"/>
      <c r="M458" s="233"/>
      <c r="N458" s="233"/>
      <c r="O458" s="233"/>
      <c r="P458" s="233"/>
      <c r="Q458" s="233"/>
      <c r="R458" s="233"/>
      <c r="S458" s="233"/>
      <c r="T458" s="233"/>
      <c r="U458" s="233"/>
      <c r="V458" s="233"/>
      <c r="W458" s="233"/>
      <c r="X458" s="233"/>
    </row>
    <row r="459" spans="1:24" ht="14.25" x14ac:dyDescent="0.2">
      <c r="A459" s="233"/>
      <c r="B459" s="233"/>
      <c r="C459" s="233"/>
      <c r="D459" s="233"/>
      <c r="E459" s="233"/>
      <c r="F459" s="233"/>
      <c r="G459" s="233"/>
      <c r="H459" s="233"/>
      <c r="I459" s="233"/>
      <c r="J459" s="233"/>
      <c r="K459" s="233"/>
      <c r="L459" s="233"/>
      <c r="M459" s="233"/>
      <c r="N459" s="233"/>
      <c r="O459" s="233"/>
      <c r="P459" s="233"/>
      <c r="Q459" s="233"/>
      <c r="R459" s="233"/>
      <c r="S459" s="233"/>
      <c r="T459" s="233"/>
      <c r="U459" s="233"/>
      <c r="V459" s="233"/>
      <c r="W459" s="233"/>
      <c r="X459" s="233"/>
    </row>
    <row r="460" spans="1:24" ht="14.25" x14ac:dyDescent="0.2">
      <c r="A460" s="233"/>
      <c r="B460" s="233"/>
      <c r="C460" s="233"/>
      <c r="D460" s="233"/>
      <c r="E460" s="233"/>
      <c r="F460" s="233"/>
      <c r="G460" s="233"/>
      <c r="H460" s="233"/>
      <c r="I460" s="233"/>
      <c r="J460" s="233"/>
      <c r="K460" s="233"/>
      <c r="L460" s="233"/>
      <c r="M460" s="233"/>
      <c r="N460" s="233"/>
      <c r="O460" s="233"/>
      <c r="P460" s="233"/>
      <c r="Q460" s="233"/>
      <c r="R460" s="233"/>
      <c r="S460" s="233"/>
      <c r="T460" s="233"/>
      <c r="U460" s="233"/>
      <c r="V460" s="233"/>
      <c r="W460" s="233"/>
      <c r="X460" s="233"/>
    </row>
    <row r="461" spans="1:24" ht="14.25" x14ac:dyDescent="0.2">
      <c r="A461" s="233"/>
      <c r="B461" s="233"/>
      <c r="C461" s="233"/>
      <c r="D461" s="233"/>
      <c r="E461" s="233"/>
      <c r="F461" s="233"/>
      <c r="G461" s="233"/>
      <c r="H461" s="233"/>
      <c r="I461" s="233"/>
      <c r="J461" s="233"/>
      <c r="K461" s="233"/>
      <c r="L461" s="233"/>
      <c r="M461" s="233"/>
      <c r="N461" s="233"/>
      <c r="O461" s="233"/>
      <c r="P461" s="233"/>
      <c r="Q461" s="233"/>
      <c r="R461" s="233"/>
      <c r="S461" s="233"/>
      <c r="T461" s="233"/>
      <c r="U461" s="233"/>
      <c r="V461" s="233"/>
      <c r="W461" s="233"/>
      <c r="X461" s="233"/>
    </row>
    <row r="462" spans="1:24" ht="14.25" x14ac:dyDescent="0.2">
      <c r="A462" s="233"/>
      <c r="B462" s="233"/>
      <c r="C462" s="233"/>
      <c r="D462" s="233"/>
      <c r="E462" s="233"/>
      <c r="F462" s="233"/>
      <c r="G462" s="233"/>
      <c r="H462" s="233"/>
      <c r="I462" s="233"/>
      <c r="J462" s="233"/>
      <c r="K462" s="233"/>
      <c r="L462" s="233"/>
      <c r="M462" s="233"/>
      <c r="N462" s="233"/>
      <c r="O462" s="233"/>
      <c r="P462" s="233"/>
      <c r="Q462" s="233"/>
      <c r="R462" s="233"/>
      <c r="S462" s="233"/>
      <c r="T462" s="233"/>
      <c r="U462" s="233"/>
      <c r="V462" s="233"/>
      <c r="W462" s="233"/>
      <c r="X462" s="233"/>
    </row>
    <row r="463" spans="1:24" ht="14.25" x14ac:dyDescent="0.2">
      <c r="A463" s="233"/>
      <c r="B463" s="233"/>
      <c r="C463" s="233"/>
      <c r="D463" s="233"/>
      <c r="E463" s="233"/>
      <c r="F463" s="233"/>
      <c r="G463" s="233"/>
      <c r="H463" s="233"/>
      <c r="I463" s="233"/>
      <c r="J463" s="233"/>
      <c r="K463" s="233"/>
      <c r="L463" s="233"/>
      <c r="M463" s="233"/>
      <c r="N463" s="233"/>
      <c r="O463" s="233"/>
      <c r="P463" s="233"/>
      <c r="Q463" s="233"/>
      <c r="R463" s="233"/>
      <c r="S463" s="233"/>
      <c r="T463" s="233"/>
      <c r="U463" s="233"/>
      <c r="V463" s="233"/>
      <c r="W463" s="233"/>
      <c r="X463" s="233"/>
    </row>
    <row r="464" spans="1:24" ht="14.25" x14ac:dyDescent="0.2">
      <c r="A464" s="233"/>
      <c r="B464" s="233"/>
      <c r="C464" s="233"/>
      <c r="D464" s="233"/>
      <c r="E464" s="233"/>
      <c r="F464" s="233"/>
      <c r="G464" s="233"/>
      <c r="H464" s="233"/>
      <c r="I464" s="233"/>
      <c r="J464" s="233"/>
      <c r="K464" s="233"/>
      <c r="L464" s="233"/>
      <c r="M464" s="233"/>
      <c r="N464" s="233"/>
      <c r="O464" s="233"/>
      <c r="P464" s="233"/>
      <c r="Q464" s="233"/>
      <c r="R464" s="233"/>
      <c r="S464" s="233"/>
      <c r="T464" s="233"/>
      <c r="U464" s="233"/>
      <c r="V464" s="233"/>
      <c r="W464" s="233"/>
      <c r="X464" s="233"/>
    </row>
    <row r="465" spans="1:24" ht="14.25" x14ac:dyDescent="0.2">
      <c r="A465" s="233"/>
      <c r="B465" s="233"/>
      <c r="C465" s="233"/>
      <c r="D465" s="233"/>
      <c r="E465" s="233"/>
      <c r="F465" s="233"/>
      <c r="G465" s="233"/>
      <c r="H465" s="233"/>
      <c r="I465" s="233"/>
      <c r="J465" s="233"/>
      <c r="K465" s="233"/>
      <c r="L465" s="233"/>
      <c r="M465" s="233"/>
      <c r="N465" s="233"/>
      <c r="O465" s="233"/>
      <c r="P465" s="233"/>
      <c r="Q465" s="233"/>
      <c r="R465" s="233"/>
      <c r="S465" s="233"/>
      <c r="T465" s="233"/>
      <c r="U465" s="233"/>
      <c r="V465" s="233"/>
      <c r="W465" s="233"/>
      <c r="X465" s="233"/>
    </row>
    <row r="466" spans="1:24" ht="14.25" x14ac:dyDescent="0.2">
      <c r="A466" s="233"/>
      <c r="B466" s="233"/>
      <c r="C466" s="233"/>
      <c r="D466" s="233"/>
      <c r="E466" s="233"/>
      <c r="F466" s="233"/>
      <c r="G466" s="233"/>
      <c r="H466" s="233"/>
      <c r="I466" s="233"/>
      <c r="J466" s="233"/>
      <c r="K466" s="233"/>
      <c r="L466" s="233"/>
      <c r="M466" s="233"/>
      <c r="N466" s="233"/>
      <c r="O466" s="233"/>
      <c r="P466" s="233"/>
      <c r="Q466" s="233"/>
      <c r="R466" s="233"/>
      <c r="S466" s="233"/>
      <c r="T466" s="233"/>
      <c r="U466" s="233"/>
      <c r="V466" s="233"/>
      <c r="W466" s="233"/>
      <c r="X466" s="233"/>
    </row>
    <row r="467" spans="1:24" ht="14.25" x14ac:dyDescent="0.2">
      <c r="A467" s="233"/>
      <c r="B467" s="233"/>
      <c r="C467" s="233"/>
      <c r="D467" s="233"/>
      <c r="E467" s="233"/>
      <c r="F467" s="233"/>
      <c r="G467" s="233"/>
      <c r="H467" s="233"/>
      <c r="I467" s="233"/>
      <c r="J467" s="233"/>
      <c r="K467" s="233"/>
      <c r="L467" s="233"/>
      <c r="M467" s="233"/>
      <c r="N467" s="233"/>
      <c r="O467" s="233"/>
      <c r="P467" s="233"/>
      <c r="Q467" s="233"/>
      <c r="R467" s="233"/>
      <c r="S467" s="233"/>
      <c r="T467" s="233"/>
      <c r="U467" s="233"/>
      <c r="V467" s="233"/>
      <c r="W467" s="233"/>
      <c r="X467" s="233"/>
    </row>
    <row r="468" spans="1:24" ht="14.25" x14ac:dyDescent="0.2">
      <c r="A468" s="233"/>
      <c r="B468" s="233"/>
      <c r="C468" s="233"/>
      <c r="D468" s="233"/>
      <c r="E468" s="233"/>
      <c r="F468" s="233"/>
      <c r="G468" s="233"/>
      <c r="H468" s="233"/>
      <c r="I468" s="233"/>
      <c r="J468" s="233"/>
      <c r="K468" s="233"/>
      <c r="L468" s="233"/>
      <c r="M468" s="233"/>
      <c r="N468" s="233"/>
      <c r="O468" s="233"/>
      <c r="P468" s="233"/>
      <c r="Q468" s="233"/>
      <c r="R468" s="233"/>
      <c r="S468" s="233"/>
      <c r="T468" s="233"/>
      <c r="U468" s="233"/>
      <c r="V468" s="233"/>
      <c r="W468" s="233"/>
      <c r="X468" s="233"/>
    </row>
    <row r="469" spans="1:24" ht="14.25" x14ac:dyDescent="0.2">
      <c r="A469" s="233"/>
      <c r="B469" s="233"/>
      <c r="C469" s="233"/>
      <c r="D469" s="233"/>
      <c r="E469" s="233"/>
      <c r="F469" s="233"/>
      <c r="G469" s="233"/>
      <c r="H469" s="233"/>
      <c r="I469" s="233"/>
      <c r="J469" s="233"/>
      <c r="K469" s="233"/>
      <c r="L469" s="233"/>
      <c r="M469" s="233"/>
      <c r="N469" s="233"/>
      <c r="O469" s="233"/>
      <c r="P469" s="233"/>
      <c r="Q469" s="233"/>
      <c r="R469" s="233"/>
      <c r="S469" s="233"/>
      <c r="T469" s="233"/>
      <c r="U469" s="233"/>
      <c r="V469" s="233"/>
      <c r="W469" s="233"/>
      <c r="X469" s="233"/>
    </row>
    <row r="470" spans="1:24" ht="14.25" x14ac:dyDescent="0.2">
      <c r="A470" s="233"/>
      <c r="B470" s="233"/>
      <c r="C470" s="233"/>
      <c r="D470" s="233"/>
      <c r="E470" s="233"/>
      <c r="F470" s="233"/>
      <c r="G470" s="233"/>
      <c r="H470" s="233"/>
      <c r="I470" s="233"/>
      <c r="J470" s="233"/>
      <c r="K470" s="233"/>
      <c r="L470" s="233"/>
      <c r="M470" s="233"/>
      <c r="N470" s="233"/>
      <c r="O470" s="233"/>
      <c r="P470" s="233"/>
      <c r="Q470" s="233"/>
      <c r="R470" s="233"/>
      <c r="S470" s="233"/>
      <c r="T470" s="233"/>
      <c r="U470" s="233"/>
      <c r="V470" s="233"/>
      <c r="W470" s="233"/>
      <c r="X470" s="233"/>
    </row>
    <row r="471" spans="1:24" ht="14.25" x14ac:dyDescent="0.2">
      <c r="A471" s="233"/>
      <c r="B471" s="233"/>
      <c r="C471" s="233"/>
      <c r="D471" s="233"/>
      <c r="E471" s="233"/>
      <c r="F471" s="233"/>
      <c r="G471" s="233"/>
      <c r="H471" s="233"/>
      <c r="I471" s="233"/>
      <c r="J471" s="233"/>
      <c r="K471" s="233"/>
      <c r="L471" s="233"/>
      <c r="M471" s="233"/>
      <c r="N471" s="233"/>
      <c r="O471" s="233"/>
      <c r="P471" s="233"/>
      <c r="Q471" s="233"/>
      <c r="R471" s="233"/>
      <c r="S471" s="233"/>
      <c r="T471" s="233"/>
      <c r="U471" s="233"/>
      <c r="V471" s="233"/>
      <c r="W471" s="233"/>
      <c r="X471" s="233"/>
    </row>
    <row r="472" spans="1:24" ht="14.25" x14ac:dyDescent="0.2">
      <c r="A472" s="233"/>
      <c r="B472" s="233"/>
      <c r="C472" s="233"/>
      <c r="D472" s="233"/>
      <c r="E472" s="233"/>
      <c r="F472" s="233"/>
      <c r="G472" s="233"/>
      <c r="H472" s="233"/>
      <c r="I472" s="233"/>
      <c r="J472" s="233"/>
      <c r="K472" s="233"/>
      <c r="L472" s="233"/>
      <c r="M472" s="233"/>
      <c r="N472" s="233"/>
      <c r="O472" s="233"/>
      <c r="P472" s="233"/>
      <c r="Q472" s="233"/>
      <c r="R472" s="233"/>
      <c r="S472" s="233"/>
      <c r="T472" s="233"/>
      <c r="U472" s="233"/>
      <c r="V472" s="233"/>
      <c r="W472" s="233"/>
      <c r="X472" s="233"/>
    </row>
    <row r="473" spans="1:24" ht="14.25" x14ac:dyDescent="0.2">
      <c r="A473" s="233"/>
      <c r="B473" s="233"/>
      <c r="C473" s="233"/>
      <c r="D473" s="233"/>
      <c r="E473" s="233"/>
      <c r="F473" s="233"/>
      <c r="G473" s="233"/>
      <c r="H473" s="233"/>
      <c r="I473" s="233"/>
      <c r="J473" s="233"/>
      <c r="K473" s="233"/>
      <c r="L473" s="233"/>
      <c r="M473" s="233"/>
      <c r="N473" s="233"/>
      <c r="O473" s="233"/>
      <c r="P473" s="233"/>
      <c r="Q473" s="233"/>
      <c r="R473" s="233"/>
      <c r="S473" s="233"/>
      <c r="T473" s="233"/>
      <c r="U473" s="233"/>
      <c r="V473" s="233"/>
      <c r="W473" s="233"/>
      <c r="X473" s="233"/>
    </row>
    <row r="474" spans="1:24" ht="14.25" x14ac:dyDescent="0.2">
      <c r="A474" s="233"/>
      <c r="B474" s="233"/>
      <c r="C474" s="233"/>
      <c r="D474" s="233"/>
      <c r="E474" s="233"/>
      <c r="F474" s="233"/>
      <c r="G474" s="233"/>
      <c r="H474" s="233"/>
      <c r="I474" s="233"/>
      <c r="J474" s="233"/>
      <c r="K474" s="233"/>
      <c r="L474" s="233"/>
      <c r="M474" s="233"/>
      <c r="N474" s="233"/>
      <c r="O474" s="233"/>
      <c r="P474" s="233"/>
      <c r="Q474" s="233"/>
      <c r="R474" s="233"/>
      <c r="S474" s="233"/>
      <c r="T474" s="233"/>
      <c r="U474" s="233"/>
      <c r="V474" s="233"/>
      <c r="W474" s="233"/>
      <c r="X474" s="233"/>
    </row>
    <row r="475" spans="1:24" ht="14.25" x14ac:dyDescent="0.2">
      <c r="A475" s="233"/>
      <c r="B475" s="233"/>
      <c r="C475" s="233"/>
      <c r="D475" s="233"/>
      <c r="E475" s="233"/>
      <c r="F475" s="233"/>
      <c r="G475" s="233"/>
      <c r="H475" s="233"/>
      <c r="I475" s="233"/>
      <c r="J475" s="233"/>
      <c r="K475" s="233"/>
      <c r="L475" s="233"/>
      <c r="M475" s="233"/>
      <c r="N475" s="233"/>
      <c r="O475" s="233"/>
      <c r="P475" s="233"/>
      <c r="Q475" s="233"/>
      <c r="R475" s="233"/>
      <c r="S475" s="233"/>
      <c r="T475" s="233"/>
      <c r="U475" s="233"/>
      <c r="V475" s="233"/>
      <c r="W475" s="233"/>
      <c r="X475" s="233"/>
    </row>
    <row r="476" spans="1:24" ht="14.25" x14ac:dyDescent="0.2">
      <c r="A476" s="233"/>
      <c r="B476" s="233"/>
      <c r="C476" s="233"/>
      <c r="D476" s="233"/>
      <c r="E476" s="233"/>
      <c r="F476" s="233"/>
      <c r="G476" s="233"/>
      <c r="H476" s="233"/>
      <c r="I476" s="233"/>
      <c r="J476" s="233"/>
      <c r="K476" s="233"/>
      <c r="L476" s="233"/>
      <c r="M476" s="233"/>
      <c r="N476" s="233"/>
      <c r="O476" s="233"/>
      <c r="P476" s="233"/>
      <c r="Q476" s="233"/>
      <c r="R476" s="233"/>
      <c r="S476" s="233"/>
      <c r="T476" s="233"/>
      <c r="U476" s="233"/>
      <c r="V476" s="233"/>
      <c r="W476" s="233"/>
      <c r="X476" s="233"/>
    </row>
    <row r="477" spans="1:24" ht="14.25" x14ac:dyDescent="0.2">
      <c r="A477" s="233"/>
      <c r="B477" s="233"/>
      <c r="C477" s="233"/>
      <c r="D477" s="233"/>
      <c r="E477" s="233"/>
      <c r="F477" s="233"/>
      <c r="G477" s="233"/>
      <c r="H477" s="233"/>
      <c r="I477" s="233"/>
      <c r="J477" s="233"/>
      <c r="K477" s="233"/>
      <c r="L477" s="233"/>
      <c r="M477" s="233"/>
      <c r="N477" s="233"/>
      <c r="O477" s="233"/>
      <c r="P477" s="233"/>
      <c r="Q477" s="233"/>
      <c r="R477" s="233"/>
      <c r="S477" s="233"/>
      <c r="T477" s="233"/>
      <c r="U477" s="233"/>
      <c r="V477" s="233"/>
      <c r="W477" s="233"/>
      <c r="X477" s="233"/>
    </row>
    <row r="478" spans="1:24" ht="14.25" x14ac:dyDescent="0.2">
      <c r="A478" s="233"/>
      <c r="B478" s="233"/>
      <c r="C478" s="233"/>
      <c r="D478" s="233"/>
      <c r="E478" s="233"/>
      <c r="F478" s="233"/>
      <c r="G478" s="233"/>
      <c r="H478" s="233"/>
      <c r="I478" s="233"/>
      <c r="J478" s="233"/>
      <c r="K478" s="233"/>
      <c r="L478" s="233"/>
      <c r="M478" s="233"/>
      <c r="N478" s="233"/>
      <c r="O478" s="233"/>
      <c r="P478" s="233"/>
      <c r="Q478" s="233"/>
      <c r="R478" s="233"/>
      <c r="S478" s="233"/>
      <c r="T478" s="233"/>
      <c r="U478" s="233"/>
      <c r="V478" s="233"/>
      <c r="W478" s="233"/>
      <c r="X478" s="233"/>
    </row>
    <row r="479" spans="1:24" ht="14.25" x14ac:dyDescent="0.2">
      <c r="A479" s="233"/>
      <c r="B479" s="233"/>
      <c r="C479" s="233"/>
      <c r="D479" s="233"/>
      <c r="E479" s="233"/>
      <c r="F479" s="233"/>
      <c r="G479" s="233"/>
      <c r="H479" s="233"/>
      <c r="I479" s="233"/>
      <c r="J479" s="233"/>
      <c r="K479" s="233"/>
      <c r="L479" s="233"/>
      <c r="M479" s="233"/>
      <c r="N479" s="233"/>
      <c r="O479" s="233"/>
      <c r="P479" s="233"/>
      <c r="Q479" s="233"/>
      <c r="R479" s="233"/>
      <c r="S479" s="233"/>
      <c r="T479" s="233"/>
      <c r="U479" s="233"/>
      <c r="V479" s="233"/>
      <c r="W479" s="233"/>
      <c r="X479" s="233"/>
    </row>
    <row r="480" spans="1:24" ht="14.25" x14ac:dyDescent="0.2">
      <c r="A480" s="233"/>
      <c r="B480" s="233"/>
      <c r="C480" s="233"/>
      <c r="D480" s="233"/>
      <c r="E480" s="233"/>
      <c r="F480" s="233"/>
      <c r="G480" s="233"/>
      <c r="H480" s="233"/>
      <c r="I480" s="233"/>
      <c r="J480" s="233"/>
      <c r="K480" s="233"/>
      <c r="L480" s="233"/>
      <c r="M480" s="233"/>
      <c r="N480" s="233"/>
      <c r="O480" s="233"/>
      <c r="P480" s="233"/>
      <c r="Q480" s="233"/>
      <c r="R480" s="233"/>
      <c r="S480" s="233"/>
      <c r="T480" s="233"/>
      <c r="U480" s="233"/>
      <c r="V480" s="233"/>
      <c r="W480" s="233"/>
      <c r="X480" s="233"/>
    </row>
    <row r="481" spans="1:24" ht="14.25" x14ac:dyDescent="0.2">
      <c r="A481" s="233"/>
      <c r="B481" s="233"/>
      <c r="C481" s="233"/>
      <c r="D481" s="233"/>
      <c r="E481" s="233"/>
      <c r="F481" s="233"/>
      <c r="G481" s="233"/>
      <c r="H481" s="233"/>
      <c r="I481" s="233"/>
      <c r="J481" s="233"/>
      <c r="K481" s="233"/>
      <c r="L481" s="233"/>
      <c r="M481" s="233"/>
      <c r="N481" s="233"/>
      <c r="O481" s="233"/>
      <c r="P481" s="233"/>
      <c r="Q481" s="233"/>
      <c r="R481" s="233"/>
      <c r="S481" s="233"/>
      <c r="T481" s="233"/>
      <c r="U481" s="233"/>
      <c r="V481" s="233"/>
      <c r="W481" s="233"/>
      <c r="X481" s="233"/>
    </row>
    <row r="482" spans="1:24" ht="14.25" x14ac:dyDescent="0.2">
      <c r="A482" s="233"/>
      <c r="B482" s="233"/>
      <c r="C482" s="233"/>
      <c r="D482" s="233"/>
      <c r="E482" s="233"/>
      <c r="F482" s="233"/>
      <c r="G482" s="233"/>
      <c r="H482" s="233"/>
      <c r="I482" s="233"/>
      <c r="J482" s="233"/>
      <c r="K482" s="233"/>
      <c r="L482" s="233"/>
      <c r="M482" s="233"/>
      <c r="N482" s="233"/>
      <c r="O482" s="233"/>
      <c r="P482" s="233"/>
      <c r="Q482" s="233"/>
      <c r="R482" s="233"/>
      <c r="S482" s="233"/>
      <c r="T482" s="233"/>
      <c r="U482" s="233"/>
      <c r="V482" s="233"/>
      <c r="W482" s="233"/>
      <c r="X482" s="233"/>
    </row>
    <row r="483" spans="1:24" ht="14.25" x14ac:dyDescent="0.2">
      <c r="A483" s="233"/>
      <c r="B483" s="233"/>
      <c r="C483" s="233"/>
      <c r="D483" s="233"/>
      <c r="E483" s="233"/>
      <c r="F483" s="233"/>
      <c r="G483" s="233"/>
      <c r="H483" s="233"/>
      <c r="I483" s="233"/>
      <c r="J483" s="233"/>
      <c r="K483" s="233"/>
      <c r="L483" s="233"/>
      <c r="M483" s="233"/>
      <c r="N483" s="233"/>
      <c r="O483" s="233"/>
      <c r="P483" s="233"/>
      <c r="Q483" s="233"/>
      <c r="R483" s="233"/>
      <c r="S483" s="233"/>
      <c r="T483" s="233"/>
      <c r="U483" s="233"/>
      <c r="V483" s="233"/>
      <c r="W483" s="233"/>
      <c r="X483" s="233"/>
    </row>
    <row r="484" spans="1:24" ht="14.25" x14ac:dyDescent="0.2">
      <c r="A484" s="233"/>
      <c r="B484" s="233"/>
      <c r="C484" s="233"/>
      <c r="D484" s="233"/>
      <c r="E484" s="233"/>
      <c r="F484" s="233"/>
      <c r="G484" s="233"/>
      <c r="H484" s="233"/>
      <c r="I484" s="233"/>
      <c r="J484" s="233"/>
      <c r="K484" s="233"/>
      <c r="L484" s="233"/>
      <c r="M484" s="233"/>
      <c r="N484" s="233"/>
      <c r="O484" s="233"/>
      <c r="P484" s="233"/>
      <c r="Q484" s="233"/>
      <c r="R484" s="233"/>
      <c r="S484" s="233"/>
      <c r="T484" s="233"/>
      <c r="U484" s="233"/>
      <c r="V484" s="233"/>
      <c r="W484" s="233"/>
      <c r="X484" s="233"/>
    </row>
    <row r="485" spans="1:24" ht="14.25" x14ac:dyDescent="0.2">
      <c r="A485" s="233"/>
      <c r="B485" s="233"/>
      <c r="C485" s="233"/>
      <c r="D485" s="233"/>
      <c r="E485" s="233"/>
      <c r="F485" s="233"/>
      <c r="G485" s="233"/>
      <c r="H485" s="233"/>
      <c r="I485" s="233"/>
      <c r="J485" s="233"/>
      <c r="K485" s="233"/>
      <c r="L485" s="233"/>
      <c r="M485" s="233"/>
      <c r="N485" s="233"/>
      <c r="O485" s="233"/>
      <c r="P485" s="233"/>
      <c r="Q485" s="233"/>
      <c r="R485" s="233"/>
      <c r="S485" s="233"/>
      <c r="T485" s="233"/>
      <c r="U485" s="233"/>
      <c r="V485" s="233"/>
      <c r="W485" s="233"/>
      <c r="X485" s="233"/>
    </row>
    <row r="486" spans="1:24" ht="14.25" x14ac:dyDescent="0.2">
      <c r="A486" s="233"/>
      <c r="B486" s="233"/>
      <c r="C486" s="233"/>
      <c r="D486" s="233"/>
      <c r="E486" s="233"/>
      <c r="F486" s="233"/>
      <c r="G486" s="233"/>
      <c r="H486" s="233"/>
      <c r="I486" s="233"/>
      <c r="J486" s="233"/>
      <c r="K486" s="233"/>
      <c r="L486" s="233"/>
      <c r="M486" s="233"/>
      <c r="N486" s="233"/>
      <c r="O486" s="233"/>
      <c r="P486" s="233"/>
      <c r="Q486" s="233"/>
      <c r="R486" s="233"/>
      <c r="S486" s="233"/>
      <c r="T486" s="233"/>
      <c r="U486" s="233"/>
      <c r="V486" s="233"/>
      <c r="W486" s="233"/>
      <c r="X486" s="233"/>
    </row>
    <row r="487" spans="1:24" ht="14.25" x14ac:dyDescent="0.2">
      <c r="A487" s="233"/>
      <c r="B487" s="233"/>
      <c r="C487" s="233"/>
      <c r="D487" s="233"/>
      <c r="E487" s="233"/>
      <c r="F487" s="233"/>
      <c r="G487" s="233"/>
      <c r="H487" s="233"/>
      <c r="I487" s="233"/>
      <c r="J487" s="233"/>
      <c r="K487" s="233"/>
      <c r="L487" s="233"/>
      <c r="M487" s="233"/>
      <c r="N487" s="233"/>
      <c r="O487" s="233"/>
      <c r="P487" s="233"/>
      <c r="Q487" s="233"/>
      <c r="R487" s="233"/>
      <c r="S487" s="233"/>
      <c r="T487" s="233"/>
      <c r="U487" s="233"/>
      <c r="V487" s="233"/>
      <c r="W487" s="233"/>
      <c r="X487" s="233"/>
    </row>
    <row r="488" spans="1:24" ht="14.25" x14ac:dyDescent="0.2">
      <c r="A488" s="233"/>
      <c r="B488" s="233"/>
      <c r="C488" s="233"/>
      <c r="D488" s="233"/>
      <c r="E488" s="233"/>
      <c r="F488" s="233"/>
      <c r="G488" s="233"/>
      <c r="H488" s="233"/>
      <c r="I488" s="233"/>
      <c r="J488" s="233"/>
      <c r="K488" s="233"/>
      <c r="L488" s="233"/>
      <c r="M488" s="233"/>
      <c r="N488" s="233"/>
      <c r="O488" s="233"/>
      <c r="P488" s="233"/>
      <c r="Q488" s="233"/>
      <c r="R488" s="233"/>
      <c r="S488" s="233"/>
      <c r="T488" s="233"/>
      <c r="U488" s="233"/>
      <c r="V488" s="233"/>
      <c r="W488" s="233"/>
      <c r="X488" s="233"/>
    </row>
    <row r="489" spans="1:24" ht="14.25" x14ac:dyDescent="0.2">
      <c r="A489" s="233"/>
      <c r="B489" s="233"/>
      <c r="C489" s="233"/>
      <c r="D489" s="233"/>
      <c r="E489" s="233"/>
      <c r="F489" s="233"/>
      <c r="G489" s="233"/>
      <c r="H489" s="233"/>
      <c r="I489" s="233"/>
      <c r="J489" s="233"/>
      <c r="K489" s="233"/>
      <c r="L489" s="233"/>
      <c r="M489" s="233"/>
      <c r="N489" s="233"/>
      <c r="O489" s="233"/>
      <c r="P489" s="233"/>
      <c r="Q489" s="233"/>
      <c r="R489" s="233"/>
      <c r="S489" s="233"/>
      <c r="T489" s="233"/>
      <c r="U489" s="233"/>
      <c r="V489" s="233"/>
      <c r="W489" s="233"/>
      <c r="X489" s="233"/>
    </row>
    <row r="490" spans="1:24" ht="14.25" x14ac:dyDescent="0.2">
      <c r="A490" s="233"/>
      <c r="B490" s="233"/>
      <c r="C490" s="233"/>
      <c r="D490" s="233"/>
      <c r="E490" s="233"/>
      <c r="F490" s="233"/>
      <c r="G490" s="233"/>
      <c r="H490" s="233"/>
      <c r="I490" s="233"/>
      <c r="J490" s="233"/>
      <c r="K490" s="233"/>
      <c r="L490" s="233"/>
      <c r="M490" s="233"/>
      <c r="N490" s="233"/>
      <c r="O490" s="233"/>
      <c r="P490" s="233"/>
      <c r="Q490" s="233"/>
      <c r="R490" s="233"/>
      <c r="S490" s="233"/>
      <c r="T490" s="233"/>
      <c r="U490" s="233"/>
      <c r="V490" s="233"/>
      <c r="W490" s="233"/>
      <c r="X490" s="233"/>
    </row>
    <row r="491" spans="1:24" ht="14.25" x14ac:dyDescent="0.2">
      <c r="A491" s="233"/>
      <c r="B491" s="233"/>
      <c r="C491" s="233"/>
      <c r="D491" s="233"/>
      <c r="E491" s="233"/>
      <c r="F491" s="233"/>
      <c r="G491" s="233"/>
      <c r="H491" s="233"/>
      <c r="I491" s="233"/>
      <c r="J491" s="233"/>
      <c r="K491" s="233"/>
      <c r="L491" s="233"/>
      <c r="M491" s="233"/>
      <c r="N491" s="233"/>
      <c r="O491" s="233"/>
      <c r="P491" s="233"/>
      <c r="Q491" s="233"/>
      <c r="R491" s="233"/>
      <c r="S491" s="233"/>
      <c r="T491" s="233"/>
      <c r="U491" s="233"/>
      <c r="V491" s="233"/>
      <c r="W491" s="233"/>
      <c r="X491" s="233"/>
    </row>
    <row r="492" spans="1:24" ht="14.25" x14ac:dyDescent="0.2">
      <c r="A492" s="233"/>
      <c r="B492" s="233"/>
      <c r="C492" s="233"/>
      <c r="D492" s="233"/>
      <c r="E492" s="233"/>
      <c r="F492" s="233"/>
      <c r="G492" s="233"/>
      <c r="H492" s="233"/>
      <c r="I492" s="233"/>
      <c r="J492" s="233"/>
      <c r="K492" s="233"/>
      <c r="L492" s="233"/>
      <c r="M492" s="233"/>
      <c r="N492" s="233"/>
      <c r="O492" s="233"/>
      <c r="P492" s="233"/>
      <c r="Q492" s="233"/>
      <c r="R492" s="233"/>
      <c r="S492" s="233"/>
      <c r="T492" s="233"/>
      <c r="U492" s="233"/>
      <c r="V492" s="233"/>
      <c r="W492" s="233"/>
      <c r="X492" s="233"/>
    </row>
    <row r="493" spans="1:24" ht="14.25" x14ac:dyDescent="0.2">
      <c r="A493" s="233"/>
      <c r="B493" s="233"/>
      <c r="C493" s="233"/>
      <c r="D493" s="233"/>
      <c r="E493" s="233"/>
      <c r="F493" s="233"/>
      <c r="G493" s="233"/>
      <c r="H493" s="233"/>
      <c r="I493" s="233"/>
      <c r="J493" s="233"/>
      <c r="K493" s="233"/>
      <c r="L493" s="233"/>
      <c r="M493" s="233"/>
      <c r="N493" s="233"/>
      <c r="O493" s="233"/>
      <c r="P493" s="233"/>
      <c r="Q493" s="233"/>
      <c r="R493" s="233"/>
      <c r="S493" s="233"/>
      <c r="T493" s="233"/>
      <c r="U493" s="233"/>
      <c r="V493" s="233"/>
      <c r="W493" s="233"/>
      <c r="X493" s="233"/>
    </row>
    <row r="494" spans="1:24" ht="14.25" x14ac:dyDescent="0.2">
      <c r="A494" s="233"/>
      <c r="B494" s="233"/>
      <c r="C494" s="233"/>
      <c r="D494" s="233"/>
      <c r="E494" s="233"/>
      <c r="F494" s="233"/>
      <c r="G494" s="233"/>
      <c r="H494" s="233"/>
      <c r="I494" s="233"/>
      <c r="J494" s="233"/>
      <c r="K494" s="233"/>
      <c r="L494" s="233"/>
      <c r="M494" s="233"/>
      <c r="N494" s="233"/>
      <c r="O494" s="233"/>
      <c r="P494" s="233"/>
      <c r="Q494" s="233"/>
      <c r="R494" s="233"/>
      <c r="S494" s="233"/>
      <c r="T494" s="233"/>
      <c r="U494" s="233"/>
      <c r="V494" s="233"/>
      <c r="W494" s="233"/>
      <c r="X494" s="233"/>
    </row>
    <row r="495" spans="1:24" ht="14.25" x14ac:dyDescent="0.2">
      <c r="A495" s="233"/>
      <c r="B495" s="233"/>
      <c r="C495" s="233"/>
      <c r="D495" s="233"/>
      <c r="E495" s="233"/>
      <c r="F495" s="233"/>
      <c r="G495" s="233"/>
      <c r="H495" s="233"/>
      <c r="I495" s="233"/>
      <c r="J495" s="233"/>
      <c r="K495" s="233"/>
      <c r="L495" s="233"/>
      <c r="M495" s="233"/>
      <c r="N495" s="233"/>
      <c r="O495" s="233"/>
      <c r="P495" s="233"/>
      <c r="Q495" s="233"/>
      <c r="R495" s="233"/>
      <c r="S495" s="233"/>
      <c r="T495" s="233"/>
      <c r="U495" s="233"/>
      <c r="V495" s="233"/>
      <c r="W495" s="233"/>
      <c r="X495" s="233"/>
    </row>
    <row r="496" spans="1:24" ht="14.25" x14ac:dyDescent="0.2">
      <c r="A496" s="233"/>
      <c r="B496" s="233"/>
      <c r="C496" s="233"/>
      <c r="D496" s="233"/>
      <c r="E496" s="233"/>
      <c r="F496" s="233"/>
      <c r="G496" s="233"/>
      <c r="H496" s="233"/>
      <c r="I496" s="233"/>
      <c r="J496" s="233"/>
      <c r="K496" s="233"/>
      <c r="L496" s="233"/>
      <c r="M496" s="233"/>
      <c r="N496" s="233"/>
      <c r="O496" s="233"/>
      <c r="P496" s="233"/>
      <c r="Q496" s="233"/>
      <c r="R496" s="233"/>
      <c r="S496" s="233"/>
      <c r="T496" s="233"/>
      <c r="U496" s="233"/>
      <c r="V496" s="233"/>
      <c r="W496" s="233"/>
      <c r="X496" s="233"/>
    </row>
    <row r="497" spans="1:24" ht="14.25" x14ac:dyDescent="0.2">
      <c r="A497" s="233"/>
      <c r="B497" s="233"/>
      <c r="C497" s="233"/>
      <c r="D497" s="233"/>
      <c r="E497" s="233"/>
      <c r="F497" s="233"/>
      <c r="G497" s="233"/>
      <c r="H497" s="233"/>
      <c r="I497" s="233"/>
      <c r="J497" s="233"/>
      <c r="K497" s="233"/>
      <c r="L497" s="233"/>
      <c r="M497" s="233"/>
      <c r="N497" s="233"/>
      <c r="O497" s="233"/>
      <c r="P497" s="233"/>
      <c r="Q497" s="233"/>
      <c r="R497" s="233"/>
      <c r="S497" s="233"/>
      <c r="T497" s="233"/>
      <c r="U497" s="233"/>
      <c r="V497" s="233"/>
      <c r="W497" s="233"/>
      <c r="X497" s="233"/>
    </row>
    <row r="498" spans="1:24" ht="14.25" x14ac:dyDescent="0.2">
      <c r="A498" s="233"/>
      <c r="B498" s="233"/>
      <c r="C498" s="233"/>
      <c r="D498" s="233"/>
      <c r="E498" s="233"/>
      <c r="F498" s="233"/>
      <c r="G498" s="233"/>
      <c r="H498" s="233"/>
      <c r="I498" s="233"/>
      <c r="J498" s="233"/>
      <c r="K498" s="233"/>
      <c r="L498" s="233"/>
      <c r="M498" s="233"/>
      <c r="N498" s="233"/>
      <c r="O498" s="233"/>
      <c r="P498" s="233"/>
      <c r="Q498" s="233"/>
      <c r="R498" s="233"/>
      <c r="S498" s="233"/>
      <c r="T498" s="233"/>
      <c r="U498" s="233"/>
      <c r="V498" s="233"/>
      <c r="W498" s="233"/>
      <c r="X498" s="233"/>
    </row>
    <row r="499" spans="1:24" ht="14.25" x14ac:dyDescent="0.2">
      <c r="A499" s="233"/>
      <c r="B499" s="233"/>
      <c r="C499" s="233"/>
      <c r="D499" s="233"/>
      <c r="E499" s="233"/>
      <c r="F499" s="233"/>
      <c r="G499" s="233"/>
      <c r="H499" s="233"/>
      <c r="I499" s="233"/>
      <c r="J499" s="233"/>
      <c r="K499" s="233"/>
      <c r="L499" s="233"/>
      <c r="M499" s="233"/>
      <c r="N499" s="233"/>
      <c r="O499" s="233"/>
      <c r="P499" s="233"/>
      <c r="Q499" s="233"/>
      <c r="R499" s="233"/>
      <c r="S499" s="233"/>
      <c r="T499" s="233"/>
      <c r="U499" s="233"/>
      <c r="V499" s="233"/>
      <c r="W499" s="233"/>
      <c r="X499" s="233"/>
    </row>
    <row r="500" spans="1:24" ht="14.25" x14ac:dyDescent="0.2">
      <c r="A500" s="233"/>
      <c r="B500" s="233"/>
      <c r="C500" s="233"/>
      <c r="D500" s="233"/>
      <c r="E500" s="233"/>
      <c r="F500" s="233"/>
      <c r="G500" s="233"/>
      <c r="H500" s="233"/>
      <c r="I500" s="233"/>
      <c r="J500" s="233"/>
      <c r="K500" s="233"/>
      <c r="L500" s="233"/>
      <c r="M500" s="233"/>
      <c r="N500" s="233"/>
      <c r="O500" s="233"/>
      <c r="P500" s="233"/>
      <c r="Q500" s="233"/>
      <c r="R500" s="233"/>
      <c r="S500" s="233"/>
      <c r="T500" s="233"/>
      <c r="U500" s="233"/>
      <c r="V500" s="233"/>
      <c r="W500" s="233"/>
      <c r="X500" s="233"/>
    </row>
    <row r="501" spans="1:24" ht="14.25" x14ac:dyDescent="0.2">
      <c r="A501" s="233"/>
      <c r="B501" s="233"/>
      <c r="C501" s="233"/>
      <c r="D501" s="233"/>
      <c r="E501" s="233"/>
      <c r="F501" s="233"/>
      <c r="G501" s="233"/>
      <c r="H501" s="233"/>
      <c r="I501" s="233"/>
      <c r="J501" s="233"/>
      <c r="K501" s="233"/>
      <c r="L501" s="233"/>
      <c r="M501" s="233"/>
      <c r="N501" s="233"/>
      <c r="O501" s="233"/>
      <c r="P501" s="233"/>
      <c r="Q501" s="233"/>
      <c r="R501" s="233"/>
      <c r="S501" s="233"/>
      <c r="T501" s="233"/>
      <c r="U501" s="233"/>
      <c r="V501" s="233"/>
      <c r="W501" s="233"/>
      <c r="X501" s="233"/>
    </row>
    <row r="502" spans="1:24" ht="14.25" x14ac:dyDescent="0.2">
      <c r="A502" s="233"/>
      <c r="B502" s="233"/>
      <c r="C502" s="233"/>
      <c r="D502" s="233"/>
      <c r="E502" s="233"/>
      <c r="F502" s="233"/>
      <c r="G502" s="233"/>
      <c r="H502" s="233"/>
      <c r="I502" s="233"/>
      <c r="J502" s="233"/>
      <c r="K502" s="233"/>
      <c r="L502" s="233"/>
      <c r="M502" s="233"/>
      <c r="N502" s="233"/>
      <c r="O502" s="233"/>
      <c r="P502" s="233"/>
      <c r="Q502" s="233"/>
      <c r="R502" s="233"/>
      <c r="S502" s="233"/>
      <c r="T502" s="233"/>
      <c r="U502" s="233"/>
      <c r="V502" s="233"/>
      <c r="W502" s="233"/>
      <c r="X502" s="233"/>
    </row>
    <row r="503" spans="1:24" ht="14.25" x14ac:dyDescent="0.2">
      <c r="A503" s="233"/>
      <c r="B503" s="233"/>
      <c r="C503" s="233"/>
      <c r="D503" s="233"/>
      <c r="E503" s="233"/>
      <c r="F503" s="233"/>
      <c r="G503" s="233"/>
      <c r="H503" s="233"/>
      <c r="I503" s="233"/>
      <c r="J503" s="233"/>
      <c r="K503" s="233"/>
      <c r="L503" s="233"/>
      <c r="M503" s="233"/>
      <c r="N503" s="233"/>
      <c r="O503" s="233"/>
      <c r="P503" s="233"/>
      <c r="Q503" s="233"/>
      <c r="R503" s="233"/>
      <c r="S503" s="233"/>
      <c r="T503" s="233"/>
      <c r="U503" s="233"/>
      <c r="V503" s="233"/>
      <c r="W503" s="233"/>
      <c r="X503" s="233"/>
    </row>
    <row r="504" spans="1:24" ht="14.25" x14ac:dyDescent="0.2">
      <c r="A504" s="233"/>
      <c r="B504" s="233"/>
      <c r="C504" s="233"/>
      <c r="D504" s="233"/>
      <c r="E504" s="233"/>
      <c r="F504" s="233"/>
      <c r="G504" s="233"/>
      <c r="H504" s="233"/>
      <c r="I504" s="233"/>
      <c r="J504" s="233"/>
      <c r="K504" s="233"/>
      <c r="L504" s="233"/>
      <c r="M504" s="233"/>
      <c r="N504" s="233"/>
      <c r="O504" s="233"/>
      <c r="P504" s="233"/>
      <c r="Q504" s="233"/>
      <c r="R504" s="233"/>
      <c r="S504" s="233"/>
      <c r="T504" s="233"/>
      <c r="U504" s="233"/>
      <c r="V504" s="233"/>
      <c r="W504" s="233"/>
      <c r="X504" s="233"/>
    </row>
    <row r="505" spans="1:24" ht="14.25" x14ac:dyDescent="0.2">
      <c r="A505" s="233"/>
      <c r="B505" s="233"/>
      <c r="C505" s="233"/>
      <c r="D505" s="233"/>
      <c r="E505" s="233"/>
      <c r="F505" s="233"/>
      <c r="G505" s="233"/>
      <c r="H505" s="233"/>
      <c r="I505" s="233"/>
      <c r="J505" s="233"/>
      <c r="K505" s="233"/>
      <c r="L505" s="233"/>
      <c r="M505" s="233"/>
      <c r="N505" s="233"/>
      <c r="O505" s="233"/>
      <c r="P505" s="233"/>
      <c r="Q505" s="233"/>
      <c r="R505" s="233"/>
      <c r="S505" s="233"/>
      <c r="T505" s="233"/>
      <c r="U505" s="233"/>
      <c r="V505" s="233"/>
      <c r="W505" s="233"/>
      <c r="X505" s="233"/>
    </row>
    <row r="506" spans="1:24" ht="14.25" x14ac:dyDescent="0.2">
      <c r="A506" s="233"/>
      <c r="B506" s="233"/>
      <c r="C506" s="233"/>
      <c r="D506" s="233"/>
      <c r="E506" s="233"/>
      <c r="F506" s="233"/>
      <c r="G506" s="233"/>
      <c r="H506" s="233"/>
      <c r="I506" s="233"/>
      <c r="J506" s="233"/>
      <c r="K506" s="233"/>
      <c r="L506" s="233"/>
      <c r="M506" s="233"/>
      <c r="N506" s="233"/>
      <c r="O506" s="233"/>
      <c r="P506" s="233"/>
      <c r="Q506" s="233"/>
      <c r="R506" s="233"/>
      <c r="S506" s="233"/>
      <c r="T506" s="233"/>
      <c r="U506" s="233"/>
      <c r="V506" s="233"/>
      <c r="W506" s="233"/>
      <c r="X506" s="233"/>
    </row>
    <row r="507" spans="1:24" ht="14.25" x14ac:dyDescent="0.2">
      <c r="A507" s="233"/>
      <c r="B507" s="233"/>
      <c r="C507" s="233"/>
      <c r="D507" s="233"/>
      <c r="E507" s="233"/>
      <c r="F507" s="233"/>
      <c r="G507" s="233"/>
      <c r="H507" s="233"/>
      <c r="I507" s="233"/>
      <c r="J507" s="233"/>
      <c r="K507" s="233"/>
      <c r="L507" s="233"/>
      <c r="M507" s="233"/>
      <c r="N507" s="233"/>
      <c r="O507" s="233"/>
      <c r="P507" s="233"/>
      <c r="Q507" s="233"/>
      <c r="R507" s="233"/>
      <c r="S507" s="233"/>
      <c r="T507" s="233"/>
      <c r="U507" s="233"/>
      <c r="V507" s="233"/>
      <c r="W507" s="233"/>
      <c r="X507" s="233"/>
    </row>
    <row r="508" spans="1:24" ht="14.25" x14ac:dyDescent="0.2">
      <c r="A508" s="233"/>
      <c r="B508" s="233"/>
      <c r="C508" s="233"/>
      <c r="D508" s="233"/>
      <c r="E508" s="233"/>
      <c r="F508" s="233"/>
      <c r="G508" s="233"/>
      <c r="H508" s="233"/>
      <c r="I508" s="233"/>
      <c r="J508" s="233"/>
      <c r="K508" s="233"/>
      <c r="L508" s="233"/>
      <c r="M508" s="233"/>
      <c r="N508" s="233"/>
      <c r="O508" s="233"/>
      <c r="P508" s="233"/>
      <c r="Q508" s="233"/>
      <c r="R508" s="233"/>
      <c r="S508" s="233"/>
      <c r="T508" s="233"/>
      <c r="U508" s="233"/>
      <c r="V508" s="233"/>
      <c r="W508" s="233"/>
      <c r="X508" s="233"/>
    </row>
    <row r="509" spans="1:24" ht="14.25" x14ac:dyDescent="0.2">
      <c r="A509" s="233"/>
      <c r="B509" s="233"/>
      <c r="C509" s="233"/>
      <c r="D509" s="233"/>
      <c r="E509" s="233"/>
      <c r="F509" s="233"/>
      <c r="G509" s="233"/>
      <c r="H509" s="233"/>
      <c r="I509" s="233"/>
      <c r="J509" s="233"/>
      <c r="K509" s="233"/>
      <c r="L509" s="233"/>
      <c r="M509" s="233"/>
      <c r="N509" s="233"/>
      <c r="O509" s="233"/>
      <c r="P509" s="233"/>
      <c r="Q509" s="233"/>
      <c r="R509" s="233"/>
      <c r="S509" s="233"/>
      <c r="T509" s="233"/>
      <c r="U509" s="233"/>
      <c r="V509" s="233"/>
      <c r="W509" s="233"/>
      <c r="X509" s="233"/>
    </row>
    <row r="510" spans="1:24" ht="14.25" x14ac:dyDescent="0.2">
      <c r="A510" s="233"/>
      <c r="B510" s="233"/>
      <c r="C510" s="233"/>
      <c r="D510" s="233"/>
      <c r="E510" s="233"/>
      <c r="F510" s="233"/>
      <c r="G510" s="233"/>
      <c r="H510" s="233"/>
      <c r="I510" s="233"/>
      <c r="J510" s="233"/>
      <c r="K510" s="233"/>
      <c r="L510" s="233"/>
      <c r="M510" s="233"/>
      <c r="N510" s="233"/>
      <c r="O510" s="233"/>
      <c r="P510" s="233"/>
      <c r="Q510" s="233"/>
      <c r="R510" s="233"/>
      <c r="S510" s="233"/>
      <c r="T510" s="233"/>
      <c r="U510" s="233"/>
      <c r="V510" s="233"/>
      <c r="W510" s="233"/>
      <c r="X510" s="233"/>
    </row>
    <row r="511" spans="1:24" ht="14.25" x14ac:dyDescent="0.2">
      <c r="A511" s="233"/>
      <c r="B511" s="233"/>
      <c r="C511" s="233"/>
      <c r="D511" s="233"/>
      <c r="E511" s="233"/>
      <c r="F511" s="233"/>
      <c r="G511" s="233"/>
      <c r="H511" s="233"/>
      <c r="I511" s="233"/>
      <c r="J511" s="233"/>
      <c r="K511" s="233"/>
      <c r="L511" s="233"/>
      <c r="M511" s="233"/>
      <c r="N511" s="233"/>
      <c r="O511" s="233"/>
      <c r="P511" s="233"/>
      <c r="Q511" s="233"/>
      <c r="R511" s="233"/>
      <c r="S511" s="233"/>
      <c r="T511" s="233"/>
      <c r="U511" s="233"/>
      <c r="V511" s="233"/>
      <c r="W511" s="233"/>
      <c r="X511" s="233"/>
    </row>
    <row r="512" spans="1:24" ht="14.25" x14ac:dyDescent="0.2">
      <c r="A512" s="233"/>
      <c r="B512" s="233"/>
      <c r="C512" s="233"/>
      <c r="D512" s="233"/>
      <c r="E512" s="233"/>
      <c r="F512" s="233"/>
      <c r="G512" s="233"/>
      <c r="H512" s="233"/>
      <c r="I512" s="233"/>
      <c r="J512" s="233"/>
      <c r="K512" s="233"/>
      <c r="L512" s="233"/>
      <c r="M512" s="233"/>
      <c r="N512" s="233"/>
      <c r="O512" s="233"/>
      <c r="P512" s="233"/>
      <c r="Q512" s="233"/>
      <c r="R512" s="233"/>
      <c r="S512" s="233"/>
      <c r="T512" s="233"/>
      <c r="U512" s="233"/>
      <c r="V512" s="233"/>
      <c r="W512" s="233"/>
      <c r="X512" s="233"/>
    </row>
    <row r="513" spans="1:24" ht="14.25" x14ac:dyDescent="0.2">
      <c r="A513" s="233"/>
      <c r="B513" s="233"/>
      <c r="C513" s="233"/>
      <c r="D513" s="233"/>
      <c r="E513" s="233"/>
      <c r="F513" s="233"/>
      <c r="G513" s="233"/>
      <c r="H513" s="233"/>
      <c r="I513" s="233"/>
      <c r="J513" s="233"/>
      <c r="K513" s="233"/>
      <c r="L513" s="233"/>
      <c r="M513" s="233"/>
      <c r="N513" s="233"/>
      <c r="O513" s="233"/>
      <c r="P513" s="233"/>
      <c r="Q513" s="233"/>
      <c r="R513" s="233"/>
      <c r="S513" s="233"/>
      <c r="T513" s="233"/>
      <c r="U513" s="233"/>
      <c r="V513" s="233"/>
      <c r="W513" s="233"/>
      <c r="X513" s="233"/>
    </row>
    <row r="514" spans="1:24" ht="14.25" x14ac:dyDescent="0.2">
      <c r="A514" s="233"/>
      <c r="B514" s="233"/>
      <c r="C514" s="233"/>
      <c r="D514" s="233"/>
      <c r="E514" s="233"/>
      <c r="F514" s="233"/>
      <c r="G514" s="233"/>
      <c r="H514" s="233"/>
      <c r="I514" s="233"/>
      <c r="J514" s="233"/>
      <c r="K514" s="233"/>
      <c r="L514" s="233"/>
      <c r="M514" s="233"/>
      <c r="N514" s="233"/>
      <c r="O514" s="233"/>
      <c r="P514" s="233"/>
      <c r="Q514" s="233"/>
      <c r="R514" s="233"/>
      <c r="S514" s="233"/>
      <c r="T514" s="233"/>
      <c r="U514" s="233"/>
      <c r="V514" s="233"/>
      <c r="W514" s="233"/>
      <c r="X514" s="233"/>
    </row>
    <row r="515" spans="1:24" ht="14.25" x14ac:dyDescent="0.2">
      <c r="A515" s="233"/>
      <c r="B515" s="233"/>
      <c r="C515" s="233"/>
      <c r="D515" s="233"/>
      <c r="E515" s="233"/>
      <c r="F515" s="233"/>
      <c r="G515" s="233"/>
      <c r="H515" s="233"/>
      <c r="I515" s="233"/>
      <c r="J515" s="233"/>
      <c r="K515" s="233"/>
      <c r="L515" s="233"/>
      <c r="M515" s="233"/>
      <c r="N515" s="233"/>
      <c r="O515" s="233"/>
      <c r="P515" s="233"/>
      <c r="Q515" s="233"/>
      <c r="R515" s="233"/>
      <c r="S515" s="233"/>
      <c r="T515" s="233"/>
      <c r="U515" s="233"/>
      <c r="V515" s="233"/>
      <c r="W515" s="233"/>
      <c r="X515" s="233"/>
    </row>
    <row r="516" spans="1:24" ht="14.25" x14ac:dyDescent="0.2">
      <c r="A516" s="233"/>
      <c r="B516" s="233"/>
      <c r="C516" s="233"/>
      <c r="D516" s="233"/>
      <c r="E516" s="233"/>
      <c r="F516" s="233"/>
      <c r="G516" s="233"/>
      <c r="H516" s="233"/>
      <c r="I516" s="233"/>
      <c r="J516" s="233"/>
      <c r="K516" s="233"/>
      <c r="L516" s="233"/>
      <c r="M516" s="233"/>
      <c r="N516" s="233"/>
      <c r="O516" s="233"/>
      <c r="P516" s="233"/>
      <c r="Q516" s="233"/>
      <c r="R516" s="233"/>
      <c r="S516" s="233"/>
      <c r="T516" s="233"/>
      <c r="U516" s="233"/>
      <c r="V516" s="233"/>
      <c r="W516" s="233"/>
      <c r="X516" s="233"/>
    </row>
    <row r="517" spans="1:24" ht="14.25" x14ac:dyDescent="0.2">
      <c r="A517" s="233"/>
      <c r="B517" s="233"/>
      <c r="C517" s="233"/>
      <c r="D517" s="233"/>
      <c r="E517" s="233"/>
      <c r="F517" s="233"/>
      <c r="G517" s="233"/>
      <c r="H517" s="233"/>
      <c r="I517" s="233"/>
      <c r="J517" s="233"/>
      <c r="K517" s="233"/>
      <c r="L517" s="233"/>
      <c r="M517" s="233"/>
      <c r="N517" s="233"/>
      <c r="O517" s="233"/>
      <c r="P517" s="233"/>
      <c r="Q517" s="233"/>
      <c r="R517" s="233"/>
      <c r="S517" s="233"/>
      <c r="T517" s="233"/>
      <c r="U517" s="233"/>
      <c r="V517" s="233"/>
      <c r="W517" s="233"/>
      <c r="X517" s="233"/>
    </row>
    <row r="518" spans="1:24" ht="14.25" x14ac:dyDescent="0.2">
      <c r="A518" s="233"/>
      <c r="B518" s="233"/>
      <c r="C518" s="233"/>
      <c r="D518" s="233"/>
      <c r="E518" s="233"/>
      <c r="F518" s="233"/>
      <c r="G518" s="233"/>
      <c r="H518" s="233"/>
      <c r="I518" s="233"/>
      <c r="J518" s="233"/>
      <c r="K518" s="233"/>
      <c r="L518" s="233"/>
      <c r="M518" s="233"/>
      <c r="N518" s="233"/>
      <c r="O518" s="233"/>
      <c r="P518" s="233"/>
      <c r="Q518" s="233"/>
      <c r="R518" s="233"/>
      <c r="S518" s="233"/>
      <c r="T518" s="233"/>
      <c r="U518" s="233"/>
      <c r="V518" s="233"/>
      <c r="W518" s="233"/>
      <c r="X518" s="233"/>
    </row>
    <row r="519" spans="1:24" ht="14.25" x14ac:dyDescent="0.2">
      <c r="A519" s="233"/>
      <c r="B519" s="233"/>
      <c r="C519" s="233"/>
      <c r="D519" s="233"/>
      <c r="E519" s="233"/>
      <c r="F519" s="233"/>
      <c r="G519" s="233"/>
      <c r="H519" s="233"/>
      <c r="I519" s="233"/>
      <c r="J519" s="233"/>
      <c r="K519" s="233"/>
      <c r="L519" s="233"/>
      <c r="M519" s="233"/>
      <c r="N519" s="233"/>
      <c r="O519" s="233"/>
      <c r="P519" s="233"/>
      <c r="Q519" s="233"/>
      <c r="R519" s="233"/>
      <c r="S519" s="233"/>
      <c r="T519" s="233"/>
      <c r="U519" s="233"/>
      <c r="V519" s="233"/>
      <c r="W519" s="233"/>
      <c r="X519" s="233"/>
    </row>
    <row r="520" spans="1:24" ht="14.25" x14ac:dyDescent="0.2">
      <c r="A520" s="233"/>
      <c r="B520" s="233"/>
      <c r="C520" s="233"/>
      <c r="D520" s="233"/>
      <c r="E520" s="233"/>
      <c r="F520" s="233"/>
      <c r="G520" s="233"/>
      <c r="H520" s="233"/>
      <c r="I520" s="233"/>
      <c r="J520" s="233"/>
      <c r="K520" s="233"/>
      <c r="L520" s="233"/>
      <c r="M520" s="233"/>
      <c r="N520" s="233"/>
      <c r="O520" s="233"/>
      <c r="P520" s="233"/>
      <c r="Q520" s="233"/>
      <c r="R520" s="233"/>
      <c r="S520" s="233"/>
      <c r="T520" s="233"/>
      <c r="U520" s="233"/>
      <c r="V520" s="233"/>
      <c r="W520" s="233"/>
      <c r="X520" s="233"/>
    </row>
    <row r="521" spans="1:24" ht="14.25" x14ac:dyDescent="0.2">
      <c r="A521" s="233"/>
      <c r="B521" s="233"/>
      <c r="C521" s="233"/>
      <c r="D521" s="233"/>
      <c r="E521" s="233"/>
      <c r="F521" s="233"/>
      <c r="G521" s="233"/>
      <c r="H521" s="233"/>
      <c r="I521" s="233"/>
      <c r="J521" s="233"/>
      <c r="K521" s="233"/>
      <c r="L521" s="233"/>
      <c r="M521" s="233"/>
      <c r="N521" s="233"/>
      <c r="O521" s="233"/>
      <c r="P521" s="233"/>
      <c r="Q521" s="233"/>
      <c r="R521" s="233"/>
      <c r="S521" s="233"/>
      <c r="T521" s="233"/>
      <c r="U521" s="233"/>
      <c r="V521" s="233"/>
      <c r="W521" s="233"/>
      <c r="X521" s="233"/>
    </row>
    <row r="522" spans="1:24" ht="14.25" x14ac:dyDescent="0.2">
      <c r="A522" s="233"/>
      <c r="B522" s="233"/>
      <c r="C522" s="233"/>
      <c r="D522" s="233"/>
      <c r="E522" s="233"/>
      <c r="F522" s="233"/>
      <c r="G522" s="233"/>
      <c r="H522" s="233"/>
      <c r="I522" s="233"/>
      <c r="J522" s="233"/>
      <c r="K522" s="233"/>
      <c r="L522" s="233"/>
      <c r="M522" s="233"/>
      <c r="N522" s="233"/>
      <c r="O522" s="233"/>
      <c r="P522" s="233"/>
      <c r="Q522" s="233"/>
      <c r="R522" s="233"/>
      <c r="S522" s="233"/>
      <c r="T522" s="233"/>
      <c r="U522" s="233"/>
      <c r="V522" s="233"/>
      <c r="W522" s="233"/>
      <c r="X522" s="233"/>
    </row>
    <row r="523" spans="1:24" ht="14.25" x14ac:dyDescent="0.2">
      <c r="A523" s="233"/>
      <c r="B523" s="233"/>
      <c r="C523" s="233"/>
      <c r="D523" s="233"/>
      <c r="E523" s="233"/>
      <c r="F523" s="233"/>
      <c r="G523" s="233"/>
      <c r="H523" s="233"/>
      <c r="I523" s="233"/>
      <c r="J523" s="233"/>
      <c r="K523" s="233"/>
      <c r="L523" s="233"/>
      <c r="M523" s="233"/>
      <c r="N523" s="233"/>
      <c r="O523" s="233"/>
      <c r="P523" s="233"/>
      <c r="Q523" s="233"/>
      <c r="R523" s="233"/>
      <c r="S523" s="233"/>
      <c r="T523" s="233"/>
      <c r="U523" s="233"/>
      <c r="V523" s="233"/>
      <c r="W523" s="233"/>
      <c r="X523" s="233"/>
    </row>
    <row r="524" spans="1:24" ht="14.25" x14ac:dyDescent="0.2">
      <c r="A524" s="233"/>
      <c r="B524" s="233"/>
      <c r="C524" s="233"/>
      <c r="D524" s="233"/>
      <c r="E524" s="233"/>
      <c r="F524" s="233"/>
      <c r="G524" s="233"/>
      <c r="H524" s="233"/>
      <c r="I524" s="233"/>
      <c r="J524" s="233"/>
      <c r="K524" s="233"/>
      <c r="L524" s="233"/>
      <c r="M524" s="233"/>
      <c r="N524" s="233"/>
      <c r="O524" s="233"/>
      <c r="P524" s="233"/>
      <c r="Q524" s="233"/>
      <c r="R524" s="233"/>
      <c r="S524" s="233"/>
      <c r="T524" s="233"/>
      <c r="U524" s="233"/>
      <c r="V524" s="233"/>
      <c r="W524" s="233"/>
      <c r="X524" s="233"/>
    </row>
    <row r="525" spans="1:24" ht="14.25" x14ac:dyDescent="0.2">
      <c r="A525" s="233"/>
      <c r="B525" s="233"/>
      <c r="C525" s="233"/>
      <c r="D525" s="233"/>
      <c r="E525" s="233"/>
      <c r="F525" s="233"/>
      <c r="G525" s="233"/>
      <c r="H525" s="233"/>
      <c r="I525" s="233"/>
      <c r="J525" s="233"/>
      <c r="K525" s="233"/>
      <c r="L525" s="233"/>
      <c r="M525" s="233"/>
      <c r="N525" s="233"/>
      <c r="O525" s="233"/>
      <c r="P525" s="233"/>
      <c r="Q525" s="233"/>
      <c r="R525" s="233"/>
      <c r="S525" s="233"/>
      <c r="T525" s="233"/>
      <c r="U525" s="233"/>
      <c r="V525" s="233"/>
      <c r="W525" s="233"/>
      <c r="X525" s="233"/>
    </row>
    <row r="526" spans="1:24" ht="14.25" x14ac:dyDescent="0.2">
      <c r="A526" s="233"/>
      <c r="B526" s="233"/>
      <c r="C526" s="233"/>
      <c r="D526" s="233"/>
      <c r="E526" s="233"/>
      <c r="F526" s="233"/>
      <c r="G526" s="233"/>
      <c r="H526" s="233"/>
      <c r="I526" s="233"/>
      <c r="J526" s="233"/>
      <c r="K526" s="233"/>
      <c r="L526" s="233"/>
      <c r="M526" s="233"/>
      <c r="N526" s="233"/>
      <c r="O526" s="233"/>
      <c r="P526" s="233"/>
      <c r="Q526" s="233"/>
      <c r="R526" s="233"/>
      <c r="S526" s="233"/>
      <c r="T526" s="233"/>
      <c r="U526" s="233"/>
      <c r="V526" s="233"/>
      <c r="W526" s="233"/>
      <c r="X526" s="233"/>
    </row>
    <row r="527" spans="1:24" ht="14.25" x14ac:dyDescent="0.2">
      <c r="A527" s="233"/>
      <c r="B527" s="233"/>
      <c r="C527" s="233"/>
      <c r="D527" s="233"/>
      <c r="E527" s="233"/>
      <c r="F527" s="233"/>
      <c r="G527" s="233"/>
      <c r="H527" s="233"/>
      <c r="I527" s="233"/>
      <c r="J527" s="233"/>
      <c r="K527" s="233"/>
      <c r="L527" s="233"/>
      <c r="M527" s="233"/>
      <c r="N527" s="233"/>
      <c r="O527" s="233"/>
      <c r="P527" s="233"/>
      <c r="Q527" s="233"/>
      <c r="R527" s="233"/>
      <c r="S527" s="233"/>
      <c r="T527" s="233"/>
      <c r="U527" s="233"/>
      <c r="V527" s="233"/>
      <c r="W527" s="233"/>
      <c r="X527" s="233"/>
    </row>
    <row r="528" spans="1:24" ht="14.25" x14ac:dyDescent="0.2">
      <c r="A528" s="233"/>
      <c r="B528" s="233"/>
      <c r="C528" s="233"/>
      <c r="D528" s="233"/>
      <c r="E528" s="233"/>
      <c r="F528" s="233"/>
      <c r="G528" s="233"/>
      <c r="H528" s="233"/>
      <c r="I528" s="233"/>
      <c r="J528" s="233"/>
      <c r="K528" s="233"/>
      <c r="L528" s="233"/>
      <c r="M528" s="233"/>
      <c r="N528" s="233"/>
      <c r="O528" s="233"/>
      <c r="P528" s="233"/>
      <c r="Q528" s="233"/>
      <c r="R528" s="233"/>
      <c r="S528" s="233"/>
      <c r="T528" s="233"/>
      <c r="U528" s="233"/>
      <c r="V528" s="233"/>
      <c r="W528" s="233"/>
      <c r="X528" s="233"/>
    </row>
    <row r="529" spans="1:24" ht="14.25" x14ac:dyDescent="0.2">
      <c r="A529" s="233"/>
      <c r="B529" s="233"/>
      <c r="C529" s="233"/>
      <c r="D529" s="233"/>
      <c r="E529" s="233"/>
      <c r="F529" s="233"/>
      <c r="G529" s="233"/>
      <c r="H529" s="233"/>
      <c r="I529" s="233"/>
      <c r="J529" s="233"/>
      <c r="K529" s="233"/>
      <c r="L529" s="233"/>
      <c r="M529" s="233"/>
      <c r="N529" s="233"/>
      <c r="O529" s="233"/>
      <c r="P529" s="233"/>
      <c r="Q529" s="233"/>
      <c r="R529" s="233"/>
      <c r="S529" s="233"/>
      <c r="T529" s="233"/>
      <c r="U529" s="233"/>
      <c r="V529" s="233"/>
      <c r="W529" s="233"/>
      <c r="X529" s="233"/>
    </row>
    <row r="530" spans="1:24" ht="14.25" x14ac:dyDescent="0.2">
      <c r="A530" s="233"/>
      <c r="B530" s="233"/>
      <c r="C530" s="233"/>
      <c r="D530" s="233"/>
      <c r="E530" s="233"/>
      <c r="F530" s="233"/>
      <c r="G530" s="233"/>
      <c r="H530" s="233"/>
      <c r="I530" s="233"/>
      <c r="J530" s="233"/>
      <c r="K530" s="233"/>
      <c r="L530" s="233"/>
      <c r="M530" s="233"/>
      <c r="N530" s="233"/>
      <c r="O530" s="233"/>
      <c r="P530" s="233"/>
      <c r="Q530" s="233"/>
      <c r="R530" s="233"/>
      <c r="S530" s="233"/>
      <c r="T530" s="233"/>
      <c r="U530" s="233"/>
      <c r="V530" s="233"/>
      <c r="W530" s="233"/>
      <c r="X530" s="233"/>
    </row>
    <row r="531" spans="1:24" ht="14.25" x14ac:dyDescent="0.2">
      <c r="A531" s="233"/>
      <c r="B531" s="233"/>
      <c r="C531" s="233"/>
      <c r="D531" s="233"/>
      <c r="E531" s="233"/>
      <c r="F531" s="233"/>
      <c r="G531" s="233"/>
      <c r="H531" s="233"/>
      <c r="I531" s="233"/>
      <c r="J531" s="233"/>
      <c r="K531" s="233"/>
      <c r="L531" s="233"/>
      <c r="M531" s="233"/>
      <c r="N531" s="233"/>
      <c r="O531" s="233"/>
      <c r="P531" s="233"/>
      <c r="Q531" s="233"/>
      <c r="R531" s="233"/>
      <c r="S531" s="233"/>
      <c r="T531" s="233"/>
      <c r="U531" s="233"/>
      <c r="V531" s="233"/>
      <c r="W531" s="233"/>
      <c r="X531" s="233"/>
    </row>
    <row r="532" spans="1:24" ht="14.25" x14ac:dyDescent="0.2">
      <c r="A532" s="233"/>
      <c r="B532" s="233"/>
      <c r="C532" s="233"/>
      <c r="D532" s="233"/>
      <c r="E532" s="233"/>
      <c r="F532" s="233"/>
      <c r="G532" s="233"/>
      <c r="H532" s="233"/>
      <c r="I532" s="233"/>
      <c r="J532" s="233"/>
      <c r="K532" s="233"/>
      <c r="L532" s="233"/>
      <c r="M532" s="233"/>
      <c r="N532" s="233"/>
      <c r="O532" s="233"/>
      <c r="P532" s="233"/>
      <c r="Q532" s="233"/>
      <c r="R532" s="233"/>
      <c r="S532" s="233"/>
      <c r="T532" s="233"/>
      <c r="U532" s="233"/>
      <c r="V532" s="233"/>
      <c r="W532" s="233"/>
      <c r="X532" s="233"/>
    </row>
    <row r="533" spans="1:24" ht="14.25" x14ac:dyDescent="0.2">
      <c r="A533" s="233"/>
      <c r="B533" s="233"/>
      <c r="C533" s="233"/>
      <c r="D533" s="233"/>
      <c r="E533" s="233"/>
      <c r="F533" s="233"/>
      <c r="G533" s="233"/>
      <c r="H533" s="233"/>
      <c r="I533" s="233"/>
      <c r="J533" s="233"/>
      <c r="K533" s="233"/>
      <c r="L533" s="233"/>
      <c r="M533" s="233"/>
      <c r="N533" s="233"/>
      <c r="O533" s="233"/>
      <c r="P533" s="233"/>
      <c r="Q533" s="233"/>
      <c r="R533" s="233"/>
      <c r="S533" s="233"/>
      <c r="T533" s="233"/>
      <c r="U533" s="233"/>
      <c r="V533" s="233"/>
      <c r="W533" s="233"/>
      <c r="X533" s="233"/>
    </row>
    <row r="534" spans="1:24" ht="14.25" x14ac:dyDescent="0.2">
      <c r="A534" s="233"/>
      <c r="B534" s="233"/>
      <c r="C534" s="233"/>
      <c r="D534" s="233"/>
      <c r="E534" s="233"/>
      <c r="F534" s="233"/>
      <c r="G534" s="233"/>
      <c r="H534" s="233"/>
      <c r="I534" s="233"/>
      <c r="J534" s="233"/>
      <c r="K534" s="233"/>
      <c r="L534" s="233"/>
      <c r="M534" s="233"/>
      <c r="N534" s="233"/>
      <c r="O534" s="233"/>
      <c r="P534" s="233"/>
      <c r="Q534" s="233"/>
      <c r="R534" s="233"/>
      <c r="S534" s="233"/>
      <c r="T534" s="233"/>
      <c r="U534" s="233"/>
      <c r="V534" s="233"/>
      <c r="W534" s="233"/>
      <c r="X534" s="233"/>
    </row>
    <row r="535" spans="1:24" ht="14.25" x14ac:dyDescent="0.2">
      <c r="A535" s="233"/>
      <c r="B535" s="233"/>
      <c r="C535" s="233"/>
      <c r="D535" s="233"/>
      <c r="E535" s="233"/>
      <c r="F535" s="233"/>
      <c r="G535" s="233"/>
      <c r="H535" s="233"/>
      <c r="I535" s="233"/>
      <c r="J535" s="233"/>
      <c r="K535" s="233"/>
      <c r="L535" s="233"/>
      <c r="M535" s="233"/>
      <c r="N535" s="233"/>
      <c r="O535" s="233"/>
      <c r="P535" s="233"/>
      <c r="Q535" s="233"/>
      <c r="R535" s="233"/>
      <c r="S535" s="233"/>
      <c r="T535" s="233"/>
      <c r="U535" s="233"/>
      <c r="V535" s="233"/>
      <c r="W535" s="233"/>
      <c r="X535" s="233"/>
    </row>
    <row r="536" spans="1:24" ht="14.25" x14ac:dyDescent="0.2">
      <c r="A536" s="233"/>
      <c r="B536" s="233"/>
      <c r="C536" s="233"/>
      <c r="D536" s="233"/>
      <c r="E536" s="233"/>
      <c r="F536" s="233"/>
      <c r="G536" s="233"/>
      <c r="H536" s="233"/>
      <c r="I536" s="233"/>
      <c r="J536" s="233"/>
      <c r="K536" s="233"/>
      <c r="L536" s="233"/>
      <c r="M536" s="233"/>
      <c r="N536" s="233"/>
      <c r="O536" s="233"/>
      <c r="P536" s="233"/>
      <c r="Q536" s="233"/>
      <c r="R536" s="233"/>
      <c r="S536" s="233"/>
      <c r="T536" s="233"/>
      <c r="U536" s="233"/>
      <c r="V536" s="233"/>
      <c r="W536" s="233"/>
      <c r="X536" s="233"/>
    </row>
    <row r="537" spans="1:24" ht="14.25" x14ac:dyDescent="0.2">
      <c r="A537" s="233"/>
      <c r="B537" s="233"/>
      <c r="C537" s="233"/>
      <c r="D537" s="233"/>
      <c r="E537" s="233"/>
      <c r="F537" s="233"/>
      <c r="G537" s="233"/>
      <c r="H537" s="233"/>
      <c r="I537" s="233"/>
      <c r="J537" s="233"/>
      <c r="K537" s="233"/>
      <c r="L537" s="233"/>
      <c r="M537" s="233"/>
      <c r="N537" s="233"/>
      <c r="O537" s="233"/>
      <c r="P537" s="233"/>
      <c r="Q537" s="233"/>
      <c r="R537" s="233"/>
      <c r="S537" s="233"/>
      <c r="T537" s="233"/>
      <c r="U537" s="233"/>
      <c r="V537" s="233"/>
      <c r="W537" s="233"/>
      <c r="X537" s="233"/>
    </row>
    <row r="538" spans="1:24" ht="14.25" x14ac:dyDescent="0.2">
      <c r="A538" s="233"/>
      <c r="B538" s="233"/>
      <c r="C538" s="233"/>
      <c r="D538" s="233"/>
      <c r="E538" s="233"/>
      <c r="F538" s="233"/>
      <c r="G538" s="233"/>
      <c r="H538" s="233"/>
      <c r="I538" s="233"/>
      <c r="J538" s="233"/>
      <c r="K538" s="233"/>
      <c r="L538" s="233"/>
      <c r="M538" s="233"/>
      <c r="N538" s="233"/>
      <c r="O538" s="233"/>
      <c r="P538" s="233"/>
      <c r="Q538" s="233"/>
      <c r="R538" s="233"/>
      <c r="S538" s="233"/>
      <c r="T538" s="233"/>
      <c r="U538" s="233"/>
      <c r="V538" s="233"/>
      <c r="W538" s="233"/>
      <c r="X538" s="233"/>
    </row>
    <row r="539" spans="1:24" ht="14.25" x14ac:dyDescent="0.2">
      <c r="A539" s="233"/>
      <c r="B539" s="233"/>
      <c r="C539" s="233"/>
      <c r="D539" s="233"/>
      <c r="E539" s="233"/>
      <c r="F539" s="233"/>
      <c r="G539" s="233"/>
      <c r="H539" s="233"/>
      <c r="I539" s="233"/>
      <c r="J539" s="233"/>
      <c r="K539" s="233"/>
      <c r="L539" s="233"/>
      <c r="M539" s="233"/>
      <c r="N539" s="233"/>
      <c r="O539" s="233"/>
      <c r="P539" s="233"/>
      <c r="Q539" s="233"/>
      <c r="R539" s="233"/>
      <c r="S539" s="233"/>
      <c r="T539" s="233"/>
      <c r="U539" s="233"/>
      <c r="V539" s="233"/>
      <c r="W539" s="233"/>
      <c r="X539" s="233"/>
    </row>
    <row r="540" spans="1:24" ht="14.25" x14ac:dyDescent="0.2">
      <c r="A540" s="233"/>
      <c r="B540" s="233"/>
      <c r="C540" s="233"/>
      <c r="D540" s="233"/>
      <c r="E540" s="233"/>
      <c r="F540" s="233"/>
      <c r="G540" s="233"/>
      <c r="H540" s="233"/>
      <c r="I540" s="233"/>
      <c r="J540" s="233"/>
      <c r="K540" s="233"/>
      <c r="L540" s="233"/>
      <c r="M540" s="233"/>
      <c r="N540" s="233"/>
      <c r="O540" s="233"/>
      <c r="P540" s="233"/>
      <c r="Q540" s="233"/>
      <c r="R540" s="233"/>
      <c r="S540" s="233"/>
      <c r="T540" s="233"/>
      <c r="U540" s="233"/>
      <c r="V540" s="233"/>
      <c r="W540" s="233"/>
      <c r="X540" s="233"/>
    </row>
    <row r="541" spans="1:24" ht="14.25" x14ac:dyDescent="0.2">
      <c r="A541" s="233"/>
      <c r="B541" s="233"/>
      <c r="C541" s="233"/>
      <c r="D541" s="233"/>
      <c r="E541" s="233"/>
      <c r="F541" s="233"/>
      <c r="G541" s="233"/>
      <c r="H541" s="233"/>
      <c r="I541" s="233"/>
      <c r="J541" s="233"/>
      <c r="K541" s="233"/>
      <c r="L541" s="233"/>
      <c r="M541" s="233"/>
      <c r="N541" s="233"/>
      <c r="O541" s="233"/>
      <c r="P541" s="233"/>
      <c r="Q541" s="233"/>
      <c r="R541" s="233"/>
      <c r="S541" s="233"/>
      <c r="T541" s="233"/>
      <c r="U541" s="233"/>
      <c r="V541" s="233"/>
      <c r="W541" s="233"/>
      <c r="X541" s="233"/>
    </row>
    <row r="542" spans="1:24" ht="14.25" x14ac:dyDescent="0.2">
      <c r="A542" s="233"/>
      <c r="B542" s="233"/>
      <c r="C542" s="233"/>
      <c r="D542" s="233"/>
      <c r="E542" s="233"/>
      <c r="F542" s="233"/>
      <c r="G542" s="233"/>
      <c r="H542" s="233"/>
      <c r="I542" s="233"/>
      <c r="J542" s="233"/>
      <c r="K542" s="233"/>
      <c r="L542" s="233"/>
      <c r="M542" s="233"/>
      <c r="N542" s="233"/>
      <c r="O542" s="233"/>
      <c r="P542" s="233"/>
      <c r="Q542" s="233"/>
      <c r="R542" s="233"/>
      <c r="S542" s="233"/>
      <c r="T542" s="233"/>
      <c r="U542" s="233"/>
      <c r="V542" s="233"/>
      <c r="W542" s="233"/>
      <c r="X542" s="233"/>
    </row>
    <row r="543" spans="1:24" ht="14.25" x14ac:dyDescent="0.2">
      <c r="A543" s="233"/>
      <c r="B543" s="233"/>
      <c r="C543" s="233"/>
      <c r="D543" s="233"/>
      <c r="E543" s="233"/>
      <c r="F543" s="233"/>
      <c r="G543" s="233"/>
      <c r="H543" s="233"/>
      <c r="I543" s="233"/>
      <c r="J543" s="233"/>
      <c r="K543" s="233"/>
      <c r="L543" s="233"/>
      <c r="M543" s="233"/>
      <c r="N543" s="233"/>
      <c r="O543" s="233"/>
      <c r="P543" s="233"/>
      <c r="Q543" s="233"/>
      <c r="R543" s="233"/>
      <c r="S543" s="233"/>
      <c r="T543" s="233"/>
      <c r="U543" s="233"/>
      <c r="V543" s="233"/>
      <c r="W543" s="233"/>
      <c r="X543" s="233"/>
    </row>
    <row r="544" spans="1:24" ht="14.25" x14ac:dyDescent="0.2">
      <c r="A544" s="233"/>
      <c r="B544" s="233"/>
      <c r="C544" s="233"/>
      <c r="D544" s="233"/>
      <c r="E544" s="233"/>
      <c r="F544" s="233"/>
      <c r="G544" s="233"/>
      <c r="H544" s="233"/>
      <c r="I544" s="233"/>
      <c r="J544" s="233"/>
      <c r="K544" s="233"/>
      <c r="L544" s="233"/>
      <c r="M544" s="233"/>
      <c r="N544" s="233"/>
      <c r="O544" s="233"/>
      <c r="P544" s="233"/>
      <c r="Q544" s="233"/>
      <c r="R544" s="233"/>
      <c r="S544" s="233"/>
      <c r="T544" s="233"/>
      <c r="U544" s="233"/>
      <c r="V544" s="233"/>
      <c r="W544" s="233"/>
      <c r="X544" s="233"/>
    </row>
    <row r="545" spans="1:24" ht="14.25" x14ac:dyDescent="0.2">
      <c r="A545" s="233"/>
      <c r="B545" s="233"/>
      <c r="C545" s="233"/>
      <c r="D545" s="233"/>
      <c r="E545" s="233"/>
      <c r="F545" s="233"/>
      <c r="G545" s="233"/>
      <c r="H545" s="233"/>
      <c r="I545" s="233"/>
      <c r="J545" s="233"/>
      <c r="K545" s="233"/>
      <c r="L545" s="233"/>
      <c r="M545" s="233"/>
      <c r="N545" s="233"/>
      <c r="O545" s="233"/>
      <c r="P545" s="233"/>
      <c r="Q545" s="233"/>
      <c r="R545" s="233"/>
      <c r="S545" s="233"/>
      <c r="T545" s="233"/>
      <c r="U545" s="233"/>
      <c r="V545" s="233"/>
      <c r="W545" s="233"/>
      <c r="X545" s="233"/>
    </row>
    <row r="546" spans="1:24" ht="14.25" x14ac:dyDescent="0.2">
      <c r="A546" s="233"/>
      <c r="B546" s="233"/>
      <c r="C546" s="233"/>
      <c r="D546" s="233"/>
      <c r="E546" s="233"/>
      <c r="F546" s="233"/>
      <c r="G546" s="233"/>
      <c r="H546" s="233"/>
      <c r="I546" s="233"/>
      <c r="J546" s="233"/>
      <c r="K546" s="233"/>
      <c r="L546" s="233"/>
      <c r="M546" s="233"/>
      <c r="N546" s="233"/>
      <c r="O546" s="233"/>
      <c r="P546" s="233"/>
      <c r="Q546" s="233"/>
      <c r="R546" s="233"/>
      <c r="S546" s="233"/>
      <c r="T546" s="233"/>
      <c r="U546" s="233"/>
      <c r="V546" s="233"/>
      <c r="W546" s="233"/>
      <c r="X546" s="233"/>
    </row>
    <row r="547" spans="1:24" ht="14.25" x14ac:dyDescent="0.2">
      <c r="A547" s="233"/>
      <c r="B547" s="233"/>
      <c r="C547" s="233"/>
      <c r="D547" s="233"/>
      <c r="E547" s="233"/>
      <c r="F547" s="233"/>
      <c r="G547" s="233"/>
      <c r="H547" s="233"/>
      <c r="I547" s="233"/>
      <c r="J547" s="233"/>
      <c r="K547" s="233"/>
      <c r="L547" s="233"/>
      <c r="M547" s="233"/>
      <c r="N547" s="233"/>
      <c r="O547" s="233"/>
      <c r="P547" s="233"/>
      <c r="Q547" s="233"/>
      <c r="R547" s="233"/>
      <c r="S547" s="233"/>
      <c r="T547" s="233"/>
      <c r="U547" s="233"/>
      <c r="V547" s="233"/>
      <c r="W547" s="233"/>
      <c r="X547" s="233"/>
    </row>
    <row r="548" spans="1:24" ht="14.25" x14ac:dyDescent="0.2">
      <c r="A548" s="233"/>
      <c r="B548" s="233"/>
      <c r="C548" s="233"/>
      <c r="D548" s="233"/>
      <c r="E548" s="233"/>
      <c r="F548" s="233"/>
      <c r="G548" s="233"/>
      <c r="H548" s="233"/>
      <c r="I548" s="233"/>
      <c r="J548" s="233"/>
      <c r="K548" s="233"/>
      <c r="L548" s="233"/>
      <c r="M548" s="233"/>
      <c r="N548" s="233"/>
      <c r="O548" s="233"/>
      <c r="P548" s="233"/>
      <c r="Q548" s="233"/>
      <c r="R548" s="233"/>
      <c r="S548" s="233"/>
      <c r="T548" s="233"/>
      <c r="U548" s="233"/>
      <c r="V548" s="233"/>
      <c r="W548" s="233"/>
      <c r="X548" s="233"/>
    </row>
    <row r="549" spans="1:24" ht="14.25" x14ac:dyDescent="0.2">
      <c r="A549" s="233"/>
      <c r="B549" s="233"/>
      <c r="C549" s="233"/>
      <c r="D549" s="233"/>
      <c r="E549" s="233"/>
      <c r="F549" s="233"/>
      <c r="G549" s="233"/>
      <c r="H549" s="233"/>
      <c r="I549" s="233"/>
      <c r="J549" s="233"/>
      <c r="K549" s="233"/>
      <c r="L549" s="233"/>
      <c r="M549" s="233"/>
      <c r="N549" s="233"/>
      <c r="O549" s="233"/>
      <c r="P549" s="233"/>
      <c r="Q549" s="233"/>
      <c r="R549" s="233"/>
      <c r="S549" s="233"/>
      <c r="T549" s="233"/>
      <c r="U549" s="233"/>
      <c r="V549" s="233"/>
      <c r="W549" s="233"/>
      <c r="X549" s="233"/>
    </row>
    <row r="550" spans="1:24" ht="14.25" x14ac:dyDescent="0.2">
      <c r="A550" s="233"/>
      <c r="B550" s="233"/>
      <c r="C550" s="233"/>
      <c r="D550" s="233"/>
      <c r="E550" s="233"/>
      <c r="F550" s="233"/>
      <c r="G550" s="233"/>
      <c r="H550" s="233"/>
      <c r="I550" s="233"/>
      <c r="J550" s="233"/>
      <c r="K550" s="233"/>
      <c r="L550" s="233"/>
      <c r="M550" s="233"/>
      <c r="N550" s="233"/>
      <c r="O550" s="233"/>
      <c r="P550" s="233"/>
      <c r="Q550" s="233"/>
      <c r="R550" s="233"/>
      <c r="S550" s="233"/>
      <c r="T550" s="233"/>
      <c r="U550" s="233"/>
      <c r="V550" s="233"/>
      <c r="W550" s="233"/>
      <c r="X550" s="233"/>
    </row>
    <row r="551" spans="1:24" ht="14.25" x14ac:dyDescent="0.2">
      <c r="A551" s="233"/>
      <c r="B551" s="233"/>
      <c r="C551" s="233"/>
      <c r="D551" s="233"/>
      <c r="E551" s="233"/>
      <c r="F551" s="233"/>
      <c r="G551" s="233"/>
      <c r="H551" s="233"/>
      <c r="I551" s="233"/>
      <c r="J551" s="233"/>
      <c r="K551" s="233"/>
      <c r="L551" s="233"/>
      <c r="M551" s="233"/>
      <c r="N551" s="233"/>
      <c r="O551" s="233"/>
      <c r="P551" s="233"/>
      <c r="Q551" s="233"/>
      <c r="R551" s="233"/>
      <c r="S551" s="233"/>
      <c r="T551" s="233"/>
      <c r="U551" s="233"/>
      <c r="V551" s="233"/>
      <c r="W551" s="233"/>
      <c r="X551" s="233"/>
    </row>
    <row r="552" spans="1:24" ht="14.25" x14ac:dyDescent="0.2">
      <c r="A552" s="233"/>
      <c r="B552" s="233"/>
      <c r="C552" s="233"/>
      <c r="D552" s="233"/>
      <c r="E552" s="233"/>
      <c r="F552" s="233"/>
      <c r="G552" s="233"/>
      <c r="H552" s="233"/>
      <c r="I552" s="233"/>
      <c r="J552" s="233"/>
      <c r="K552" s="233"/>
      <c r="L552" s="233"/>
      <c r="M552" s="233"/>
      <c r="N552" s="233"/>
      <c r="O552" s="233"/>
      <c r="P552" s="233"/>
      <c r="Q552" s="233"/>
      <c r="R552" s="233"/>
      <c r="S552" s="233"/>
      <c r="T552" s="233"/>
      <c r="U552" s="233"/>
      <c r="V552" s="233"/>
      <c r="W552" s="233"/>
      <c r="X552" s="233"/>
    </row>
    <row r="553" spans="1:24" ht="14.25" x14ac:dyDescent="0.2">
      <c r="A553" s="233"/>
      <c r="B553" s="233"/>
      <c r="C553" s="233"/>
      <c r="D553" s="233"/>
      <c r="E553" s="233"/>
      <c r="F553" s="233"/>
      <c r="G553" s="233"/>
      <c r="H553" s="233"/>
      <c r="I553" s="233"/>
      <c r="J553" s="233"/>
      <c r="K553" s="233"/>
      <c r="L553" s="233"/>
      <c r="M553" s="233"/>
      <c r="N553" s="233"/>
      <c r="O553" s="233"/>
      <c r="P553" s="233"/>
      <c r="Q553" s="233"/>
      <c r="R553" s="233"/>
      <c r="S553" s="233"/>
      <c r="T553" s="233"/>
      <c r="U553" s="233"/>
      <c r="V553" s="233"/>
      <c r="W553" s="233"/>
      <c r="X553" s="233"/>
    </row>
    <row r="554" spans="1:24" ht="14.25" x14ac:dyDescent="0.2">
      <c r="A554" s="233"/>
      <c r="B554" s="233"/>
      <c r="C554" s="233"/>
      <c r="D554" s="233"/>
      <c r="E554" s="233"/>
      <c r="F554" s="233"/>
      <c r="G554" s="233"/>
      <c r="H554" s="233"/>
      <c r="I554" s="233"/>
      <c r="J554" s="233"/>
      <c r="K554" s="233"/>
      <c r="L554" s="233"/>
      <c r="M554" s="233"/>
      <c r="N554" s="233"/>
      <c r="O554" s="233"/>
      <c r="P554" s="233"/>
      <c r="Q554" s="233"/>
      <c r="R554" s="233"/>
      <c r="S554" s="233"/>
      <c r="T554" s="233"/>
      <c r="U554" s="233"/>
      <c r="V554" s="233"/>
      <c r="W554" s="233"/>
      <c r="X554" s="233"/>
    </row>
    <row r="555" spans="1:24" ht="14.25" x14ac:dyDescent="0.2">
      <c r="A555" s="233"/>
      <c r="B555" s="233"/>
      <c r="C555" s="233"/>
      <c r="D555" s="233"/>
      <c r="E555" s="233"/>
      <c r="F555" s="233"/>
      <c r="G555" s="233"/>
      <c r="H555" s="233"/>
      <c r="I555" s="233"/>
      <c r="J555" s="233"/>
      <c r="K555" s="233"/>
      <c r="L555" s="233"/>
      <c r="M555" s="233"/>
      <c r="N555" s="233"/>
      <c r="O555" s="233"/>
      <c r="P555" s="233"/>
      <c r="Q555" s="233"/>
      <c r="R555" s="233"/>
      <c r="S555" s="233"/>
      <c r="T555" s="233"/>
      <c r="U555" s="233"/>
      <c r="V555" s="233"/>
      <c r="W555" s="233"/>
      <c r="X555" s="233"/>
    </row>
    <row r="556" spans="1:24" ht="14.25" x14ac:dyDescent="0.2">
      <c r="A556" s="233"/>
      <c r="B556" s="233"/>
      <c r="C556" s="233"/>
      <c r="D556" s="233"/>
      <c r="E556" s="233"/>
      <c r="F556" s="233"/>
      <c r="G556" s="233"/>
      <c r="H556" s="233"/>
      <c r="I556" s="233"/>
      <c r="J556" s="233"/>
      <c r="K556" s="233"/>
      <c r="L556" s="233"/>
      <c r="M556" s="233"/>
      <c r="N556" s="233"/>
      <c r="O556" s="233"/>
      <c r="P556" s="233"/>
      <c r="Q556" s="233"/>
      <c r="R556" s="233"/>
      <c r="S556" s="233"/>
      <c r="T556" s="233"/>
      <c r="U556" s="233"/>
      <c r="V556" s="233"/>
      <c r="W556" s="233"/>
      <c r="X556" s="233"/>
    </row>
    <row r="557" spans="1:24" ht="14.25" x14ac:dyDescent="0.2">
      <c r="A557" s="233"/>
      <c r="B557" s="233"/>
      <c r="C557" s="233"/>
      <c r="D557" s="233"/>
      <c r="E557" s="233"/>
      <c r="F557" s="233"/>
      <c r="G557" s="233"/>
      <c r="H557" s="233"/>
      <c r="I557" s="233"/>
      <c r="J557" s="233"/>
      <c r="K557" s="233"/>
      <c r="L557" s="233"/>
      <c r="M557" s="233"/>
      <c r="N557" s="233"/>
      <c r="O557" s="233"/>
      <c r="P557" s="233"/>
      <c r="Q557" s="233"/>
      <c r="R557" s="233"/>
      <c r="S557" s="233"/>
      <c r="T557" s="233"/>
      <c r="U557" s="233"/>
      <c r="V557" s="233"/>
      <c r="W557" s="233"/>
      <c r="X557" s="233"/>
    </row>
    <row r="558" spans="1:24" ht="14.25" x14ac:dyDescent="0.2">
      <c r="A558" s="233"/>
      <c r="B558" s="233"/>
      <c r="C558" s="233"/>
      <c r="D558" s="233"/>
      <c r="E558" s="233"/>
      <c r="F558" s="233"/>
      <c r="G558" s="233"/>
      <c r="H558" s="233"/>
      <c r="I558" s="233"/>
      <c r="J558" s="233"/>
      <c r="K558" s="233"/>
      <c r="L558" s="233"/>
      <c r="M558" s="233"/>
      <c r="N558" s="233"/>
      <c r="O558" s="233"/>
      <c r="P558" s="233"/>
      <c r="Q558" s="233"/>
      <c r="R558" s="233"/>
      <c r="S558" s="233"/>
      <c r="T558" s="233"/>
      <c r="U558" s="233"/>
      <c r="V558" s="233"/>
      <c r="W558" s="233"/>
      <c r="X558" s="233"/>
    </row>
    <row r="559" spans="1:24" ht="14.25" x14ac:dyDescent="0.2">
      <c r="A559" s="233"/>
      <c r="B559" s="233"/>
      <c r="C559" s="233"/>
      <c r="D559" s="233"/>
      <c r="E559" s="233"/>
      <c r="F559" s="233"/>
      <c r="G559" s="233"/>
      <c r="H559" s="233"/>
      <c r="I559" s="233"/>
      <c r="J559" s="233"/>
      <c r="K559" s="233"/>
      <c r="L559" s="233"/>
      <c r="M559" s="233"/>
      <c r="N559" s="233"/>
      <c r="O559" s="233"/>
      <c r="P559" s="233"/>
      <c r="Q559" s="233"/>
      <c r="R559" s="233"/>
      <c r="S559" s="233"/>
      <c r="T559" s="233"/>
      <c r="U559" s="233"/>
      <c r="V559" s="233"/>
      <c r="W559" s="233"/>
      <c r="X559" s="233"/>
    </row>
    <row r="560" spans="1:24" ht="14.25" x14ac:dyDescent="0.2">
      <c r="A560" s="233"/>
      <c r="B560" s="233"/>
      <c r="C560" s="233"/>
      <c r="D560" s="233"/>
      <c r="E560" s="233"/>
      <c r="F560" s="233"/>
      <c r="G560" s="233"/>
      <c r="H560" s="233"/>
      <c r="I560" s="233"/>
      <c r="J560" s="233"/>
      <c r="K560" s="233"/>
      <c r="L560" s="233"/>
      <c r="M560" s="233"/>
      <c r="N560" s="233"/>
      <c r="O560" s="233"/>
      <c r="P560" s="233"/>
      <c r="Q560" s="233"/>
      <c r="R560" s="233"/>
      <c r="S560" s="233"/>
      <c r="T560" s="233"/>
      <c r="U560" s="233"/>
      <c r="V560" s="233"/>
      <c r="W560" s="233"/>
      <c r="X560" s="233"/>
    </row>
    <row r="561" spans="1:24" ht="14.25" x14ac:dyDescent="0.2">
      <c r="A561" s="233"/>
      <c r="B561" s="233"/>
      <c r="C561" s="233"/>
      <c r="D561" s="233"/>
      <c r="E561" s="233"/>
      <c r="F561" s="233"/>
      <c r="G561" s="233"/>
      <c r="H561" s="233"/>
      <c r="I561" s="233"/>
      <c r="J561" s="233"/>
      <c r="K561" s="233"/>
      <c r="L561" s="233"/>
      <c r="M561" s="233"/>
      <c r="N561" s="233"/>
      <c r="O561" s="233"/>
      <c r="P561" s="233"/>
      <c r="Q561" s="233"/>
      <c r="R561" s="233"/>
      <c r="S561" s="233"/>
      <c r="T561" s="233"/>
      <c r="U561" s="233"/>
      <c r="V561" s="233"/>
      <c r="W561" s="233"/>
      <c r="X561" s="233"/>
    </row>
    <row r="562" spans="1:24" ht="14.25" x14ac:dyDescent="0.2">
      <c r="A562" s="233"/>
      <c r="B562" s="233"/>
      <c r="C562" s="233"/>
      <c r="D562" s="233"/>
      <c r="E562" s="233"/>
      <c r="F562" s="233"/>
      <c r="G562" s="233"/>
      <c r="H562" s="233"/>
      <c r="I562" s="233"/>
      <c r="J562" s="233"/>
      <c r="K562" s="233"/>
      <c r="L562" s="233"/>
      <c r="M562" s="233"/>
      <c r="N562" s="233"/>
      <c r="O562" s="233"/>
      <c r="P562" s="233"/>
      <c r="Q562" s="233"/>
      <c r="R562" s="233"/>
      <c r="S562" s="233"/>
      <c r="T562" s="233"/>
      <c r="U562" s="233"/>
      <c r="V562" s="233"/>
      <c r="W562" s="233"/>
      <c r="X562" s="233"/>
    </row>
    <row r="563" spans="1:24" ht="14.25" x14ac:dyDescent="0.2">
      <c r="A563" s="233"/>
      <c r="B563" s="233"/>
      <c r="C563" s="233"/>
      <c r="D563" s="233"/>
      <c r="E563" s="233"/>
      <c r="F563" s="233"/>
      <c r="G563" s="233"/>
      <c r="H563" s="233"/>
      <c r="I563" s="233"/>
      <c r="J563" s="233"/>
      <c r="K563" s="233"/>
      <c r="L563" s="233"/>
      <c r="M563" s="233"/>
      <c r="N563" s="233"/>
      <c r="O563" s="233"/>
      <c r="P563" s="233"/>
      <c r="Q563" s="233"/>
      <c r="R563" s="233"/>
      <c r="S563" s="233"/>
      <c r="T563" s="233"/>
      <c r="U563" s="233"/>
      <c r="V563" s="233"/>
      <c r="W563" s="233"/>
      <c r="X563" s="233"/>
    </row>
    <row r="564" spans="1:24" ht="14.25" x14ac:dyDescent="0.2">
      <c r="A564" s="233"/>
      <c r="B564" s="233"/>
      <c r="C564" s="233"/>
      <c r="D564" s="233"/>
      <c r="E564" s="233"/>
      <c r="F564" s="233"/>
      <c r="G564" s="233"/>
      <c r="H564" s="233"/>
      <c r="I564" s="233"/>
      <c r="J564" s="233"/>
      <c r="K564" s="233"/>
      <c r="L564" s="233"/>
      <c r="M564" s="233"/>
      <c r="N564" s="233"/>
      <c r="O564" s="233"/>
      <c r="P564" s="233"/>
      <c r="Q564" s="233"/>
      <c r="R564" s="233"/>
      <c r="S564" s="233"/>
      <c r="T564" s="233"/>
      <c r="U564" s="233"/>
      <c r="V564" s="233"/>
      <c r="W564" s="233"/>
      <c r="X564" s="233"/>
    </row>
    <row r="565" spans="1:24" ht="14.25" x14ac:dyDescent="0.2">
      <c r="A565" s="233"/>
      <c r="B565" s="233"/>
      <c r="C565" s="233"/>
      <c r="D565" s="233"/>
      <c r="E565" s="233"/>
      <c r="F565" s="233"/>
      <c r="G565" s="233"/>
      <c r="H565" s="233"/>
      <c r="I565" s="233"/>
      <c r="J565" s="233"/>
      <c r="K565" s="233"/>
      <c r="L565" s="233"/>
      <c r="M565" s="233"/>
      <c r="N565" s="233"/>
      <c r="O565" s="233"/>
      <c r="P565" s="233"/>
      <c r="Q565" s="233"/>
      <c r="R565" s="233"/>
      <c r="S565" s="233"/>
      <c r="T565" s="233"/>
      <c r="U565" s="233"/>
      <c r="V565" s="233"/>
      <c r="W565" s="233"/>
      <c r="X565" s="233"/>
    </row>
    <row r="566" spans="1:24" ht="14.25" x14ac:dyDescent="0.2">
      <c r="A566" s="233"/>
      <c r="B566" s="233"/>
      <c r="C566" s="233"/>
      <c r="D566" s="233"/>
      <c r="E566" s="233"/>
      <c r="F566" s="233"/>
      <c r="G566" s="233"/>
      <c r="H566" s="233"/>
      <c r="I566" s="233"/>
      <c r="J566" s="233"/>
      <c r="K566" s="233"/>
      <c r="L566" s="233"/>
      <c r="M566" s="233"/>
      <c r="N566" s="233"/>
      <c r="O566" s="233"/>
      <c r="P566" s="233"/>
      <c r="Q566" s="233"/>
      <c r="R566" s="233"/>
      <c r="S566" s="233"/>
      <c r="T566" s="233"/>
      <c r="U566" s="233"/>
      <c r="V566" s="233"/>
      <c r="W566" s="233"/>
      <c r="X566" s="233"/>
    </row>
    <row r="567" spans="1:24" ht="14.25" x14ac:dyDescent="0.2">
      <c r="A567" s="233"/>
      <c r="B567" s="233"/>
      <c r="C567" s="233"/>
      <c r="D567" s="233"/>
      <c r="E567" s="233"/>
      <c r="F567" s="233"/>
      <c r="G567" s="233"/>
      <c r="H567" s="233"/>
      <c r="I567" s="233"/>
      <c r="J567" s="233"/>
      <c r="K567" s="233"/>
      <c r="L567" s="233"/>
      <c r="M567" s="233"/>
      <c r="N567" s="233"/>
      <c r="O567" s="233"/>
      <c r="P567" s="233"/>
      <c r="Q567" s="233"/>
      <c r="R567" s="233"/>
      <c r="S567" s="233"/>
      <c r="T567" s="233"/>
      <c r="U567" s="233"/>
      <c r="V567" s="233"/>
      <c r="W567" s="233"/>
      <c r="X567" s="233"/>
    </row>
    <row r="568" spans="1:24" ht="14.25" x14ac:dyDescent="0.2">
      <c r="A568" s="233"/>
      <c r="B568" s="233"/>
      <c r="C568" s="233"/>
      <c r="D568" s="233"/>
      <c r="E568" s="233"/>
      <c r="F568" s="233"/>
      <c r="G568" s="233"/>
      <c r="H568" s="233"/>
      <c r="I568" s="233"/>
      <c r="J568" s="233"/>
      <c r="K568" s="233"/>
      <c r="L568" s="233"/>
      <c r="M568" s="233"/>
      <c r="N568" s="233"/>
      <c r="O568" s="233"/>
      <c r="P568" s="233"/>
      <c r="Q568" s="233"/>
      <c r="R568" s="233"/>
      <c r="S568" s="233"/>
      <c r="T568" s="233"/>
      <c r="U568" s="233"/>
      <c r="V568" s="233"/>
      <c r="W568" s="233"/>
      <c r="X568" s="233"/>
    </row>
    <row r="569" spans="1:24" ht="14.25" x14ac:dyDescent="0.2">
      <c r="A569" s="233"/>
      <c r="B569" s="233"/>
      <c r="C569" s="233"/>
      <c r="D569" s="233"/>
      <c r="E569" s="233"/>
      <c r="F569" s="233"/>
      <c r="G569" s="233"/>
      <c r="H569" s="233"/>
      <c r="I569" s="233"/>
      <c r="J569" s="233"/>
      <c r="K569" s="233"/>
      <c r="L569" s="233"/>
      <c r="M569" s="233"/>
      <c r="N569" s="233"/>
      <c r="O569" s="233"/>
      <c r="P569" s="233"/>
      <c r="Q569" s="233"/>
      <c r="R569" s="233"/>
      <c r="S569" s="233"/>
      <c r="T569" s="233"/>
      <c r="U569" s="233"/>
      <c r="V569" s="233"/>
      <c r="W569" s="233"/>
      <c r="X569" s="233"/>
    </row>
    <row r="570" spans="1:24" ht="14.25" x14ac:dyDescent="0.2">
      <c r="A570" s="233"/>
      <c r="B570" s="233"/>
      <c r="C570" s="233"/>
      <c r="D570" s="233"/>
      <c r="E570" s="233"/>
      <c r="F570" s="233"/>
      <c r="G570" s="233"/>
      <c r="H570" s="233"/>
      <c r="I570" s="233"/>
      <c r="J570" s="233"/>
      <c r="K570" s="233"/>
      <c r="L570" s="233"/>
      <c r="M570" s="233"/>
      <c r="N570" s="233"/>
      <c r="O570" s="233"/>
      <c r="P570" s="233"/>
      <c r="Q570" s="233"/>
      <c r="R570" s="233"/>
      <c r="S570" s="233"/>
      <c r="T570" s="233"/>
      <c r="U570" s="233"/>
      <c r="V570" s="233"/>
      <c r="W570" s="233"/>
      <c r="X570" s="233"/>
    </row>
    <row r="571" spans="1:24" ht="14.25" x14ac:dyDescent="0.2">
      <c r="A571" s="233"/>
      <c r="B571" s="233"/>
      <c r="C571" s="233"/>
      <c r="D571" s="233"/>
      <c r="E571" s="233"/>
      <c r="F571" s="233"/>
      <c r="G571" s="233"/>
      <c r="H571" s="233"/>
      <c r="I571" s="233"/>
      <c r="J571" s="233"/>
      <c r="K571" s="233"/>
      <c r="L571" s="233"/>
      <c r="M571" s="233"/>
      <c r="N571" s="233"/>
      <c r="O571" s="233"/>
      <c r="P571" s="233"/>
      <c r="Q571" s="233"/>
      <c r="R571" s="233"/>
      <c r="S571" s="233"/>
      <c r="T571" s="233"/>
      <c r="U571" s="233"/>
      <c r="V571" s="233"/>
      <c r="W571" s="233"/>
      <c r="X571" s="233"/>
    </row>
    <row r="572" spans="1:24" ht="14.25" x14ac:dyDescent="0.2">
      <c r="A572" s="233"/>
      <c r="B572" s="233"/>
      <c r="C572" s="233"/>
      <c r="D572" s="233"/>
      <c r="E572" s="233"/>
      <c r="F572" s="233"/>
      <c r="G572" s="233"/>
      <c r="H572" s="233"/>
      <c r="I572" s="233"/>
      <c r="J572" s="233"/>
      <c r="K572" s="233"/>
      <c r="L572" s="233"/>
      <c r="M572" s="233"/>
      <c r="N572" s="233"/>
      <c r="O572" s="233"/>
      <c r="P572" s="233"/>
      <c r="Q572" s="233"/>
      <c r="R572" s="233"/>
      <c r="S572" s="233"/>
      <c r="T572" s="233"/>
      <c r="U572" s="233"/>
      <c r="V572" s="233"/>
      <c r="W572" s="233"/>
      <c r="X572" s="233"/>
    </row>
    <row r="573" spans="1:24" ht="14.25" x14ac:dyDescent="0.2">
      <c r="A573" s="233"/>
      <c r="B573" s="233"/>
      <c r="C573" s="233"/>
      <c r="D573" s="233"/>
      <c r="E573" s="233"/>
      <c r="F573" s="233"/>
      <c r="G573" s="233"/>
      <c r="H573" s="233"/>
      <c r="I573" s="233"/>
      <c r="J573" s="233"/>
      <c r="K573" s="233"/>
      <c r="L573" s="233"/>
      <c r="M573" s="233"/>
      <c r="N573" s="233"/>
      <c r="O573" s="233"/>
      <c r="P573" s="233"/>
      <c r="Q573" s="233"/>
      <c r="R573" s="233"/>
      <c r="S573" s="233"/>
      <c r="T573" s="233"/>
      <c r="U573" s="233"/>
      <c r="V573" s="233"/>
      <c r="W573" s="233"/>
      <c r="X573" s="233"/>
    </row>
    <row r="574" spans="1:24" ht="14.25" x14ac:dyDescent="0.2">
      <c r="A574" s="233"/>
      <c r="B574" s="233"/>
      <c r="C574" s="233"/>
      <c r="D574" s="233"/>
      <c r="E574" s="233"/>
      <c r="F574" s="233"/>
      <c r="G574" s="233"/>
      <c r="H574" s="233"/>
      <c r="I574" s="233"/>
      <c r="J574" s="233"/>
      <c r="K574" s="233"/>
      <c r="L574" s="233"/>
      <c r="M574" s="233"/>
      <c r="N574" s="233"/>
      <c r="O574" s="233"/>
      <c r="P574" s="233"/>
      <c r="Q574" s="233"/>
      <c r="R574" s="233"/>
      <c r="S574" s="233"/>
      <c r="T574" s="233"/>
      <c r="U574" s="233"/>
      <c r="V574" s="233"/>
      <c r="W574" s="233"/>
      <c r="X574" s="233"/>
    </row>
    <row r="575" spans="1:24" ht="14.25" x14ac:dyDescent="0.2">
      <c r="A575" s="233"/>
      <c r="B575" s="233"/>
      <c r="C575" s="233"/>
      <c r="D575" s="233"/>
      <c r="E575" s="233"/>
      <c r="F575" s="233"/>
      <c r="G575" s="233"/>
      <c r="H575" s="233"/>
      <c r="I575" s="233"/>
      <c r="J575" s="233"/>
      <c r="K575" s="233"/>
      <c r="L575" s="233"/>
      <c r="M575" s="233"/>
      <c r="N575" s="233"/>
      <c r="O575" s="233"/>
      <c r="P575" s="233"/>
      <c r="Q575" s="233"/>
      <c r="R575" s="233"/>
      <c r="S575" s="233"/>
      <c r="T575" s="233"/>
      <c r="U575" s="233"/>
      <c r="V575" s="233"/>
      <c r="W575" s="233"/>
      <c r="X575" s="233"/>
    </row>
    <row r="576" spans="1:24" ht="14.25" x14ac:dyDescent="0.2">
      <c r="A576" s="233"/>
      <c r="B576" s="233"/>
      <c r="C576" s="233"/>
      <c r="D576" s="233"/>
      <c r="E576" s="233"/>
      <c r="F576" s="233"/>
      <c r="G576" s="233"/>
      <c r="H576" s="233"/>
      <c r="I576" s="233"/>
      <c r="J576" s="233"/>
      <c r="K576" s="233"/>
      <c r="L576" s="233"/>
      <c r="M576" s="233"/>
      <c r="N576" s="233"/>
      <c r="O576" s="233"/>
      <c r="P576" s="233"/>
      <c r="Q576" s="233"/>
      <c r="R576" s="233"/>
      <c r="S576" s="233"/>
      <c r="T576" s="233"/>
      <c r="U576" s="233"/>
      <c r="V576" s="233"/>
      <c r="W576" s="233"/>
      <c r="X576" s="233"/>
    </row>
    <row r="577" spans="1:24" ht="14.25" x14ac:dyDescent="0.2">
      <c r="A577" s="233"/>
      <c r="B577" s="233"/>
      <c r="C577" s="233"/>
      <c r="D577" s="233"/>
      <c r="E577" s="233"/>
      <c r="F577" s="233"/>
      <c r="G577" s="233"/>
      <c r="H577" s="233"/>
      <c r="I577" s="233"/>
      <c r="J577" s="233"/>
      <c r="K577" s="233"/>
      <c r="L577" s="233"/>
      <c r="M577" s="233"/>
      <c r="N577" s="233"/>
      <c r="O577" s="233"/>
      <c r="P577" s="233"/>
      <c r="Q577" s="233"/>
      <c r="R577" s="233"/>
      <c r="S577" s="233"/>
      <c r="T577" s="233"/>
      <c r="U577" s="233"/>
      <c r="V577" s="233"/>
      <c r="W577" s="233"/>
      <c r="X577" s="233"/>
    </row>
    <row r="578" spans="1:24" ht="14.25" x14ac:dyDescent="0.2">
      <c r="A578" s="233"/>
      <c r="B578" s="233"/>
      <c r="C578" s="233"/>
      <c r="D578" s="233"/>
      <c r="E578" s="233"/>
      <c r="F578" s="233"/>
      <c r="G578" s="233"/>
      <c r="H578" s="233"/>
      <c r="I578" s="233"/>
      <c r="J578" s="233"/>
      <c r="K578" s="233"/>
      <c r="L578" s="233"/>
      <c r="M578" s="233"/>
      <c r="N578" s="233"/>
      <c r="O578" s="233"/>
      <c r="P578" s="233"/>
      <c r="Q578" s="233"/>
      <c r="R578" s="233"/>
      <c r="S578" s="233"/>
      <c r="T578" s="233"/>
      <c r="U578" s="233"/>
      <c r="V578" s="233"/>
      <c r="W578" s="233"/>
      <c r="X578" s="233"/>
    </row>
    <row r="579" spans="1:24" ht="14.25" x14ac:dyDescent="0.2">
      <c r="A579" s="233"/>
      <c r="B579" s="233"/>
      <c r="C579" s="233"/>
      <c r="D579" s="233"/>
      <c r="E579" s="233"/>
      <c r="F579" s="233"/>
      <c r="G579" s="233"/>
      <c r="H579" s="233"/>
      <c r="I579" s="233"/>
      <c r="J579" s="233"/>
      <c r="K579" s="233"/>
      <c r="L579" s="233"/>
      <c r="M579" s="233"/>
      <c r="N579" s="233"/>
      <c r="O579" s="233"/>
      <c r="P579" s="233"/>
      <c r="Q579" s="233"/>
      <c r="R579" s="233"/>
      <c r="S579" s="233"/>
      <c r="T579" s="233"/>
      <c r="U579" s="233"/>
      <c r="V579" s="233"/>
      <c r="W579" s="233"/>
      <c r="X579" s="233"/>
    </row>
    <row r="580" spans="1:24" ht="14.25" x14ac:dyDescent="0.2">
      <c r="A580" s="233"/>
      <c r="B580" s="233"/>
      <c r="C580" s="233"/>
      <c r="D580" s="233"/>
      <c r="E580" s="233"/>
      <c r="F580" s="233"/>
      <c r="G580" s="233"/>
      <c r="H580" s="233"/>
      <c r="I580" s="233"/>
      <c r="J580" s="233"/>
      <c r="K580" s="233"/>
      <c r="L580" s="233"/>
      <c r="M580" s="233"/>
      <c r="N580" s="233"/>
      <c r="O580" s="233"/>
      <c r="P580" s="233"/>
      <c r="Q580" s="233"/>
      <c r="R580" s="233"/>
      <c r="S580" s="233"/>
      <c r="T580" s="233"/>
      <c r="U580" s="233"/>
      <c r="V580" s="233"/>
      <c r="W580" s="233"/>
      <c r="X580" s="233"/>
    </row>
    <row r="581" spans="1:24" ht="14.25" x14ac:dyDescent="0.2">
      <c r="A581" s="233"/>
      <c r="B581" s="233"/>
      <c r="C581" s="233"/>
      <c r="D581" s="233"/>
      <c r="E581" s="233"/>
      <c r="F581" s="233"/>
      <c r="G581" s="233"/>
      <c r="H581" s="233"/>
      <c r="I581" s="233"/>
      <c r="J581" s="233"/>
      <c r="K581" s="233"/>
      <c r="L581" s="233"/>
      <c r="M581" s="233"/>
      <c r="N581" s="233"/>
      <c r="O581" s="233"/>
      <c r="P581" s="233"/>
      <c r="Q581" s="233"/>
      <c r="R581" s="233"/>
      <c r="S581" s="233"/>
      <c r="T581" s="233"/>
      <c r="U581" s="233"/>
      <c r="V581" s="233"/>
      <c r="W581" s="233"/>
      <c r="X581" s="233"/>
    </row>
    <row r="582" spans="1:24" ht="14.25" x14ac:dyDescent="0.2">
      <c r="A582" s="233"/>
      <c r="B582" s="233"/>
      <c r="C582" s="233"/>
      <c r="D582" s="233"/>
      <c r="E582" s="233"/>
      <c r="F582" s="233"/>
      <c r="G582" s="233"/>
      <c r="H582" s="233"/>
      <c r="I582" s="233"/>
      <c r="J582" s="233"/>
      <c r="K582" s="233"/>
      <c r="L582" s="233"/>
      <c r="M582" s="233"/>
      <c r="N582" s="233"/>
      <c r="O582" s="233"/>
      <c r="P582" s="233"/>
      <c r="Q582" s="233"/>
      <c r="R582" s="233"/>
      <c r="S582" s="233"/>
      <c r="T582" s="233"/>
      <c r="U582" s="233"/>
      <c r="V582" s="233"/>
      <c r="W582" s="233"/>
      <c r="X582" s="233"/>
    </row>
    <row r="583" spans="1:24" ht="14.25" x14ac:dyDescent="0.2">
      <c r="A583" s="233"/>
      <c r="B583" s="233"/>
      <c r="C583" s="233"/>
      <c r="D583" s="233"/>
      <c r="E583" s="233"/>
      <c r="F583" s="233"/>
      <c r="G583" s="233"/>
      <c r="H583" s="233"/>
      <c r="I583" s="233"/>
      <c r="J583" s="233"/>
      <c r="K583" s="233"/>
      <c r="L583" s="233"/>
      <c r="M583" s="233"/>
      <c r="N583" s="233"/>
      <c r="O583" s="233"/>
      <c r="P583" s="233"/>
      <c r="Q583" s="233"/>
      <c r="R583" s="233"/>
      <c r="S583" s="233"/>
      <c r="T583" s="233"/>
      <c r="U583" s="233"/>
      <c r="V583" s="233"/>
      <c r="W583" s="233"/>
      <c r="X583" s="233"/>
    </row>
    <row r="584" spans="1:24" ht="14.25" x14ac:dyDescent="0.2">
      <c r="A584" s="233"/>
      <c r="B584" s="233"/>
      <c r="C584" s="233"/>
      <c r="D584" s="233"/>
      <c r="E584" s="233"/>
      <c r="F584" s="233"/>
      <c r="G584" s="233"/>
      <c r="H584" s="233"/>
      <c r="I584" s="233"/>
      <c r="J584" s="233"/>
      <c r="K584" s="233"/>
      <c r="L584" s="233"/>
      <c r="M584" s="233"/>
      <c r="N584" s="233"/>
      <c r="O584" s="233"/>
      <c r="P584" s="233"/>
      <c r="Q584" s="233"/>
      <c r="R584" s="233"/>
      <c r="S584" s="233"/>
      <c r="T584" s="233"/>
      <c r="U584" s="233"/>
      <c r="V584" s="233"/>
      <c r="W584" s="233"/>
      <c r="X584" s="233"/>
    </row>
    <row r="585" spans="1:24" ht="14.25" x14ac:dyDescent="0.2">
      <c r="A585" s="233"/>
      <c r="B585" s="233"/>
      <c r="C585" s="233"/>
      <c r="D585" s="233"/>
      <c r="E585" s="233"/>
      <c r="F585" s="233"/>
      <c r="G585" s="233"/>
      <c r="H585" s="233"/>
      <c r="I585" s="233"/>
      <c r="J585" s="233"/>
      <c r="K585" s="233"/>
      <c r="L585" s="233"/>
      <c r="M585" s="233"/>
      <c r="N585" s="233"/>
      <c r="O585" s="233"/>
      <c r="P585" s="233"/>
      <c r="Q585" s="233"/>
      <c r="R585" s="233"/>
      <c r="S585" s="233"/>
      <c r="T585" s="233"/>
      <c r="U585" s="233"/>
      <c r="V585" s="233"/>
      <c r="W585" s="233"/>
      <c r="X585" s="233"/>
    </row>
    <row r="586" spans="1:24" ht="14.25" x14ac:dyDescent="0.2">
      <c r="A586" s="233"/>
      <c r="B586" s="233"/>
      <c r="C586" s="233"/>
      <c r="D586" s="233"/>
      <c r="E586" s="233"/>
      <c r="F586" s="233"/>
      <c r="G586" s="233"/>
      <c r="H586" s="233"/>
      <c r="I586" s="233"/>
      <c r="J586" s="233"/>
      <c r="K586" s="233"/>
      <c r="L586" s="233"/>
      <c r="M586" s="233"/>
      <c r="N586" s="233"/>
      <c r="O586" s="233"/>
      <c r="P586" s="233"/>
      <c r="Q586" s="233"/>
      <c r="R586" s="233"/>
      <c r="S586" s="233"/>
      <c r="T586" s="233"/>
      <c r="U586" s="233"/>
      <c r="V586" s="233"/>
      <c r="W586" s="233"/>
      <c r="X586" s="233"/>
    </row>
    <row r="587" spans="1:24" ht="14.25" x14ac:dyDescent="0.2">
      <c r="A587" s="233"/>
      <c r="B587" s="233"/>
      <c r="C587" s="233"/>
      <c r="D587" s="233"/>
      <c r="E587" s="233"/>
      <c r="F587" s="233"/>
      <c r="G587" s="233"/>
      <c r="H587" s="233"/>
      <c r="I587" s="233"/>
      <c r="J587" s="233"/>
      <c r="K587" s="233"/>
      <c r="L587" s="233"/>
      <c r="M587" s="233"/>
      <c r="N587" s="233"/>
      <c r="O587" s="233"/>
      <c r="P587" s="233"/>
      <c r="Q587" s="233"/>
      <c r="R587" s="233"/>
      <c r="S587" s="233"/>
      <c r="T587" s="233"/>
      <c r="U587" s="233"/>
      <c r="V587" s="233"/>
      <c r="W587" s="233"/>
      <c r="X587" s="233"/>
    </row>
    <row r="588" spans="1:24" ht="14.25" x14ac:dyDescent="0.2">
      <c r="A588" s="233"/>
      <c r="B588" s="233"/>
      <c r="C588" s="233"/>
      <c r="D588" s="233"/>
      <c r="E588" s="233"/>
      <c r="F588" s="233"/>
      <c r="G588" s="233"/>
      <c r="H588" s="233"/>
      <c r="I588" s="233"/>
      <c r="J588" s="233"/>
      <c r="K588" s="233"/>
      <c r="L588" s="233"/>
      <c r="M588" s="233"/>
      <c r="N588" s="233"/>
      <c r="O588" s="233"/>
      <c r="P588" s="233"/>
      <c r="Q588" s="233"/>
      <c r="R588" s="233"/>
      <c r="S588" s="233"/>
      <c r="T588" s="233"/>
      <c r="U588" s="233"/>
      <c r="V588" s="233"/>
      <c r="W588" s="233"/>
      <c r="X588" s="233"/>
    </row>
    <row r="589" spans="1:24" ht="14.25" x14ac:dyDescent="0.2">
      <c r="A589" s="233"/>
      <c r="B589" s="233"/>
      <c r="C589" s="233"/>
      <c r="D589" s="233"/>
      <c r="E589" s="233"/>
      <c r="F589" s="233"/>
      <c r="G589" s="233"/>
      <c r="H589" s="233"/>
      <c r="I589" s="233"/>
      <c r="J589" s="233"/>
      <c r="K589" s="233"/>
      <c r="L589" s="233"/>
      <c r="M589" s="233"/>
      <c r="N589" s="233"/>
      <c r="O589" s="233"/>
      <c r="P589" s="233"/>
      <c r="Q589" s="233"/>
      <c r="R589" s="233"/>
      <c r="S589" s="233"/>
      <c r="T589" s="233"/>
      <c r="U589" s="233"/>
      <c r="V589" s="233"/>
      <c r="W589" s="233"/>
      <c r="X589" s="233"/>
    </row>
    <row r="590" spans="1:24" ht="14.25" x14ac:dyDescent="0.2">
      <c r="A590" s="233"/>
      <c r="B590" s="233"/>
      <c r="C590" s="233"/>
      <c r="D590" s="233"/>
      <c r="E590" s="233"/>
      <c r="F590" s="233"/>
      <c r="G590" s="233"/>
      <c r="H590" s="233"/>
      <c r="I590" s="233"/>
      <c r="J590" s="233"/>
      <c r="K590" s="233"/>
      <c r="L590" s="233"/>
      <c r="M590" s="233"/>
      <c r="N590" s="233"/>
      <c r="O590" s="233"/>
      <c r="P590" s="233"/>
      <c r="Q590" s="233"/>
      <c r="R590" s="233"/>
      <c r="S590" s="233"/>
      <c r="T590" s="233"/>
      <c r="U590" s="233"/>
      <c r="V590" s="233"/>
      <c r="W590" s="233"/>
      <c r="X590" s="233"/>
    </row>
    <row r="591" spans="1:24" ht="14.25" x14ac:dyDescent="0.2">
      <c r="A591" s="233"/>
      <c r="B591" s="233"/>
      <c r="C591" s="233"/>
      <c r="D591" s="233"/>
      <c r="E591" s="233"/>
      <c r="F591" s="233"/>
      <c r="G591" s="233"/>
      <c r="H591" s="233"/>
      <c r="I591" s="233"/>
      <c r="J591" s="233"/>
      <c r="K591" s="233"/>
      <c r="L591" s="233"/>
      <c r="M591" s="233"/>
      <c r="N591" s="233"/>
      <c r="O591" s="233"/>
      <c r="P591" s="233"/>
      <c r="Q591" s="233"/>
      <c r="R591" s="233"/>
      <c r="S591" s="233"/>
      <c r="T591" s="233"/>
      <c r="U591" s="233"/>
      <c r="V591" s="233"/>
      <c r="W591" s="233"/>
      <c r="X591" s="233"/>
    </row>
    <row r="592" spans="1:24" ht="14.25" x14ac:dyDescent="0.2">
      <c r="A592" s="233"/>
      <c r="B592" s="233"/>
      <c r="C592" s="233"/>
      <c r="D592" s="233"/>
      <c r="E592" s="233"/>
      <c r="F592" s="233"/>
      <c r="G592" s="233"/>
      <c r="H592" s="233"/>
      <c r="I592" s="233"/>
      <c r="J592" s="233"/>
      <c r="K592" s="233"/>
      <c r="L592" s="233"/>
      <c r="M592" s="233"/>
      <c r="N592" s="233"/>
      <c r="O592" s="233"/>
      <c r="P592" s="233"/>
      <c r="Q592" s="233"/>
      <c r="R592" s="233"/>
      <c r="S592" s="233"/>
      <c r="T592" s="233"/>
      <c r="U592" s="233"/>
      <c r="V592" s="233"/>
      <c r="W592" s="233"/>
      <c r="X592" s="233"/>
    </row>
    <row r="593" spans="1:24" ht="14.25" x14ac:dyDescent="0.2">
      <c r="A593" s="233"/>
      <c r="B593" s="233"/>
      <c r="C593" s="233"/>
      <c r="D593" s="233"/>
      <c r="E593" s="233"/>
      <c r="F593" s="233"/>
      <c r="G593" s="233"/>
      <c r="H593" s="233"/>
      <c r="I593" s="233"/>
      <c r="J593" s="233"/>
      <c r="K593" s="233"/>
      <c r="L593" s="233"/>
      <c r="M593" s="233"/>
      <c r="N593" s="233"/>
      <c r="O593" s="233"/>
      <c r="P593" s="233"/>
      <c r="Q593" s="233"/>
      <c r="R593" s="233"/>
      <c r="S593" s="233"/>
      <c r="T593" s="233"/>
      <c r="U593" s="233"/>
      <c r="V593" s="233"/>
      <c r="W593" s="233"/>
      <c r="X593" s="233"/>
    </row>
    <row r="594" spans="1:24" ht="14.25" x14ac:dyDescent="0.2">
      <c r="A594" s="233"/>
      <c r="B594" s="233"/>
      <c r="C594" s="233"/>
      <c r="D594" s="233"/>
      <c r="E594" s="233"/>
      <c r="F594" s="233"/>
      <c r="G594" s="233"/>
      <c r="H594" s="233"/>
      <c r="I594" s="233"/>
      <c r="J594" s="233"/>
      <c r="K594" s="233"/>
      <c r="L594" s="233"/>
      <c r="M594" s="233"/>
      <c r="N594" s="233"/>
      <c r="O594" s="233"/>
      <c r="P594" s="233"/>
      <c r="Q594" s="233"/>
      <c r="R594" s="233"/>
      <c r="S594" s="233"/>
      <c r="T594" s="233"/>
      <c r="U594" s="233"/>
      <c r="V594" s="233"/>
      <c r="W594" s="233"/>
      <c r="X594" s="233"/>
    </row>
    <row r="595" spans="1:24" ht="14.25" x14ac:dyDescent="0.2">
      <c r="A595" s="233"/>
      <c r="B595" s="233"/>
      <c r="C595" s="233"/>
      <c r="D595" s="233"/>
      <c r="E595" s="233"/>
      <c r="F595" s="233"/>
      <c r="G595" s="233"/>
      <c r="H595" s="233"/>
      <c r="I595" s="233"/>
      <c r="J595" s="233"/>
      <c r="K595" s="233"/>
      <c r="L595" s="233"/>
      <c r="M595" s="233"/>
      <c r="N595" s="233"/>
      <c r="O595" s="233"/>
      <c r="P595" s="233"/>
      <c r="Q595" s="233"/>
      <c r="R595" s="233"/>
      <c r="S595" s="233"/>
      <c r="T595" s="233"/>
      <c r="U595" s="233"/>
      <c r="V595" s="233"/>
      <c r="W595" s="233"/>
      <c r="X595" s="233"/>
    </row>
    <row r="596" spans="1:24" ht="14.25" x14ac:dyDescent="0.2">
      <c r="A596" s="233"/>
      <c r="B596" s="233"/>
      <c r="C596" s="233"/>
      <c r="D596" s="233"/>
      <c r="E596" s="233"/>
      <c r="F596" s="233"/>
      <c r="G596" s="233"/>
      <c r="H596" s="233"/>
      <c r="I596" s="233"/>
      <c r="J596" s="233"/>
      <c r="K596" s="233"/>
      <c r="L596" s="233"/>
      <c r="M596" s="233"/>
      <c r="N596" s="233"/>
      <c r="O596" s="233"/>
      <c r="P596" s="233"/>
      <c r="Q596" s="233"/>
      <c r="R596" s="233"/>
      <c r="S596" s="233"/>
      <c r="T596" s="233"/>
      <c r="U596" s="233"/>
      <c r="V596" s="233"/>
      <c r="W596" s="233"/>
      <c r="X596" s="233"/>
    </row>
    <row r="597" spans="1:24" ht="14.25" x14ac:dyDescent="0.2">
      <c r="A597" s="233"/>
      <c r="B597" s="233"/>
      <c r="C597" s="233"/>
      <c r="D597" s="233"/>
      <c r="E597" s="233"/>
      <c r="F597" s="233"/>
      <c r="G597" s="233"/>
      <c r="H597" s="233"/>
      <c r="I597" s="233"/>
      <c r="J597" s="233"/>
      <c r="K597" s="233"/>
      <c r="L597" s="233"/>
      <c r="M597" s="233"/>
      <c r="N597" s="233"/>
      <c r="O597" s="233"/>
      <c r="P597" s="233"/>
      <c r="Q597" s="233"/>
      <c r="R597" s="233"/>
      <c r="S597" s="233"/>
      <c r="T597" s="233"/>
      <c r="U597" s="233"/>
      <c r="V597" s="233"/>
      <c r="W597" s="233"/>
      <c r="X597" s="233"/>
    </row>
    <row r="598" spans="1:24" ht="14.25" x14ac:dyDescent="0.2">
      <c r="A598" s="233"/>
      <c r="B598" s="233"/>
      <c r="C598" s="233"/>
      <c r="D598" s="233"/>
      <c r="E598" s="233"/>
      <c r="F598" s="233"/>
      <c r="G598" s="233"/>
      <c r="H598" s="233"/>
      <c r="I598" s="233"/>
      <c r="J598" s="233"/>
      <c r="K598" s="233"/>
      <c r="L598" s="233"/>
      <c r="M598" s="233"/>
      <c r="N598" s="233"/>
      <c r="O598" s="233"/>
      <c r="P598" s="233"/>
      <c r="Q598" s="233"/>
      <c r="R598" s="233"/>
      <c r="S598" s="233"/>
      <c r="T598" s="233"/>
      <c r="U598" s="233"/>
      <c r="V598" s="233"/>
      <c r="W598" s="233"/>
      <c r="X598" s="233"/>
    </row>
    <row r="599" spans="1:24" ht="14.25" x14ac:dyDescent="0.2">
      <c r="A599" s="233"/>
      <c r="B599" s="233"/>
      <c r="C599" s="233"/>
      <c r="D599" s="233"/>
      <c r="E599" s="233"/>
      <c r="F599" s="233"/>
      <c r="G599" s="233"/>
      <c r="H599" s="233"/>
      <c r="I599" s="233"/>
      <c r="J599" s="233"/>
      <c r="K599" s="233"/>
      <c r="L599" s="233"/>
      <c r="M599" s="233"/>
      <c r="N599" s="233"/>
      <c r="O599" s="233"/>
      <c r="P599" s="233"/>
      <c r="Q599" s="233"/>
      <c r="R599" s="233"/>
      <c r="S599" s="233"/>
      <c r="T599" s="233"/>
      <c r="U599" s="233"/>
      <c r="V599" s="233"/>
      <c r="W599" s="233"/>
      <c r="X599" s="233"/>
    </row>
    <row r="600" spans="1:24" ht="14.25" x14ac:dyDescent="0.2">
      <c r="A600" s="233"/>
      <c r="B600" s="233"/>
      <c r="C600" s="233"/>
      <c r="D600" s="233"/>
      <c r="E600" s="233"/>
      <c r="F600" s="233"/>
      <c r="G600" s="233"/>
      <c r="H600" s="233"/>
      <c r="I600" s="233"/>
      <c r="J600" s="233"/>
      <c r="K600" s="233"/>
      <c r="L600" s="233"/>
      <c r="M600" s="233"/>
      <c r="N600" s="233"/>
      <c r="O600" s="233"/>
      <c r="P600" s="233"/>
      <c r="Q600" s="233"/>
      <c r="R600" s="233"/>
      <c r="S600" s="233"/>
      <c r="T600" s="233"/>
      <c r="U600" s="233"/>
      <c r="V600" s="233"/>
      <c r="W600" s="233"/>
      <c r="X600" s="233"/>
    </row>
    <row r="601" spans="1:24" ht="14.25" x14ac:dyDescent="0.2">
      <c r="A601" s="233"/>
      <c r="B601" s="233"/>
      <c r="C601" s="233"/>
      <c r="D601" s="233"/>
      <c r="E601" s="233"/>
      <c r="F601" s="233"/>
      <c r="G601" s="233"/>
      <c r="H601" s="233"/>
      <c r="I601" s="233"/>
      <c r="J601" s="233"/>
      <c r="K601" s="233"/>
      <c r="L601" s="233"/>
      <c r="M601" s="233"/>
      <c r="N601" s="233"/>
      <c r="O601" s="233"/>
      <c r="P601" s="233"/>
      <c r="Q601" s="233"/>
      <c r="R601" s="233"/>
      <c r="S601" s="233"/>
      <c r="T601" s="233"/>
      <c r="U601" s="233"/>
      <c r="V601" s="233"/>
      <c r="W601" s="233"/>
      <c r="X601" s="233"/>
    </row>
    <row r="602" spans="1:24" ht="14.25" x14ac:dyDescent="0.2">
      <c r="A602" s="233"/>
      <c r="B602" s="233"/>
      <c r="C602" s="233"/>
      <c r="D602" s="233"/>
      <c r="E602" s="233"/>
      <c r="F602" s="233"/>
      <c r="G602" s="233"/>
      <c r="H602" s="233"/>
      <c r="I602" s="233"/>
      <c r="J602" s="233"/>
      <c r="K602" s="233"/>
      <c r="L602" s="233"/>
      <c r="M602" s="233"/>
      <c r="N602" s="233"/>
      <c r="O602" s="233"/>
      <c r="P602" s="233"/>
      <c r="Q602" s="233"/>
      <c r="R602" s="233"/>
      <c r="S602" s="233"/>
      <c r="T602" s="233"/>
      <c r="U602" s="233"/>
      <c r="V602" s="233"/>
      <c r="W602" s="233"/>
      <c r="X602" s="233"/>
    </row>
    <row r="603" spans="1:24" ht="14.25" x14ac:dyDescent="0.2">
      <c r="A603" s="233"/>
      <c r="B603" s="233"/>
      <c r="C603" s="233"/>
      <c r="D603" s="233"/>
      <c r="E603" s="233"/>
      <c r="F603" s="233"/>
      <c r="G603" s="233"/>
      <c r="H603" s="233"/>
      <c r="I603" s="233"/>
      <c r="J603" s="233"/>
      <c r="K603" s="233"/>
      <c r="L603" s="233"/>
      <c r="M603" s="233"/>
      <c r="N603" s="233"/>
      <c r="O603" s="233"/>
      <c r="P603" s="233"/>
      <c r="Q603" s="233"/>
      <c r="R603" s="233"/>
      <c r="S603" s="233"/>
      <c r="T603" s="233"/>
      <c r="U603" s="233"/>
      <c r="V603" s="233"/>
      <c r="W603" s="233"/>
      <c r="X603" s="233"/>
    </row>
    <row r="604" spans="1:24" ht="14.25" x14ac:dyDescent="0.2">
      <c r="A604" s="233"/>
      <c r="B604" s="233"/>
      <c r="C604" s="233"/>
      <c r="D604" s="233"/>
      <c r="E604" s="233"/>
      <c r="F604" s="233"/>
      <c r="G604" s="233"/>
      <c r="H604" s="233"/>
      <c r="I604" s="233"/>
      <c r="J604" s="233"/>
      <c r="K604" s="233"/>
      <c r="L604" s="233"/>
      <c r="M604" s="233"/>
      <c r="N604" s="233"/>
      <c r="O604" s="233"/>
      <c r="P604" s="233"/>
      <c r="Q604" s="233"/>
      <c r="R604" s="233"/>
      <c r="S604" s="233"/>
      <c r="T604" s="233"/>
      <c r="U604" s="233"/>
      <c r="V604" s="233"/>
      <c r="W604" s="233"/>
      <c r="X604" s="233"/>
    </row>
    <row r="605" spans="1:24" ht="14.25" x14ac:dyDescent="0.2">
      <c r="A605" s="233"/>
      <c r="B605" s="233"/>
      <c r="C605" s="233"/>
      <c r="D605" s="233"/>
      <c r="E605" s="233"/>
      <c r="F605" s="233"/>
      <c r="G605" s="233"/>
      <c r="H605" s="233"/>
      <c r="I605" s="233"/>
      <c r="J605" s="233"/>
      <c r="K605" s="233"/>
      <c r="L605" s="233"/>
      <c r="M605" s="233"/>
      <c r="N605" s="233"/>
      <c r="O605" s="233"/>
      <c r="P605" s="233"/>
      <c r="Q605" s="233"/>
      <c r="R605" s="233"/>
      <c r="S605" s="233"/>
      <c r="T605" s="233"/>
      <c r="U605" s="233"/>
      <c r="V605" s="233"/>
      <c r="W605" s="233"/>
      <c r="X605" s="233"/>
    </row>
    <row r="606" spans="1:24" ht="14.25" x14ac:dyDescent="0.2">
      <c r="A606" s="233"/>
      <c r="B606" s="233"/>
      <c r="C606" s="233"/>
      <c r="D606" s="233"/>
      <c r="E606" s="233"/>
      <c r="F606" s="233"/>
      <c r="G606" s="233"/>
      <c r="H606" s="233"/>
      <c r="I606" s="233"/>
      <c r="J606" s="233"/>
      <c r="K606" s="233"/>
      <c r="L606" s="233"/>
      <c r="M606" s="233"/>
      <c r="N606" s="233"/>
      <c r="O606" s="233"/>
      <c r="P606" s="233"/>
      <c r="Q606" s="233"/>
      <c r="R606" s="233"/>
      <c r="S606" s="233"/>
      <c r="T606" s="233"/>
      <c r="U606" s="233"/>
      <c r="V606" s="233"/>
      <c r="W606" s="233"/>
      <c r="X606" s="233"/>
    </row>
    <row r="607" spans="1:24" ht="14.25" x14ac:dyDescent="0.2">
      <c r="A607" s="233"/>
      <c r="B607" s="233"/>
      <c r="C607" s="233"/>
      <c r="D607" s="233"/>
      <c r="E607" s="233"/>
      <c r="F607" s="233"/>
      <c r="G607" s="233"/>
      <c r="H607" s="233"/>
      <c r="I607" s="233"/>
      <c r="J607" s="233"/>
      <c r="K607" s="233"/>
      <c r="L607" s="233"/>
      <c r="M607" s="233"/>
      <c r="N607" s="233"/>
      <c r="O607" s="233"/>
      <c r="P607" s="233"/>
      <c r="Q607" s="233"/>
      <c r="R607" s="233"/>
      <c r="S607" s="233"/>
      <c r="T607" s="233"/>
      <c r="U607" s="233"/>
      <c r="V607" s="233"/>
      <c r="W607" s="233"/>
      <c r="X607" s="233"/>
    </row>
    <row r="608" spans="1:24" ht="14.25" x14ac:dyDescent="0.2">
      <c r="A608" s="233"/>
      <c r="B608" s="233"/>
      <c r="C608" s="233"/>
      <c r="D608" s="233"/>
      <c r="E608" s="233"/>
      <c r="F608" s="233"/>
      <c r="G608" s="233"/>
      <c r="H608" s="233"/>
      <c r="I608" s="233"/>
      <c r="J608" s="233"/>
      <c r="K608" s="233"/>
      <c r="L608" s="233"/>
      <c r="M608" s="233"/>
      <c r="N608" s="233"/>
      <c r="O608" s="233"/>
      <c r="P608" s="233"/>
      <c r="Q608" s="233"/>
      <c r="R608" s="233"/>
      <c r="S608" s="233"/>
      <c r="T608" s="233"/>
      <c r="U608" s="233"/>
      <c r="V608" s="233"/>
      <c r="W608" s="233"/>
      <c r="X608" s="233"/>
    </row>
    <row r="609" spans="1:24" ht="14.25" x14ac:dyDescent="0.2">
      <c r="A609" s="233"/>
      <c r="B609" s="233"/>
      <c r="C609" s="233"/>
      <c r="D609" s="233"/>
      <c r="E609" s="233"/>
      <c r="F609" s="233"/>
      <c r="G609" s="233"/>
      <c r="H609" s="233"/>
      <c r="I609" s="233"/>
      <c r="J609" s="233"/>
      <c r="K609" s="233"/>
      <c r="L609" s="233"/>
      <c r="M609" s="233"/>
      <c r="N609" s="233"/>
      <c r="O609" s="233"/>
      <c r="P609" s="233"/>
      <c r="Q609" s="233"/>
      <c r="R609" s="233"/>
      <c r="S609" s="233"/>
      <c r="T609" s="233"/>
      <c r="U609" s="233"/>
      <c r="V609" s="233"/>
      <c r="W609" s="233"/>
      <c r="X609" s="233"/>
    </row>
    <row r="610" spans="1:24" ht="14.25" x14ac:dyDescent="0.2">
      <c r="A610" s="233"/>
      <c r="B610" s="233"/>
      <c r="C610" s="233"/>
      <c r="D610" s="233"/>
      <c r="E610" s="233"/>
      <c r="F610" s="233"/>
      <c r="G610" s="233"/>
      <c r="H610" s="233"/>
      <c r="I610" s="233"/>
      <c r="J610" s="233"/>
      <c r="K610" s="233"/>
      <c r="L610" s="233"/>
      <c r="M610" s="233"/>
      <c r="N610" s="233"/>
      <c r="O610" s="233"/>
      <c r="P610" s="233"/>
      <c r="Q610" s="233"/>
      <c r="R610" s="233"/>
      <c r="S610" s="233"/>
      <c r="T610" s="233"/>
      <c r="U610" s="233"/>
      <c r="V610" s="233"/>
      <c r="W610" s="233"/>
      <c r="X610" s="233"/>
    </row>
    <row r="611" spans="1:24" ht="14.25" x14ac:dyDescent="0.2">
      <c r="A611" s="233"/>
      <c r="B611" s="233"/>
      <c r="C611" s="233"/>
      <c r="D611" s="233"/>
      <c r="E611" s="233"/>
      <c r="F611" s="233"/>
      <c r="G611" s="233"/>
      <c r="H611" s="233"/>
      <c r="I611" s="233"/>
      <c r="J611" s="233"/>
      <c r="K611" s="233"/>
      <c r="L611" s="233"/>
      <c r="M611" s="233"/>
      <c r="N611" s="233"/>
      <c r="O611" s="233"/>
      <c r="P611" s="233"/>
      <c r="Q611" s="233"/>
      <c r="R611" s="233"/>
      <c r="S611" s="233"/>
      <c r="T611" s="233"/>
      <c r="U611" s="233"/>
      <c r="V611" s="233"/>
      <c r="W611" s="233"/>
      <c r="X611" s="233"/>
    </row>
    <row r="612" spans="1:24" ht="14.25" x14ac:dyDescent="0.2">
      <c r="A612" s="233"/>
      <c r="B612" s="233"/>
      <c r="C612" s="233"/>
      <c r="D612" s="233"/>
      <c r="E612" s="233"/>
      <c r="F612" s="233"/>
      <c r="G612" s="233"/>
      <c r="H612" s="233"/>
      <c r="I612" s="233"/>
      <c r="J612" s="233"/>
      <c r="K612" s="233"/>
      <c r="L612" s="233"/>
      <c r="M612" s="233"/>
      <c r="N612" s="233"/>
      <c r="O612" s="233"/>
      <c r="P612" s="233"/>
      <c r="Q612" s="233"/>
      <c r="R612" s="233"/>
      <c r="S612" s="233"/>
      <c r="T612" s="233"/>
      <c r="U612" s="233"/>
      <c r="V612" s="233"/>
      <c r="W612" s="233"/>
      <c r="X612" s="233"/>
    </row>
    <row r="613" spans="1:24" ht="14.25" x14ac:dyDescent="0.2">
      <c r="A613" s="233"/>
      <c r="B613" s="233"/>
      <c r="C613" s="233"/>
      <c r="D613" s="233"/>
      <c r="E613" s="233"/>
      <c r="F613" s="233"/>
      <c r="G613" s="233"/>
      <c r="H613" s="233"/>
      <c r="I613" s="233"/>
      <c r="J613" s="233"/>
      <c r="K613" s="233"/>
      <c r="L613" s="233"/>
      <c r="M613" s="233"/>
      <c r="N613" s="233"/>
      <c r="O613" s="233"/>
      <c r="P613" s="233"/>
      <c r="Q613" s="233"/>
      <c r="R613" s="233"/>
      <c r="S613" s="233"/>
      <c r="T613" s="233"/>
      <c r="U613" s="233"/>
      <c r="V613" s="233"/>
      <c r="W613" s="233"/>
      <c r="X613" s="233"/>
    </row>
    <row r="614" spans="1:24" ht="14.25" x14ac:dyDescent="0.2">
      <c r="A614" s="233"/>
      <c r="B614" s="233"/>
      <c r="C614" s="233"/>
      <c r="D614" s="233"/>
      <c r="E614" s="233"/>
      <c r="F614" s="233"/>
      <c r="G614" s="233"/>
      <c r="H614" s="233"/>
      <c r="I614" s="233"/>
      <c r="J614" s="233"/>
      <c r="K614" s="233"/>
      <c r="L614" s="233"/>
      <c r="M614" s="233"/>
      <c r="N614" s="233"/>
      <c r="O614" s="233"/>
      <c r="P614" s="233"/>
      <c r="Q614" s="233"/>
      <c r="R614" s="233"/>
      <c r="S614" s="233"/>
      <c r="T614" s="233"/>
      <c r="U614" s="233"/>
      <c r="V614" s="233"/>
      <c r="W614" s="233"/>
      <c r="X614" s="233"/>
    </row>
    <row r="615" spans="1:24" ht="14.25" x14ac:dyDescent="0.2">
      <c r="A615" s="233"/>
      <c r="B615" s="233"/>
      <c r="C615" s="233"/>
      <c r="D615" s="233"/>
      <c r="E615" s="233"/>
      <c r="F615" s="233"/>
      <c r="G615" s="233"/>
      <c r="H615" s="233"/>
      <c r="I615" s="233"/>
      <c r="J615" s="233"/>
      <c r="K615" s="233"/>
      <c r="L615" s="233"/>
      <c r="M615" s="233"/>
      <c r="N615" s="233"/>
      <c r="O615" s="233"/>
      <c r="P615" s="233"/>
      <c r="Q615" s="233"/>
      <c r="R615" s="233"/>
      <c r="S615" s="233"/>
      <c r="T615" s="233"/>
      <c r="U615" s="233"/>
      <c r="V615" s="233"/>
      <c r="W615" s="233"/>
      <c r="X615" s="233"/>
    </row>
    <row r="616" spans="1:24" ht="14.25" x14ac:dyDescent="0.2">
      <c r="A616" s="233"/>
      <c r="B616" s="233"/>
      <c r="C616" s="233"/>
      <c r="D616" s="233"/>
      <c r="E616" s="233"/>
      <c r="F616" s="233"/>
      <c r="G616" s="233"/>
      <c r="H616" s="233"/>
      <c r="I616" s="233"/>
      <c r="J616" s="233"/>
      <c r="K616" s="233"/>
      <c r="L616" s="233"/>
      <c r="M616" s="233"/>
      <c r="N616" s="233"/>
      <c r="O616" s="233"/>
      <c r="P616" s="233"/>
      <c r="Q616" s="233"/>
      <c r="R616" s="233"/>
      <c r="S616" s="233"/>
      <c r="T616" s="233"/>
      <c r="U616" s="233"/>
      <c r="V616" s="233"/>
      <c r="W616" s="233"/>
      <c r="X616" s="233"/>
    </row>
    <row r="617" spans="1:24" ht="14.25" x14ac:dyDescent="0.2">
      <c r="A617" s="233"/>
      <c r="B617" s="233"/>
      <c r="C617" s="233"/>
      <c r="D617" s="233"/>
      <c r="E617" s="233"/>
      <c r="F617" s="233"/>
      <c r="G617" s="233"/>
      <c r="H617" s="233"/>
      <c r="I617" s="233"/>
      <c r="J617" s="233"/>
      <c r="K617" s="233"/>
      <c r="L617" s="233"/>
      <c r="M617" s="233"/>
      <c r="N617" s="233"/>
      <c r="O617" s="233"/>
      <c r="P617" s="233"/>
      <c r="Q617" s="233"/>
      <c r="R617" s="233"/>
      <c r="S617" s="233"/>
      <c r="T617" s="233"/>
      <c r="U617" s="233"/>
      <c r="V617" s="233"/>
      <c r="W617" s="233"/>
      <c r="X617" s="233"/>
    </row>
    <row r="618" spans="1:24" ht="14.25" x14ac:dyDescent="0.2">
      <c r="A618" s="233"/>
      <c r="B618" s="233"/>
      <c r="C618" s="233"/>
      <c r="D618" s="233"/>
      <c r="E618" s="233"/>
      <c r="F618" s="233"/>
      <c r="G618" s="233"/>
      <c r="H618" s="233"/>
      <c r="I618" s="233"/>
      <c r="J618" s="233"/>
      <c r="K618" s="233"/>
      <c r="L618" s="233"/>
      <c r="M618" s="233"/>
      <c r="N618" s="233"/>
      <c r="O618" s="233"/>
      <c r="P618" s="233"/>
      <c r="Q618" s="233"/>
      <c r="R618" s="233"/>
      <c r="S618" s="233"/>
      <c r="T618" s="233"/>
      <c r="U618" s="233"/>
      <c r="V618" s="233"/>
      <c r="W618" s="233"/>
      <c r="X618" s="233"/>
    </row>
    <row r="619" spans="1:24" ht="14.25" x14ac:dyDescent="0.2">
      <c r="A619" s="233"/>
      <c r="B619" s="233"/>
      <c r="C619" s="233"/>
      <c r="D619" s="233"/>
      <c r="E619" s="233"/>
      <c r="F619" s="233"/>
      <c r="G619" s="233"/>
      <c r="H619" s="233"/>
      <c r="I619" s="233"/>
      <c r="J619" s="233"/>
      <c r="K619" s="233"/>
      <c r="L619" s="233"/>
      <c r="M619" s="233"/>
      <c r="N619" s="233"/>
      <c r="O619" s="233"/>
      <c r="P619" s="233"/>
      <c r="Q619" s="233"/>
      <c r="R619" s="233"/>
      <c r="S619" s="233"/>
      <c r="T619" s="233"/>
      <c r="U619" s="233"/>
      <c r="V619" s="233"/>
      <c r="W619" s="233"/>
      <c r="X619" s="233"/>
    </row>
    <row r="620" spans="1:24" ht="14.25" x14ac:dyDescent="0.2">
      <c r="A620" s="233"/>
      <c r="B620" s="233"/>
      <c r="C620" s="233"/>
      <c r="D620" s="233"/>
      <c r="E620" s="233"/>
      <c r="F620" s="233"/>
      <c r="G620" s="233"/>
      <c r="H620" s="233"/>
      <c r="I620" s="233"/>
      <c r="J620" s="233"/>
      <c r="K620" s="233"/>
      <c r="L620" s="233"/>
      <c r="M620" s="233"/>
      <c r="N620" s="233"/>
      <c r="O620" s="233"/>
      <c r="P620" s="233"/>
      <c r="Q620" s="233"/>
      <c r="R620" s="233"/>
      <c r="S620" s="233"/>
      <c r="T620" s="233"/>
      <c r="U620" s="233"/>
      <c r="V620" s="233"/>
      <c r="W620" s="233"/>
      <c r="X620" s="233"/>
    </row>
    <row r="621" spans="1:24" ht="14.25" x14ac:dyDescent="0.2">
      <c r="A621" s="233"/>
      <c r="B621" s="233"/>
      <c r="C621" s="233"/>
      <c r="D621" s="233"/>
      <c r="E621" s="233"/>
      <c r="F621" s="233"/>
      <c r="G621" s="233"/>
      <c r="H621" s="233"/>
      <c r="I621" s="233"/>
      <c r="J621" s="233"/>
      <c r="K621" s="233"/>
      <c r="L621" s="233"/>
      <c r="M621" s="233"/>
      <c r="N621" s="233"/>
      <c r="O621" s="233"/>
      <c r="P621" s="233"/>
      <c r="Q621" s="233"/>
      <c r="R621" s="233"/>
      <c r="S621" s="233"/>
      <c r="T621" s="233"/>
      <c r="U621" s="233"/>
      <c r="V621" s="233"/>
      <c r="W621" s="233"/>
      <c r="X621" s="233"/>
    </row>
    <row r="622" spans="1:24" ht="14.25" x14ac:dyDescent="0.2">
      <c r="A622" s="233"/>
      <c r="B622" s="233"/>
      <c r="C622" s="233"/>
      <c r="D622" s="233"/>
      <c r="E622" s="233"/>
      <c r="F622" s="233"/>
      <c r="G622" s="233"/>
      <c r="H622" s="233"/>
      <c r="I622" s="233"/>
      <c r="J622" s="233"/>
      <c r="K622" s="233"/>
      <c r="L622" s="233"/>
      <c r="M622" s="233"/>
      <c r="N622" s="233"/>
      <c r="O622" s="233"/>
      <c r="P622" s="233"/>
      <c r="Q622" s="233"/>
      <c r="R622" s="233"/>
      <c r="S622" s="233"/>
      <c r="T622" s="233"/>
      <c r="U622" s="233"/>
      <c r="V622" s="233"/>
      <c r="W622" s="233"/>
      <c r="X622" s="233"/>
    </row>
    <row r="623" spans="1:24" ht="14.25" x14ac:dyDescent="0.2">
      <c r="A623" s="233"/>
      <c r="B623" s="233"/>
      <c r="C623" s="233"/>
      <c r="D623" s="233"/>
      <c r="E623" s="233"/>
      <c r="F623" s="233"/>
      <c r="G623" s="233"/>
      <c r="H623" s="233"/>
      <c r="I623" s="233"/>
      <c r="J623" s="233"/>
      <c r="K623" s="233"/>
      <c r="L623" s="233"/>
      <c r="M623" s="233"/>
      <c r="N623" s="233"/>
      <c r="O623" s="233"/>
      <c r="P623" s="233"/>
      <c r="Q623" s="233"/>
      <c r="R623" s="233"/>
      <c r="S623" s="233"/>
      <c r="T623" s="233"/>
      <c r="U623" s="233"/>
      <c r="V623" s="233"/>
      <c r="W623" s="233"/>
      <c r="X623" s="233"/>
    </row>
    <row r="624" spans="1:24" ht="14.25" x14ac:dyDescent="0.2">
      <c r="A624" s="233"/>
      <c r="B624" s="233"/>
      <c r="C624" s="233"/>
      <c r="D624" s="233"/>
      <c r="E624" s="233"/>
      <c r="F624" s="233"/>
      <c r="G624" s="233"/>
      <c r="H624" s="233"/>
      <c r="I624" s="233"/>
      <c r="J624" s="233"/>
      <c r="K624" s="233"/>
      <c r="L624" s="233"/>
      <c r="M624" s="233"/>
      <c r="N624" s="233"/>
      <c r="O624" s="233"/>
      <c r="P624" s="233"/>
      <c r="Q624" s="233"/>
      <c r="R624" s="233"/>
      <c r="S624" s="233"/>
      <c r="T624" s="233"/>
      <c r="U624" s="233"/>
      <c r="V624" s="233"/>
      <c r="W624" s="233"/>
      <c r="X624" s="233"/>
    </row>
    <row r="625" spans="1:24" ht="14.25" x14ac:dyDescent="0.2">
      <c r="A625" s="233"/>
      <c r="B625" s="233"/>
      <c r="C625" s="233"/>
      <c r="D625" s="233"/>
      <c r="E625" s="233"/>
      <c r="F625" s="233"/>
      <c r="G625" s="233"/>
      <c r="H625" s="233"/>
      <c r="I625" s="233"/>
      <c r="J625" s="233"/>
      <c r="K625" s="233"/>
      <c r="L625" s="233"/>
      <c r="M625" s="233"/>
      <c r="N625" s="233"/>
      <c r="O625" s="233"/>
      <c r="P625" s="233"/>
      <c r="Q625" s="233"/>
      <c r="R625" s="233"/>
      <c r="S625" s="233"/>
      <c r="T625" s="233"/>
      <c r="U625" s="233"/>
      <c r="V625" s="233"/>
      <c r="W625" s="233"/>
      <c r="X625" s="233"/>
    </row>
    <row r="626" spans="1:24" ht="14.25" x14ac:dyDescent="0.2">
      <c r="A626" s="233"/>
      <c r="B626" s="233"/>
      <c r="C626" s="233"/>
      <c r="D626" s="233"/>
      <c r="E626" s="233"/>
      <c r="F626" s="233"/>
      <c r="G626" s="233"/>
      <c r="H626" s="233"/>
      <c r="I626" s="233"/>
      <c r="J626" s="233"/>
      <c r="K626" s="233"/>
      <c r="L626" s="233"/>
      <c r="M626" s="233"/>
      <c r="N626" s="233"/>
      <c r="O626" s="233"/>
      <c r="P626" s="233"/>
      <c r="Q626" s="233"/>
      <c r="R626" s="233"/>
      <c r="S626" s="233"/>
      <c r="T626" s="233"/>
      <c r="U626" s="233"/>
      <c r="V626" s="233"/>
      <c r="W626" s="233"/>
      <c r="X626" s="233"/>
    </row>
    <row r="627" spans="1:24" ht="14.25" x14ac:dyDescent="0.2">
      <c r="A627" s="233"/>
      <c r="B627" s="233"/>
      <c r="C627" s="233"/>
      <c r="D627" s="233"/>
      <c r="E627" s="233"/>
      <c r="F627" s="233"/>
      <c r="G627" s="233"/>
      <c r="H627" s="233"/>
      <c r="I627" s="233"/>
      <c r="J627" s="233"/>
      <c r="K627" s="233"/>
      <c r="L627" s="233"/>
      <c r="M627" s="233"/>
      <c r="N627" s="233"/>
      <c r="O627" s="233"/>
      <c r="P627" s="233"/>
      <c r="Q627" s="233"/>
      <c r="R627" s="233"/>
      <c r="S627" s="233"/>
      <c r="T627" s="233"/>
      <c r="U627" s="233"/>
      <c r="V627" s="233"/>
      <c r="W627" s="233"/>
      <c r="X627" s="233"/>
    </row>
    <row r="628" spans="1:24" ht="14.25" x14ac:dyDescent="0.2">
      <c r="A628" s="233"/>
      <c r="B628" s="233"/>
      <c r="C628" s="233"/>
      <c r="D628" s="233"/>
      <c r="E628" s="233"/>
      <c r="F628" s="233"/>
      <c r="G628" s="233"/>
      <c r="H628" s="233"/>
      <c r="I628" s="233"/>
      <c r="J628" s="233"/>
      <c r="K628" s="233"/>
      <c r="L628" s="233"/>
      <c r="M628" s="233"/>
      <c r="N628" s="233"/>
      <c r="O628" s="233"/>
      <c r="P628" s="233"/>
      <c r="Q628" s="233"/>
      <c r="R628" s="233"/>
      <c r="S628" s="233"/>
      <c r="T628" s="233"/>
      <c r="U628" s="233"/>
      <c r="V628" s="233"/>
      <c r="W628" s="233"/>
      <c r="X628" s="233"/>
    </row>
    <row r="629" spans="1:24" ht="14.25" x14ac:dyDescent="0.2">
      <c r="A629" s="233"/>
      <c r="B629" s="233"/>
      <c r="C629" s="233"/>
      <c r="D629" s="233"/>
      <c r="E629" s="233"/>
      <c r="F629" s="233"/>
      <c r="G629" s="233"/>
      <c r="H629" s="233"/>
      <c r="I629" s="233"/>
      <c r="J629" s="233"/>
      <c r="K629" s="233"/>
      <c r="L629" s="233"/>
      <c r="M629" s="233"/>
      <c r="N629" s="233"/>
      <c r="O629" s="233"/>
      <c r="P629" s="233"/>
      <c r="Q629" s="233"/>
      <c r="R629" s="233"/>
      <c r="S629" s="233"/>
      <c r="T629" s="233"/>
      <c r="U629" s="233"/>
      <c r="V629" s="233"/>
      <c r="W629" s="233"/>
      <c r="X629" s="233"/>
    </row>
    <row r="630" spans="1:24" ht="14.25" x14ac:dyDescent="0.2">
      <c r="A630" s="233"/>
      <c r="B630" s="233"/>
      <c r="C630" s="233"/>
      <c r="D630" s="233"/>
      <c r="E630" s="233"/>
      <c r="F630" s="233"/>
      <c r="G630" s="233"/>
      <c r="H630" s="233"/>
      <c r="I630" s="233"/>
      <c r="J630" s="233"/>
      <c r="K630" s="233"/>
      <c r="L630" s="233"/>
      <c r="M630" s="233"/>
      <c r="N630" s="233"/>
      <c r="O630" s="233"/>
      <c r="P630" s="233"/>
      <c r="Q630" s="233"/>
      <c r="R630" s="233"/>
      <c r="S630" s="233"/>
      <c r="T630" s="233"/>
      <c r="U630" s="233"/>
      <c r="V630" s="233"/>
      <c r="W630" s="233"/>
      <c r="X630" s="233"/>
    </row>
    <row r="631" spans="1:24" ht="14.25" x14ac:dyDescent="0.2">
      <c r="A631" s="233"/>
      <c r="B631" s="233"/>
      <c r="C631" s="233"/>
      <c r="D631" s="233"/>
      <c r="E631" s="233"/>
      <c r="F631" s="233"/>
      <c r="G631" s="233"/>
      <c r="H631" s="233"/>
      <c r="I631" s="233"/>
      <c r="J631" s="233"/>
      <c r="K631" s="233"/>
      <c r="L631" s="233"/>
      <c r="M631" s="233"/>
      <c r="N631" s="233"/>
      <c r="O631" s="233"/>
      <c r="P631" s="233"/>
      <c r="Q631" s="233"/>
      <c r="R631" s="233"/>
      <c r="S631" s="233"/>
      <c r="T631" s="233"/>
      <c r="U631" s="233"/>
      <c r="V631" s="233"/>
      <c r="W631" s="233"/>
      <c r="X631" s="233"/>
    </row>
    <row r="632" spans="1:24" ht="14.25" x14ac:dyDescent="0.2">
      <c r="A632" s="233"/>
      <c r="B632" s="233"/>
      <c r="C632" s="233"/>
      <c r="D632" s="233"/>
      <c r="E632" s="233"/>
      <c r="F632" s="233"/>
      <c r="G632" s="233"/>
      <c r="H632" s="233"/>
      <c r="I632" s="233"/>
      <c r="J632" s="233"/>
      <c r="K632" s="233"/>
      <c r="L632" s="233"/>
      <c r="M632" s="233"/>
      <c r="N632" s="233"/>
      <c r="O632" s="233"/>
      <c r="P632" s="233"/>
      <c r="Q632" s="233"/>
      <c r="R632" s="233"/>
      <c r="S632" s="233"/>
      <c r="T632" s="233"/>
      <c r="U632" s="233"/>
      <c r="V632" s="233"/>
      <c r="W632" s="233"/>
      <c r="X632" s="233"/>
    </row>
    <row r="633" spans="1:24" ht="14.25" x14ac:dyDescent="0.2">
      <c r="A633" s="233"/>
      <c r="B633" s="233"/>
      <c r="C633" s="233"/>
      <c r="D633" s="233"/>
      <c r="E633" s="233"/>
      <c r="F633" s="233"/>
      <c r="G633" s="233"/>
      <c r="H633" s="233"/>
      <c r="I633" s="233"/>
      <c r="J633" s="233"/>
      <c r="K633" s="233"/>
      <c r="L633" s="233"/>
      <c r="M633" s="233"/>
      <c r="N633" s="233"/>
      <c r="O633" s="233"/>
      <c r="P633" s="233"/>
      <c r="Q633" s="233"/>
      <c r="R633" s="233"/>
      <c r="S633" s="233"/>
      <c r="T633" s="233"/>
      <c r="U633" s="233"/>
      <c r="V633" s="233"/>
      <c r="W633" s="233"/>
      <c r="X633" s="233"/>
    </row>
    <row r="634" spans="1:24" ht="14.25" x14ac:dyDescent="0.2">
      <c r="A634" s="233"/>
      <c r="B634" s="233"/>
      <c r="C634" s="233"/>
      <c r="D634" s="233"/>
      <c r="E634" s="233"/>
      <c r="F634" s="233"/>
      <c r="G634" s="233"/>
      <c r="H634" s="233"/>
      <c r="I634" s="233"/>
      <c r="J634" s="233"/>
      <c r="K634" s="233"/>
      <c r="L634" s="233"/>
      <c r="M634" s="233"/>
      <c r="N634" s="233"/>
      <c r="O634" s="233"/>
      <c r="P634" s="233"/>
      <c r="Q634" s="233"/>
      <c r="R634" s="233"/>
      <c r="S634" s="233"/>
      <c r="T634" s="233"/>
      <c r="U634" s="233"/>
      <c r="V634" s="233"/>
      <c r="W634" s="233"/>
      <c r="X634" s="233"/>
    </row>
    <row r="635" spans="1:24" ht="14.25" x14ac:dyDescent="0.2">
      <c r="A635" s="233"/>
      <c r="B635" s="233"/>
      <c r="C635" s="233"/>
      <c r="D635" s="233"/>
      <c r="E635" s="233"/>
      <c r="F635" s="233"/>
      <c r="G635" s="233"/>
      <c r="H635" s="233"/>
      <c r="I635" s="233"/>
      <c r="J635" s="233"/>
      <c r="K635" s="233"/>
      <c r="L635" s="233"/>
      <c r="M635" s="233"/>
      <c r="N635" s="233"/>
      <c r="O635" s="233"/>
      <c r="P635" s="233"/>
      <c r="Q635" s="233"/>
      <c r="R635" s="233"/>
      <c r="S635" s="233"/>
      <c r="T635" s="233"/>
      <c r="U635" s="233"/>
      <c r="V635" s="233"/>
      <c r="W635" s="233"/>
      <c r="X635" s="233"/>
    </row>
    <row r="636" spans="1:24" ht="14.25" x14ac:dyDescent="0.2">
      <c r="A636" s="233"/>
      <c r="B636" s="233"/>
      <c r="C636" s="233"/>
      <c r="D636" s="233"/>
      <c r="E636" s="233"/>
      <c r="F636" s="233"/>
      <c r="G636" s="233"/>
      <c r="H636" s="233"/>
      <c r="I636" s="233"/>
      <c r="J636" s="233"/>
      <c r="K636" s="233"/>
      <c r="L636" s="233"/>
      <c r="M636" s="233"/>
      <c r="N636" s="233"/>
      <c r="O636" s="233"/>
      <c r="P636" s="233"/>
      <c r="Q636" s="233"/>
      <c r="R636" s="233"/>
      <c r="S636" s="233"/>
      <c r="T636" s="233"/>
      <c r="U636" s="233"/>
      <c r="V636" s="233"/>
      <c r="W636" s="233"/>
      <c r="X636" s="233"/>
    </row>
    <row r="637" spans="1:24" ht="14.25" x14ac:dyDescent="0.2">
      <c r="A637" s="233"/>
      <c r="B637" s="233"/>
      <c r="C637" s="233"/>
      <c r="D637" s="233"/>
      <c r="E637" s="233"/>
      <c r="F637" s="233"/>
      <c r="G637" s="233"/>
      <c r="H637" s="233"/>
      <c r="I637" s="233"/>
      <c r="J637" s="233"/>
      <c r="K637" s="233"/>
      <c r="L637" s="233"/>
      <c r="M637" s="233"/>
      <c r="N637" s="233"/>
      <c r="O637" s="233"/>
      <c r="P637" s="233"/>
      <c r="Q637" s="233"/>
      <c r="R637" s="233"/>
      <c r="S637" s="233"/>
      <c r="T637" s="233"/>
      <c r="U637" s="233"/>
      <c r="V637" s="233"/>
      <c r="W637" s="233"/>
      <c r="X637" s="233"/>
    </row>
    <row r="638" spans="1:24" ht="14.25" x14ac:dyDescent="0.2">
      <c r="A638" s="233"/>
      <c r="B638" s="233"/>
      <c r="C638" s="233"/>
      <c r="D638" s="233"/>
      <c r="E638" s="233"/>
      <c r="F638" s="233"/>
      <c r="G638" s="233"/>
      <c r="H638" s="233"/>
      <c r="I638" s="233"/>
      <c r="J638" s="233"/>
      <c r="K638" s="233"/>
      <c r="L638" s="233"/>
      <c r="M638" s="233"/>
      <c r="N638" s="233"/>
      <c r="O638" s="233"/>
      <c r="P638" s="233"/>
      <c r="Q638" s="233"/>
      <c r="R638" s="233"/>
      <c r="S638" s="233"/>
      <c r="T638" s="233"/>
      <c r="U638" s="233"/>
      <c r="V638" s="233"/>
      <c r="W638" s="233"/>
      <c r="X638" s="233"/>
    </row>
    <row r="639" spans="1:24" ht="14.25" x14ac:dyDescent="0.2">
      <c r="A639" s="233"/>
      <c r="B639" s="233"/>
      <c r="C639" s="233"/>
      <c r="D639" s="233"/>
      <c r="E639" s="233"/>
      <c r="F639" s="233"/>
      <c r="G639" s="233"/>
      <c r="H639" s="233"/>
      <c r="I639" s="233"/>
      <c r="J639" s="233"/>
      <c r="K639" s="233"/>
      <c r="L639" s="233"/>
      <c r="M639" s="233"/>
      <c r="N639" s="233"/>
      <c r="O639" s="233"/>
      <c r="P639" s="233"/>
      <c r="Q639" s="233"/>
      <c r="R639" s="233"/>
      <c r="S639" s="233"/>
      <c r="T639" s="233"/>
      <c r="U639" s="233"/>
      <c r="V639" s="233"/>
      <c r="W639" s="233"/>
      <c r="X639" s="233"/>
    </row>
    <row r="640" spans="1:24" ht="14.25" x14ac:dyDescent="0.2">
      <c r="A640" s="233"/>
      <c r="B640" s="233"/>
      <c r="C640" s="233"/>
      <c r="D640" s="233"/>
      <c r="E640" s="233"/>
      <c r="F640" s="233"/>
      <c r="G640" s="233"/>
      <c r="H640" s="233"/>
      <c r="I640" s="233"/>
      <c r="J640" s="233"/>
      <c r="K640" s="233"/>
      <c r="L640" s="233"/>
      <c r="M640" s="233"/>
      <c r="N640" s="233"/>
      <c r="O640" s="233"/>
      <c r="P640" s="233"/>
      <c r="Q640" s="233"/>
      <c r="R640" s="233"/>
      <c r="S640" s="233"/>
      <c r="T640" s="233"/>
      <c r="U640" s="233"/>
      <c r="V640" s="233"/>
      <c r="W640" s="233"/>
      <c r="X640" s="233"/>
    </row>
    <row r="641" spans="1:24" ht="14.25" x14ac:dyDescent="0.2">
      <c r="A641" s="233"/>
      <c r="B641" s="233"/>
      <c r="C641" s="233"/>
      <c r="D641" s="233"/>
      <c r="E641" s="233"/>
      <c r="F641" s="233"/>
      <c r="G641" s="233"/>
      <c r="H641" s="233"/>
      <c r="I641" s="233"/>
      <c r="J641" s="233"/>
      <c r="K641" s="233"/>
      <c r="L641" s="233"/>
      <c r="M641" s="233"/>
      <c r="N641" s="233"/>
      <c r="O641" s="233"/>
      <c r="P641" s="233"/>
      <c r="Q641" s="233"/>
      <c r="R641" s="233"/>
      <c r="S641" s="233"/>
      <c r="T641" s="233"/>
      <c r="U641" s="233"/>
      <c r="V641" s="233"/>
      <c r="W641" s="233"/>
      <c r="X641" s="233"/>
    </row>
    <row r="642" spans="1:24" ht="14.25" x14ac:dyDescent="0.2">
      <c r="A642" s="233"/>
      <c r="B642" s="233"/>
      <c r="C642" s="233"/>
      <c r="D642" s="233"/>
      <c r="E642" s="233"/>
      <c r="F642" s="233"/>
      <c r="G642" s="233"/>
      <c r="H642" s="233"/>
      <c r="I642" s="233"/>
      <c r="J642" s="233"/>
      <c r="K642" s="233"/>
      <c r="L642" s="233"/>
      <c r="M642" s="233"/>
      <c r="N642" s="233"/>
      <c r="O642" s="233"/>
      <c r="P642" s="233"/>
      <c r="Q642" s="233"/>
      <c r="R642" s="233"/>
      <c r="S642" s="233"/>
      <c r="T642" s="233"/>
      <c r="U642" s="233"/>
      <c r="V642" s="233"/>
      <c r="W642" s="233"/>
      <c r="X642" s="233"/>
    </row>
    <row r="643" spans="1:24" ht="14.25" x14ac:dyDescent="0.2">
      <c r="A643" s="233"/>
      <c r="B643" s="233"/>
      <c r="C643" s="233"/>
      <c r="D643" s="233"/>
      <c r="E643" s="233"/>
      <c r="F643" s="233"/>
      <c r="G643" s="233"/>
      <c r="H643" s="233"/>
      <c r="I643" s="233"/>
      <c r="J643" s="233"/>
      <c r="K643" s="233"/>
      <c r="L643" s="233"/>
      <c r="M643" s="233"/>
      <c r="N643" s="233"/>
      <c r="O643" s="233"/>
      <c r="P643" s="233"/>
      <c r="Q643" s="233"/>
      <c r="R643" s="233"/>
      <c r="S643" s="233"/>
      <c r="T643" s="233"/>
      <c r="U643" s="233"/>
      <c r="V643" s="233"/>
      <c r="W643" s="233"/>
      <c r="X643" s="233"/>
    </row>
    <row r="644" spans="1:24" ht="14.25" x14ac:dyDescent="0.2">
      <c r="A644" s="233"/>
      <c r="B644" s="233"/>
      <c r="C644" s="233"/>
      <c r="D644" s="233"/>
      <c r="E644" s="233"/>
      <c r="F644" s="233"/>
      <c r="G644" s="233"/>
      <c r="H644" s="233"/>
      <c r="I644" s="233"/>
      <c r="J644" s="233"/>
      <c r="K644" s="233"/>
      <c r="L644" s="233"/>
      <c r="M644" s="233"/>
      <c r="N644" s="233"/>
      <c r="O644" s="233"/>
      <c r="P644" s="233"/>
      <c r="Q644" s="233"/>
      <c r="R644" s="233"/>
      <c r="S644" s="233"/>
      <c r="T644" s="233"/>
      <c r="U644" s="233"/>
      <c r="V644" s="233"/>
      <c r="W644" s="233"/>
      <c r="X644" s="233"/>
    </row>
    <row r="645" spans="1:24" ht="14.25" x14ac:dyDescent="0.2">
      <c r="A645" s="233"/>
      <c r="B645" s="233"/>
      <c r="C645" s="233"/>
      <c r="D645" s="233"/>
      <c r="E645" s="233"/>
      <c r="F645" s="233"/>
      <c r="G645" s="233"/>
      <c r="H645" s="233"/>
      <c r="I645" s="233"/>
      <c r="J645" s="233"/>
      <c r="K645" s="233"/>
      <c r="L645" s="233"/>
      <c r="M645" s="233"/>
      <c r="N645" s="233"/>
      <c r="O645" s="233"/>
      <c r="P645" s="233"/>
      <c r="Q645" s="233"/>
      <c r="R645" s="233"/>
      <c r="S645" s="233"/>
      <c r="T645" s="233"/>
      <c r="U645" s="233"/>
      <c r="V645" s="233"/>
      <c r="W645" s="233"/>
      <c r="X645" s="233"/>
    </row>
    <row r="646" spans="1:24" ht="14.25" x14ac:dyDescent="0.2">
      <c r="A646" s="233"/>
      <c r="B646" s="233"/>
      <c r="C646" s="233"/>
      <c r="D646" s="233"/>
      <c r="E646" s="233"/>
      <c r="F646" s="233"/>
      <c r="G646" s="233"/>
      <c r="H646" s="233"/>
      <c r="I646" s="233"/>
      <c r="J646" s="233"/>
      <c r="K646" s="233"/>
      <c r="L646" s="233"/>
      <c r="M646" s="233"/>
      <c r="N646" s="233"/>
      <c r="O646" s="233"/>
      <c r="P646" s="233"/>
      <c r="Q646" s="233"/>
      <c r="R646" s="233"/>
      <c r="S646" s="233"/>
      <c r="T646" s="233"/>
      <c r="U646" s="233"/>
      <c r="V646" s="233"/>
      <c r="W646" s="233"/>
      <c r="X646" s="233"/>
    </row>
    <row r="647" spans="1:24" ht="14.25" x14ac:dyDescent="0.2">
      <c r="A647" s="233"/>
      <c r="B647" s="233"/>
      <c r="C647" s="233"/>
      <c r="D647" s="233"/>
      <c r="E647" s="233"/>
      <c r="F647" s="233"/>
      <c r="G647" s="233"/>
      <c r="H647" s="233"/>
      <c r="I647" s="233"/>
      <c r="J647" s="233"/>
      <c r="K647" s="233"/>
      <c r="L647" s="233"/>
      <c r="M647" s="233"/>
      <c r="N647" s="233"/>
      <c r="O647" s="233"/>
      <c r="P647" s="233"/>
      <c r="Q647" s="233"/>
      <c r="R647" s="233"/>
      <c r="S647" s="233"/>
      <c r="T647" s="233"/>
      <c r="U647" s="233"/>
      <c r="V647" s="233"/>
      <c r="W647" s="233"/>
      <c r="X647" s="233"/>
    </row>
    <row r="648" spans="1:24" ht="14.25" x14ac:dyDescent="0.2">
      <c r="A648" s="233"/>
      <c r="B648" s="233"/>
      <c r="C648" s="233"/>
      <c r="D648" s="233"/>
      <c r="E648" s="233"/>
      <c r="F648" s="233"/>
      <c r="G648" s="233"/>
      <c r="H648" s="233"/>
      <c r="I648" s="233"/>
      <c r="J648" s="233"/>
      <c r="K648" s="233"/>
      <c r="L648" s="233"/>
      <c r="M648" s="233"/>
      <c r="N648" s="233"/>
      <c r="O648" s="233"/>
      <c r="P648" s="233"/>
      <c r="Q648" s="233"/>
      <c r="R648" s="233"/>
      <c r="S648" s="233"/>
      <c r="T648" s="233"/>
      <c r="U648" s="233"/>
      <c r="V648" s="233"/>
      <c r="W648" s="233"/>
      <c r="X648" s="233"/>
    </row>
    <row r="649" spans="1:24" ht="14.25" x14ac:dyDescent="0.2">
      <c r="A649" s="233"/>
      <c r="B649" s="233"/>
      <c r="C649" s="233"/>
      <c r="D649" s="233"/>
      <c r="E649" s="233"/>
      <c r="F649" s="233"/>
      <c r="G649" s="233"/>
      <c r="H649" s="233"/>
      <c r="I649" s="233"/>
      <c r="J649" s="233"/>
      <c r="K649" s="233"/>
      <c r="L649" s="233"/>
      <c r="M649" s="233"/>
      <c r="N649" s="233"/>
      <c r="O649" s="233"/>
      <c r="P649" s="233"/>
      <c r="Q649" s="233"/>
      <c r="R649" s="233"/>
      <c r="S649" s="233"/>
      <c r="T649" s="233"/>
      <c r="U649" s="233"/>
      <c r="V649" s="233"/>
      <c r="W649" s="233"/>
      <c r="X649" s="233"/>
    </row>
    <row r="650" spans="1:24" ht="14.25" x14ac:dyDescent="0.2">
      <c r="A650" s="233"/>
      <c r="B650" s="233"/>
      <c r="C650" s="233"/>
      <c r="D650" s="233"/>
      <c r="E650" s="233"/>
      <c r="F650" s="233"/>
      <c r="G650" s="233"/>
      <c r="H650" s="233"/>
      <c r="I650" s="233"/>
      <c r="J650" s="233"/>
      <c r="K650" s="233"/>
      <c r="L650" s="233"/>
      <c r="M650" s="233"/>
      <c r="N650" s="233"/>
      <c r="O650" s="233"/>
      <c r="P650" s="233"/>
      <c r="Q650" s="233"/>
      <c r="R650" s="233"/>
      <c r="S650" s="233"/>
      <c r="T650" s="233"/>
      <c r="U650" s="233"/>
      <c r="V650" s="233"/>
      <c r="W650" s="233"/>
      <c r="X650" s="233"/>
    </row>
    <row r="651" spans="1:24" ht="14.25" x14ac:dyDescent="0.2">
      <c r="A651" s="233"/>
      <c r="B651" s="233"/>
      <c r="C651" s="233"/>
      <c r="D651" s="233"/>
      <c r="E651" s="233"/>
      <c r="F651" s="233"/>
      <c r="G651" s="233"/>
      <c r="H651" s="233"/>
      <c r="I651" s="233"/>
      <c r="J651" s="233"/>
      <c r="K651" s="233"/>
      <c r="L651" s="233"/>
      <c r="M651" s="233"/>
      <c r="N651" s="233"/>
      <c r="O651" s="233"/>
      <c r="P651" s="233"/>
      <c r="Q651" s="233"/>
      <c r="R651" s="233"/>
      <c r="S651" s="233"/>
      <c r="T651" s="233"/>
      <c r="U651" s="233"/>
      <c r="V651" s="233"/>
      <c r="W651" s="233"/>
      <c r="X651" s="233"/>
    </row>
    <row r="652" spans="1:24" ht="14.25" x14ac:dyDescent="0.2">
      <c r="A652" s="233"/>
      <c r="B652" s="233"/>
      <c r="C652" s="233"/>
      <c r="D652" s="233"/>
      <c r="E652" s="233"/>
      <c r="F652" s="233"/>
      <c r="G652" s="233"/>
      <c r="H652" s="233"/>
      <c r="I652" s="233"/>
      <c r="J652" s="233"/>
      <c r="K652" s="233"/>
      <c r="L652" s="233"/>
      <c r="M652" s="233"/>
      <c r="N652" s="233"/>
      <c r="O652" s="233"/>
      <c r="P652" s="233"/>
      <c r="Q652" s="233"/>
      <c r="R652" s="233"/>
      <c r="S652" s="233"/>
      <c r="T652" s="233"/>
      <c r="U652" s="233"/>
      <c r="V652" s="233"/>
      <c r="W652" s="233"/>
      <c r="X652" s="233"/>
    </row>
    <row r="653" spans="1:24" ht="14.25" x14ac:dyDescent="0.2">
      <c r="A653" s="233"/>
      <c r="B653" s="233"/>
      <c r="C653" s="233"/>
      <c r="D653" s="233"/>
      <c r="E653" s="233"/>
      <c r="F653" s="233"/>
      <c r="G653" s="233"/>
      <c r="H653" s="233"/>
      <c r="I653" s="233"/>
      <c r="J653" s="233"/>
      <c r="K653" s="233"/>
      <c r="L653" s="233"/>
      <c r="M653" s="233"/>
      <c r="N653" s="233"/>
      <c r="O653" s="233"/>
      <c r="P653" s="233"/>
      <c r="Q653" s="233"/>
      <c r="R653" s="233"/>
      <c r="S653" s="233"/>
      <c r="T653" s="233"/>
      <c r="U653" s="233"/>
      <c r="V653" s="233"/>
      <c r="W653" s="233"/>
      <c r="X653" s="233"/>
    </row>
    <row r="654" spans="1:24" ht="14.25" x14ac:dyDescent="0.2">
      <c r="A654" s="233"/>
      <c r="B654" s="233"/>
      <c r="C654" s="233"/>
      <c r="D654" s="233"/>
      <c r="E654" s="233"/>
      <c r="F654" s="233"/>
      <c r="G654" s="233"/>
      <c r="H654" s="233"/>
      <c r="I654" s="233"/>
      <c r="J654" s="233"/>
      <c r="K654" s="233"/>
      <c r="L654" s="233"/>
      <c r="M654" s="233"/>
      <c r="N654" s="233"/>
      <c r="O654" s="233"/>
      <c r="P654" s="233"/>
      <c r="Q654" s="233"/>
      <c r="R654" s="233"/>
      <c r="S654" s="233"/>
      <c r="T654" s="233"/>
      <c r="U654" s="233"/>
      <c r="V654" s="233"/>
      <c r="W654" s="233"/>
      <c r="X654" s="233"/>
    </row>
    <row r="655" spans="1:24" ht="14.25" x14ac:dyDescent="0.2">
      <c r="A655" s="233"/>
      <c r="B655" s="233"/>
      <c r="C655" s="233"/>
      <c r="D655" s="233"/>
      <c r="E655" s="233"/>
      <c r="F655" s="233"/>
      <c r="G655" s="233"/>
      <c r="H655" s="233"/>
      <c r="I655" s="233"/>
      <c r="J655" s="233"/>
      <c r="K655" s="233"/>
      <c r="L655" s="233"/>
      <c r="M655" s="233"/>
      <c r="N655" s="233"/>
      <c r="O655" s="233"/>
      <c r="P655" s="233"/>
      <c r="Q655" s="233"/>
      <c r="R655" s="233"/>
      <c r="S655" s="233"/>
      <c r="T655" s="233"/>
      <c r="U655" s="233"/>
      <c r="V655" s="233"/>
      <c r="W655" s="233"/>
      <c r="X655" s="233"/>
    </row>
    <row r="656" spans="1:24" ht="14.25" x14ac:dyDescent="0.2">
      <c r="A656" s="233"/>
      <c r="B656" s="233"/>
      <c r="C656" s="233"/>
      <c r="D656" s="233"/>
      <c r="E656" s="233"/>
      <c r="F656" s="233"/>
      <c r="G656" s="233"/>
      <c r="H656" s="233"/>
      <c r="I656" s="233"/>
      <c r="J656" s="233"/>
      <c r="K656" s="233"/>
      <c r="L656" s="233"/>
      <c r="M656" s="233"/>
      <c r="N656" s="233"/>
      <c r="O656" s="233"/>
      <c r="P656" s="233"/>
      <c r="Q656" s="233"/>
      <c r="R656" s="233"/>
      <c r="S656" s="233"/>
      <c r="T656" s="233"/>
      <c r="U656" s="233"/>
      <c r="V656" s="233"/>
      <c r="W656" s="233"/>
      <c r="X656" s="233"/>
    </row>
    <row r="657" spans="1:24" ht="14.25" x14ac:dyDescent="0.2">
      <c r="A657" s="233"/>
      <c r="B657" s="233"/>
      <c r="C657" s="233"/>
      <c r="D657" s="233"/>
      <c r="E657" s="233"/>
      <c r="F657" s="233"/>
      <c r="G657" s="233"/>
      <c r="H657" s="233"/>
      <c r="I657" s="233"/>
      <c r="J657" s="233"/>
      <c r="K657" s="233"/>
      <c r="L657" s="233"/>
      <c r="M657" s="233"/>
      <c r="N657" s="233"/>
      <c r="O657" s="233"/>
      <c r="P657" s="233"/>
      <c r="Q657" s="233"/>
      <c r="R657" s="233"/>
      <c r="S657" s="233"/>
      <c r="T657" s="233"/>
      <c r="U657" s="233"/>
      <c r="V657" s="233"/>
      <c r="W657" s="233"/>
      <c r="X657" s="233"/>
    </row>
    <row r="658" spans="1:24" ht="14.25" x14ac:dyDescent="0.2">
      <c r="A658" s="233"/>
      <c r="B658" s="233"/>
      <c r="C658" s="233"/>
      <c r="D658" s="233"/>
      <c r="E658" s="233"/>
      <c r="F658" s="233"/>
      <c r="G658" s="233"/>
      <c r="H658" s="233"/>
      <c r="I658" s="233"/>
      <c r="J658" s="233"/>
      <c r="K658" s="233"/>
      <c r="L658" s="233"/>
      <c r="M658" s="233"/>
      <c r="N658" s="233"/>
      <c r="O658" s="233"/>
      <c r="P658" s="233"/>
      <c r="Q658" s="233"/>
      <c r="R658" s="233"/>
      <c r="S658" s="233"/>
      <c r="T658" s="233"/>
      <c r="U658" s="233"/>
      <c r="V658" s="233"/>
      <c r="W658" s="233"/>
      <c r="X658" s="233"/>
    </row>
    <row r="659" spans="1:24" ht="14.25" x14ac:dyDescent="0.2">
      <c r="A659" s="233"/>
      <c r="B659" s="233"/>
      <c r="C659" s="233"/>
      <c r="D659" s="233"/>
      <c r="E659" s="233"/>
      <c r="F659" s="233"/>
      <c r="G659" s="233"/>
      <c r="H659" s="233"/>
      <c r="I659" s="233"/>
      <c r="J659" s="233"/>
      <c r="K659" s="233"/>
      <c r="L659" s="233"/>
      <c r="M659" s="233"/>
      <c r="N659" s="233"/>
      <c r="O659" s="233"/>
      <c r="P659" s="233"/>
      <c r="Q659" s="233"/>
      <c r="R659" s="233"/>
      <c r="S659" s="233"/>
      <c r="T659" s="233"/>
      <c r="U659" s="233"/>
      <c r="V659" s="233"/>
      <c r="W659" s="233"/>
      <c r="X659" s="233"/>
    </row>
    <row r="660" spans="1:24" ht="14.25" x14ac:dyDescent="0.2">
      <c r="A660" s="233"/>
      <c r="B660" s="233"/>
      <c r="C660" s="233"/>
      <c r="D660" s="233"/>
      <c r="E660" s="233"/>
      <c r="F660" s="233"/>
      <c r="G660" s="233"/>
      <c r="H660" s="233"/>
      <c r="I660" s="233"/>
      <c r="J660" s="233"/>
      <c r="K660" s="233"/>
      <c r="L660" s="233"/>
      <c r="M660" s="233"/>
      <c r="N660" s="233"/>
      <c r="O660" s="233"/>
      <c r="P660" s="233"/>
      <c r="Q660" s="233"/>
      <c r="R660" s="233"/>
      <c r="S660" s="233"/>
      <c r="T660" s="233"/>
      <c r="U660" s="233"/>
      <c r="V660" s="233"/>
      <c r="W660" s="233"/>
      <c r="X660" s="233"/>
    </row>
    <row r="661" spans="1:24" ht="14.25" x14ac:dyDescent="0.2">
      <c r="A661" s="233"/>
      <c r="B661" s="233"/>
      <c r="C661" s="233"/>
      <c r="D661" s="233"/>
      <c r="E661" s="233"/>
      <c r="F661" s="233"/>
      <c r="G661" s="233"/>
      <c r="H661" s="233"/>
      <c r="I661" s="233"/>
      <c r="J661" s="233"/>
      <c r="K661" s="233"/>
      <c r="L661" s="233"/>
      <c r="M661" s="233"/>
      <c r="N661" s="233"/>
      <c r="O661" s="233"/>
      <c r="P661" s="233"/>
      <c r="Q661" s="233"/>
      <c r="R661" s="233"/>
      <c r="S661" s="233"/>
      <c r="T661" s="233"/>
      <c r="U661" s="233"/>
      <c r="V661" s="233"/>
      <c r="W661" s="233"/>
      <c r="X661" s="233"/>
    </row>
    <row r="662" spans="1:24" ht="14.25" x14ac:dyDescent="0.2">
      <c r="A662" s="233"/>
      <c r="B662" s="233"/>
      <c r="C662" s="233"/>
      <c r="D662" s="233"/>
      <c r="E662" s="233"/>
      <c r="F662" s="233"/>
      <c r="G662" s="233"/>
      <c r="H662" s="233"/>
      <c r="I662" s="233"/>
      <c r="J662" s="233"/>
      <c r="K662" s="233"/>
      <c r="L662" s="233"/>
      <c r="M662" s="233"/>
      <c r="N662" s="233"/>
      <c r="O662" s="233"/>
      <c r="P662" s="233"/>
      <c r="Q662" s="233"/>
      <c r="R662" s="233"/>
      <c r="S662" s="233"/>
      <c r="T662" s="233"/>
      <c r="U662" s="233"/>
      <c r="V662" s="233"/>
      <c r="W662" s="233"/>
      <c r="X662" s="233"/>
    </row>
    <row r="663" spans="1:24" ht="14.25" x14ac:dyDescent="0.2">
      <c r="A663" s="233"/>
      <c r="B663" s="233"/>
      <c r="C663" s="233"/>
      <c r="D663" s="233"/>
      <c r="E663" s="233"/>
      <c r="F663" s="233"/>
      <c r="G663" s="233"/>
      <c r="H663" s="233"/>
      <c r="I663" s="233"/>
      <c r="J663" s="233"/>
      <c r="K663" s="233"/>
      <c r="L663" s="233"/>
      <c r="M663" s="233"/>
      <c r="N663" s="233"/>
      <c r="O663" s="233"/>
      <c r="P663" s="233"/>
      <c r="Q663" s="233"/>
      <c r="R663" s="233"/>
      <c r="S663" s="233"/>
      <c r="T663" s="233"/>
      <c r="U663" s="233"/>
      <c r="V663" s="233"/>
      <c r="W663" s="233"/>
      <c r="X663" s="233"/>
    </row>
    <row r="664" spans="1:24" ht="14.25" x14ac:dyDescent="0.2">
      <c r="A664" s="233"/>
      <c r="B664" s="233"/>
      <c r="C664" s="233"/>
      <c r="D664" s="233"/>
      <c r="E664" s="233"/>
      <c r="F664" s="233"/>
      <c r="G664" s="233"/>
      <c r="H664" s="233"/>
      <c r="I664" s="233"/>
      <c r="J664" s="233"/>
      <c r="K664" s="233"/>
      <c r="L664" s="233"/>
      <c r="M664" s="233"/>
      <c r="N664" s="233"/>
      <c r="O664" s="233"/>
      <c r="P664" s="233"/>
      <c r="Q664" s="233"/>
      <c r="R664" s="233"/>
      <c r="S664" s="233"/>
      <c r="T664" s="233"/>
      <c r="U664" s="233"/>
      <c r="V664" s="233"/>
      <c r="W664" s="233"/>
      <c r="X664" s="233"/>
    </row>
    <row r="665" spans="1:24" ht="14.25" x14ac:dyDescent="0.2">
      <c r="A665" s="233"/>
      <c r="B665" s="233"/>
      <c r="C665" s="233"/>
      <c r="D665" s="233"/>
      <c r="E665" s="233"/>
      <c r="F665" s="233"/>
      <c r="G665" s="233"/>
      <c r="H665" s="233"/>
      <c r="I665" s="233"/>
      <c r="J665" s="233"/>
      <c r="K665" s="233"/>
      <c r="L665" s="233"/>
      <c r="M665" s="233"/>
      <c r="N665" s="233"/>
      <c r="O665" s="233"/>
      <c r="P665" s="233"/>
      <c r="Q665" s="233"/>
      <c r="R665" s="233"/>
      <c r="S665" s="233"/>
      <c r="T665" s="233"/>
      <c r="U665" s="233"/>
      <c r="V665" s="233"/>
      <c r="W665" s="233"/>
      <c r="X665" s="233"/>
    </row>
    <row r="666" spans="1:24" ht="14.25" x14ac:dyDescent="0.2">
      <c r="A666" s="233"/>
      <c r="B666" s="233"/>
      <c r="C666" s="233"/>
      <c r="D666" s="233"/>
      <c r="E666" s="233"/>
      <c r="F666" s="233"/>
      <c r="G666" s="233"/>
      <c r="H666" s="233"/>
      <c r="I666" s="233"/>
      <c r="J666" s="233"/>
      <c r="K666" s="233"/>
      <c r="L666" s="233"/>
      <c r="M666" s="233"/>
      <c r="N666" s="233"/>
      <c r="O666" s="233"/>
      <c r="P666" s="233"/>
      <c r="Q666" s="233"/>
      <c r="R666" s="233"/>
      <c r="S666" s="233"/>
      <c r="T666" s="233"/>
      <c r="U666" s="233"/>
      <c r="V666" s="233"/>
      <c r="W666" s="233"/>
      <c r="X666" s="233"/>
    </row>
    <row r="667" spans="1:24" ht="14.25" x14ac:dyDescent="0.2">
      <c r="A667" s="233"/>
      <c r="B667" s="233"/>
      <c r="C667" s="233"/>
      <c r="D667" s="233"/>
      <c r="E667" s="233"/>
      <c r="F667" s="233"/>
      <c r="G667" s="233"/>
      <c r="H667" s="233"/>
      <c r="I667" s="233"/>
      <c r="J667" s="233"/>
      <c r="K667" s="233"/>
      <c r="L667" s="233"/>
      <c r="M667" s="233"/>
      <c r="N667" s="233"/>
      <c r="O667" s="233"/>
      <c r="P667" s="233"/>
      <c r="Q667" s="233"/>
      <c r="R667" s="233"/>
      <c r="S667" s="233"/>
      <c r="T667" s="233"/>
      <c r="U667" s="233"/>
      <c r="V667" s="233"/>
      <c r="W667" s="233"/>
      <c r="X667" s="233"/>
    </row>
    <row r="668" spans="1:24" ht="14.25" x14ac:dyDescent="0.2">
      <c r="A668" s="233"/>
      <c r="B668" s="233"/>
      <c r="C668" s="233"/>
      <c r="D668" s="233"/>
      <c r="E668" s="233"/>
      <c r="F668" s="233"/>
      <c r="G668" s="233"/>
      <c r="H668" s="233"/>
      <c r="I668" s="233"/>
      <c r="J668" s="233"/>
      <c r="K668" s="233"/>
      <c r="L668" s="233"/>
      <c r="M668" s="233"/>
      <c r="N668" s="233"/>
      <c r="O668" s="233"/>
      <c r="P668" s="233"/>
      <c r="Q668" s="233"/>
      <c r="R668" s="233"/>
      <c r="S668" s="233"/>
      <c r="T668" s="233"/>
      <c r="U668" s="233"/>
      <c r="V668" s="233"/>
      <c r="W668" s="233"/>
      <c r="X668" s="233"/>
    </row>
    <row r="669" spans="1:24" ht="14.25" x14ac:dyDescent="0.2">
      <c r="A669" s="233"/>
      <c r="B669" s="233"/>
      <c r="C669" s="233"/>
      <c r="D669" s="233"/>
      <c r="E669" s="233"/>
      <c r="F669" s="233"/>
      <c r="G669" s="233"/>
      <c r="H669" s="233"/>
      <c r="I669" s="233"/>
      <c r="J669" s="233"/>
      <c r="K669" s="233"/>
      <c r="L669" s="233"/>
      <c r="M669" s="233"/>
      <c r="N669" s="233"/>
      <c r="O669" s="233"/>
      <c r="P669" s="233"/>
      <c r="Q669" s="233"/>
      <c r="R669" s="233"/>
      <c r="S669" s="233"/>
      <c r="T669" s="233"/>
      <c r="U669" s="233"/>
      <c r="V669" s="233"/>
      <c r="W669" s="233"/>
      <c r="X669" s="233"/>
    </row>
    <row r="670" spans="1:24" ht="14.25" x14ac:dyDescent="0.2">
      <c r="A670" s="233"/>
      <c r="B670" s="233"/>
      <c r="C670" s="233"/>
      <c r="D670" s="233"/>
      <c r="E670" s="233"/>
      <c r="F670" s="233"/>
      <c r="G670" s="233"/>
      <c r="H670" s="233"/>
      <c r="I670" s="233"/>
      <c r="J670" s="233"/>
      <c r="K670" s="233"/>
      <c r="L670" s="233"/>
      <c r="M670" s="233"/>
      <c r="N670" s="233"/>
      <c r="O670" s="233"/>
      <c r="P670" s="233"/>
      <c r="Q670" s="233"/>
      <c r="R670" s="233"/>
      <c r="S670" s="233"/>
      <c r="T670" s="233"/>
      <c r="U670" s="233"/>
      <c r="V670" s="233"/>
      <c r="W670" s="233"/>
      <c r="X670" s="233"/>
    </row>
    <row r="671" spans="1:24" ht="14.25" x14ac:dyDescent="0.2">
      <c r="A671" s="233"/>
      <c r="B671" s="233"/>
      <c r="C671" s="233"/>
      <c r="D671" s="233"/>
      <c r="E671" s="233"/>
      <c r="F671" s="233"/>
      <c r="G671" s="233"/>
      <c r="H671" s="233"/>
      <c r="I671" s="233"/>
      <c r="J671" s="233"/>
      <c r="K671" s="233"/>
      <c r="L671" s="233"/>
      <c r="M671" s="233"/>
      <c r="N671" s="233"/>
      <c r="O671" s="233"/>
      <c r="P671" s="233"/>
      <c r="Q671" s="233"/>
      <c r="R671" s="233"/>
      <c r="S671" s="233"/>
      <c r="T671" s="233"/>
      <c r="U671" s="233"/>
      <c r="V671" s="233"/>
      <c r="W671" s="233"/>
      <c r="X671" s="233"/>
    </row>
    <row r="672" spans="1:24" ht="14.25" x14ac:dyDescent="0.2">
      <c r="A672" s="233"/>
      <c r="B672" s="233"/>
      <c r="C672" s="233"/>
      <c r="D672" s="233"/>
      <c r="E672" s="233"/>
      <c r="F672" s="233"/>
      <c r="G672" s="233"/>
      <c r="H672" s="233"/>
      <c r="I672" s="233"/>
      <c r="J672" s="233"/>
      <c r="K672" s="233"/>
      <c r="L672" s="233"/>
      <c r="M672" s="233"/>
      <c r="N672" s="233"/>
      <c r="O672" s="233"/>
      <c r="P672" s="233"/>
      <c r="Q672" s="233"/>
      <c r="R672" s="233"/>
      <c r="S672" s="233"/>
      <c r="T672" s="233"/>
      <c r="U672" s="233"/>
      <c r="V672" s="233"/>
      <c r="W672" s="233"/>
      <c r="X672" s="233"/>
    </row>
    <row r="673" spans="1:24" ht="14.25" x14ac:dyDescent="0.2">
      <c r="A673" s="233"/>
      <c r="B673" s="233"/>
      <c r="C673" s="233"/>
      <c r="D673" s="233"/>
      <c r="E673" s="233"/>
      <c r="F673" s="233"/>
      <c r="G673" s="233"/>
      <c r="H673" s="233"/>
      <c r="I673" s="233"/>
      <c r="J673" s="233"/>
      <c r="K673" s="233"/>
      <c r="L673" s="233"/>
      <c r="M673" s="233"/>
      <c r="N673" s="233"/>
      <c r="O673" s="233"/>
      <c r="P673" s="233"/>
      <c r="Q673" s="233"/>
      <c r="R673" s="233"/>
      <c r="S673" s="233"/>
      <c r="T673" s="233"/>
      <c r="U673" s="233"/>
      <c r="V673" s="233"/>
      <c r="W673" s="233"/>
      <c r="X673" s="233"/>
    </row>
    <row r="674" spans="1:24" ht="14.25" x14ac:dyDescent="0.2">
      <c r="A674" s="233"/>
      <c r="B674" s="233"/>
      <c r="C674" s="233"/>
      <c r="D674" s="233"/>
      <c r="E674" s="233"/>
      <c r="F674" s="233"/>
      <c r="G674" s="233"/>
      <c r="H674" s="233"/>
      <c r="I674" s="233"/>
      <c r="J674" s="233"/>
      <c r="K674" s="233"/>
      <c r="L674" s="233"/>
      <c r="M674" s="233"/>
      <c r="N674" s="233"/>
      <c r="O674" s="233"/>
      <c r="P674" s="233"/>
      <c r="Q674" s="233"/>
      <c r="R674" s="233"/>
      <c r="S674" s="233"/>
      <c r="T674" s="233"/>
      <c r="U674" s="233"/>
      <c r="V674" s="233"/>
      <c r="W674" s="233"/>
      <c r="X674" s="233"/>
    </row>
    <row r="675" spans="1:24" ht="14.25" x14ac:dyDescent="0.2">
      <c r="A675" s="233"/>
      <c r="B675" s="233"/>
      <c r="C675" s="233"/>
      <c r="D675" s="233"/>
      <c r="E675" s="233"/>
      <c r="F675" s="233"/>
      <c r="G675" s="233"/>
      <c r="H675" s="233"/>
      <c r="I675" s="233"/>
      <c r="J675" s="233"/>
      <c r="K675" s="233"/>
      <c r="L675" s="233"/>
      <c r="M675" s="233"/>
      <c r="N675" s="233"/>
      <c r="O675" s="233"/>
      <c r="P675" s="233"/>
      <c r="Q675" s="233"/>
      <c r="R675" s="233"/>
      <c r="S675" s="233"/>
      <c r="T675" s="233"/>
      <c r="U675" s="233"/>
      <c r="V675" s="233"/>
      <c r="W675" s="233"/>
      <c r="X675" s="233"/>
    </row>
    <row r="676" spans="1:24" ht="14.25" x14ac:dyDescent="0.2">
      <c r="A676" s="233"/>
      <c r="B676" s="233"/>
      <c r="C676" s="233"/>
      <c r="D676" s="233"/>
      <c r="E676" s="233"/>
      <c r="F676" s="233"/>
      <c r="G676" s="233"/>
      <c r="H676" s="233"/>
      <c r="I676" s="233"/>
      <c r="J676" s="233"/>
      <c r="K676" s="233"/>
      <c r="L676" s="233"/>
      <c r="M676" s="233"/>
      <c r="N676" s="233"/>
      <c r="O676" s="233"/>
      <c r="P676" s="233"/>
      <c r="Q676" s="233"/>
      <c r="R676" s="233"/>
      <c r="S676" s="233"/>
      <c r="T676" s="233"/>
      <c r="U676" s="233"/>
      <c r="V676" s="233"/>
      <c r="W676" s="233"/>
      <c r="X676" s="233"/>
    </row>
    <row r="677" spans="1:24" ht="14.25" x14ac:dyDescent="0.2">
      <c r="A677" s="233"/>
      <c r="B677" s="233"/>
      <c r="C677" s="233"/>
      <c r="D677" s="233"/>
      <c r="E677" s="233"/>
      <c r="F677" s="233"/>
      <c r="G677" s="233"/>
      <c r="H677" s="233"/>
      <c r="I677" s="233"/>
      <c r="J677" s="233"/>
      <c r="K677" s="233"/>
      <c r="L677" s="233"/>
      <c r="M677" s="233"/>
      <c r="N677" s="233"/>
      <c r="O677" s="233"/>
      <c r="P677" s="233"/>
      <c r="Q677" s="233"/>
      <c r="R677" s="233"/>
      <c r="S677" s="233"/>
      <c r="T677" s="233"/>
      <c r="U677" s="233"/>
      <c r="V677" s="233"/>
      <c r="W677" s="233"/>
      <c r="X677" s="233"/>
    </row>
    <row r="678" spans="1:24" ht="14.25" x14ac:dyDescent="0.2">
      <c r="A678" s="233"/>
      <c r="B678" s="233"/>
      <c r="C678" s="233"/>
      <c r="D678" s="233"/>
      <c r="E678" s="233"/>
      <c r="F678" s="233"/>
      <c r="G678" s="233"/>
      <c r="H678" s="233"/>
      <c r="I678" s="233"/>
      <c r="J678" s="233"/>
      <c r="K678" s="233"/>
      <c r="L678" s="233"/>
      <c r="M678" s="233"/>
      <c r="N678" s="233"/>
      <c r="O678" s="233"/>
      <c r="P678" s="233"/>
      <c r="Q678" s="233"/>
      <c r="R678" s="233"/>
      <c r="S678" s="233"/>
      <c r="T678" s="233"/>
      <c r="U678" s="233"/>
      <c r="V678" s="233"/>
      <c r="W678" s="233"/>
      <c r="X678" s="233"/>
    </row>
    <row r="679" spans="1:24" ht="14.25" x14ac:dyDescent="0.2">
      <c r="A679" s="233"/>
      <c r="B679" s="233"/>
      <c r="C679" s="233"/>
      <c r="D679" s="233"/>
      <c r="E679" s="233"/>
      <c r="F679" s="233"/>
      <c r="G679" s="233"/>
      <c r="H679" s="233"/>
      <c r="I679" s="233"/>
      <c r="J679" s="233"/>
      <c r="K679" s="233"/>
      <c r="L679" s="233"/>
      <c r="M679" s="233"/>
      <c r="N679" s="233"/>
      <c r="O679" s="233"/>
      <c r="P679" s="233"/>
      <c r="Q679" s="233"/>
      <c r="R679" s="233"/>
      <c r="S679" s="233"/>
      <c r="T679" s="233"/>
      <c r="U679" s="233"/>
      <c r="V679" s="233"/>
      <c r="W679" s="233"/>
      <c r="X679" s="233"/>
    </row>
    <row r="680" spans="1:24" ht="14.25" x14ac:dyDescent="0.2">
      <c r="A680" s="233"/>
      <c r="B680" s="233"/>
      <c r="C680" s="233"/>
      <c r="D680" s="233"/>
      <c r="E680" s="233"/>
      <c r="F680" s="233"/>
      <c r="G680" s="233"/>
      <c r="H680" s="233"/>
      <c r="I680" s="233"/>
      <c r="J680" s="233"/>
      <c r="K680" s="233"/>
      <c r="L680" s="233"/>
      <c r="M680" s="233"/>
      <c r="N680" s="233"/>
      <c r="O680" s="233"/>
      <c r="P680" s="233"/>
      <c r="Q680" s="233"/>
      <c r="R680" s="233"/>
      <c r="S680" s="233"/>
      <c r="T680" s="233"/>
      <c r="U680" s="233"/>
      <c r="V680" s="233"/>
      <c r="W680" s="233"/>
      <c r="X680" s="233"/>
    </row>
    <row r="681" spans="1:24" ht="14.25" x14ac:dyDescent="0.2">
      <c r="A681" s="233"/>
      <c r="B681" s="233"/>
      <c r="C681" s="233"/>
      <c r="D681" s="233"/>
      <c r="E681" s="233"/>
      <c r="F681" s="233"/>
      <c r="G681" s="233"/>
      <c r="H681" s="233"/>
      <c r="I681" s="233"/>
      <c r="J681" s="233"/>
      <c r="K681" s="233"/>
      <c r="L681" s="233"/>
      <c r="M681" s="233"/>
      <c r="N681" s="233"/>
      <c r="O681" s="233"/>
      <c r="P681" s="233"/>
      <c r="Q681" s="233"/>
      <c r="R681" s="233"/>
      <c r="S681" s="233"/>
      <c r="T681" s="233"/>
      <c r="U681" s="233"/>
      <c r="V681" s="233"/>
      <c r="W681" s="233"/>
      <c r="X681" s="233"/>
    </row>
    <row r="682" spans="1:24" ht="14.25" x14ac:dyDescent="0.2">
      <c r="A682" s="233"/>
      <c r="B682" s="233"/>
      <c r="C682" s="233"/>
      <c r="D682" s="233"/>
      <c r="E682" s="233"/>
      <c r="F682" s="233"/>
      <c r="G682" s="233"/>
      <c r="H682" s="233"/>
      <c r="I682" s="233"/>
      <c r="J682" s="233"/>
      <c r="K682" s="233"/>
      <c r="L682" s="233"/>
      <c r="M682" s="233"/>
      <c r="N682" s="233"/>
      <c r="O682" s="233"/>
      <c r="P682" s="233"/>
      <c r="Q682" s="233"/>
      <c r="R682" s="233"/>
      <c r="S682" s="233"/>
      <c r="T682" s="233"/>
      <c r="U682" s="233"/>
      <c r="V682" s="233"/>
      <c r="W682" s="233"/>
      <c r="X682" s="233"/>
    </row>
    <row r="683" spans="1:24" ht="14.25" x14ac:dyDescent="0.2">
      <c r="A683" s="233"/>
      <c r="B683" s="233"/>
      <c r="C683" s="233"/>
      <c r="D683" s="233"/>
      <c r="E683" s="233"/>
      <c r="F683" s="233"/>
      <c r="G683" s="233"/>
      <c r="H683" s="233"/>
      <c r="I683" s="233"/>
      <c r="J683" s="233"/>
      <c r="K683" s="233"/>
      <c r="L683" s="233"/>
      <c r="M683" s="233"/>
      <c r="N683" s="233"/>
      <c r="O683" s="233"/>
      <c r="P683" s="233"/>
      <c r="Q683" s="233"/>
      <c r="R683" s="233"/>
      <c r="S683" s="233"/>
      <c r="T683" s="233"/>
      <c r="U683" s="233"/>
      <c r="V683" s="233"/>
      <c r="W683" s="233"/>
      <c r="X683" s="233"/>
    </row>
    <row r="684" spans="1:24" ht="14.25" x14ac:dyDescent="0.2">
      <c r="A684" s="233"/>
      <c r="B684" s="233"/>
      <c r="C684" s="233"/>
      <c r="D684" s="233"/>
      <c r="E684" s="233"/>
      <c r="F684" s="233"/>
      <c r="G684" s="233"/>
      <c r="H684" s="233"/>
      <c r="I684" s="233"/>
      <c r="J684" s="233"/>
      <c r="K684" s="233"/>
      <c r="L684" s="233"/>
      <c r="M684" s="233"/>
      <c r="N684" s="233"/>
      <c r="O684" s="233"/>
      <c r="P684" s="233"/>
      <c r="Q684" s="233"/>
      <c r="R684" s="233"/>
      <c r="S684" s="233"/>
      <c r="T684" s="233"/>
      <c r="U684" s="233"/>
      <c r="V684" s="233"/>
      <c r="W684" s="233"/>
      <c r="X684" s="233"/>
    </row>
    <row r="685" spans="1:24" ht="14.25" x14ac:dyDescent="0.2">
      <c r="A685" s="233"/>
      <c r="B685" s="233"/>
      <c r="C685" s="233"/>
      <c r="D685" s="233"/>
      <c r="E685" s="233"/>
      <c r="F685" s="233"/>
      <c r="G685" s="233"/>
      <c r="H685" s="233"/>
      <c r="I685" s="233"/>
      <c r="J685" s="233"/>
      <c r="K685" s="233"/>
      <c r="L685" s="233"/>
      <c r="M685" s="233"/>
      <c r="N685" s="233"/>
      <c r="O685" s="233"/>
      <c r="P685" s="233"/>
      <c r="Q685" s="233"/>
      <c r="R685" s="233"/>
      <c r="S685" s="233"/>
      <c r="T685" s="233"/>
      <c r="U685" s="233"/>
      <c r="V685" s="233"/>
      <c r="W685" s="233"/>
      <c r="X685" s="233"/>
    </row>
    <row r="686" spans="1:24" ht="14.25" x14ac:dyDescent="0.2">
      <c r="A686" s="233"/>
      <c r="B686" s="233"/>
      <c r="C686" s="233"/>
      <c r="D686" s="233"/>
      <c r="E686" s="233"/>
      <c r="F686" s="233"/>
      <c r="G686" s="233"/>
      <c r="H686" s="233"/>
      <c r="I686" s="233"/>
      <c r="J686" s="233"/>
      <c r="K686" s="233"/>
      <c r="L686" s="233"/>
      <c r="M686" s="233"/>
      <c r="N686" s="233"/>
      <c r="O686" s="233"/>
      <c r="P686" s="233"/>
      <c r="Q686" s="233"/>
      <c r="R686" s="233"/>
      <c r="S686" s="233"/>
      <c r="T686" s="233"/>
      <c r="U686" s="233"/>
      <c r="V686" s="233"/>
      <c r="W686" s="233"/>
      <c r="X686" s="233"/>
    </row>
    <row r="687" spans="1:24" ht="14.25" x14ac:dyDescent="0.2">
      <c r="A687" s="233"/>
      <c r="B687" s="233"/>
      <c r="C687" s="233"/>
      <c r="D687" s="233"/>
      <c r="E687" s="233"/>
      <c r="F687" s="233"/>
      <c r="G687" s="233"/>
      <c r="H687" s="233"/>
      <c r="I687" s="233"/>
      <c r="J687" s="233"/>
      <c r="K687" s="233"/>
      <c r="L687" s="233"/>
      <c r="M687" s="233"/>
      <c r="N687" s="233"/>
      <c r="O687" s="233"/>
      <c r="P687" s="233"/>
      <c r="Q687" s="233"/>
      <c r="R687" s="233"/>
      <c r="S687" s="233"/>
      <c r="T687" s="233"/>
      <c r="U687" s="233"/>
      <c r="V687" s="233"/>
      <c r="W687" s="233"/>
      <c r="X687" s="233"/>
    </row>
    <row r="688" spans="1:24" ht="14.25" x14ac:dyDescent="0.2">
      <c r="A688" s="233"/>
      <c r="B688" s="233"/>
      <c r="C688" s="233"/>
      <c r="D688" s="233"/>
      <c r="E688" s="233"/>
      <c r="F688" s="233"/>
      <c r="G688" s="233"/>
      <c r="H688" s="233"/>
      <c r="I688" s="233"/>
      <c r="J688" s="233"/>
      <c r="K688" s="233"/>
      <c r="L688" s="233"/>
      <c r="M688" s="233"/>
      <c r="N688" s="233"/>
      <c r="O688" s="233"/>
      <c r="P688" s="233"/>
      <c r="Q688" s="233"/>
      <c r="R688" s="233"/>
      <c r="S688" s="233"/>
      <c r="T688" s="233"/>
      <c r="U688" s="233"/>
      <c r="V688" s="233"/>
      <c r="W688" s="233"/>
      <c r="X688" s="233"/>
    </row>
    <row r="689" spans="1:24" ht="14.25" x14ac:dyDescent="0.2">
      <c r="A689" s="233"/>
      <c r="B689" s="233"/>
      <c r="C689" s="233"/>
      <c r="D689" s="233"/>
      <c r="E689" s="233"/>
      <c r="F689" s="233"/>
      <c r="G689" s="233"/>
      <c r="H689" s="233"/>
      <c r="I689" s="233"/>
      <c r="J689" s="233"/>
      <c r="K689" s="233"/>
      <c r="L689" s="233"/>
      <c r="M689" s="233"/>
      <c r="N689" s="233"/>
      <c r="O689" s="233"/>
      <c r="P689" s="233"/>
      <c r="Q689" s="233"/>
      <c r="R689" s="233"/>
      <c r="S689" s="233"/>
      <c r="T689" s="233"/>
      <c r="U689" s="233"/>
      <c r="V689" s="233"/>
      <c r="W689" s="233"/>
      <c r="X689" s="233"/>
    </row>
    <row r="690" spans="1:24" ht="14.25" x14ac:dyDescent="0.2">
      <c r="A690" s="233"/>
      <c r="B690" s="233"/>
      <c r="C690" s="233"/>
      <c r="D690" s="233"/>
      <c r="E690" s="233"/>
      <c r="F690" s="233"/>
      <c r="G690" s="233"/>
      <c r="H690" s="233"/>
      <c r="I690" s="233"/>
      <c r="J690" s="233"/>
      <c r="K690" s="233"/>
      <c r="L690" s="233"/>
      <c r="M690" s="233"/>
      <c r="N690" s="233"/>
      <c r="O690" s="233"/>
      <c r="P690" s="233"/>
      <c r="Q690" s="233"/>
      <c r="R690" s="233"/>
      <c r="S690" s="233"/>
      <c r="T690" s="233"/>
      <c r="U690" s="233"/>
      <c r="V690" s="233"/>
      <c r="W690" s="233"/>
      <c r="X690" s="233"/>
    </row>
    <row r="691" spans="1:24" ht="14.25" x14ac:dyDescent="0.2">
      <c r="A691" s="233"/>
      <c r="B691" s="233"/>
      <c r="C691" s="233"/>
      <c r="D691" s="233"/>
      <c r="E691" s="233"/>
      <c r="F691" s="233"/>
      <c r="G691" s="233"/>
      <c r="H691" s="233"/>
      <c r="I691" s="233"/>
      <c r="J691" s="233"/>
      <c r="K691" s="233"/>
      <c r="L691" s="233"/>
      <c r="M691" s="233"/>
      <c r="N691" s="233"/>
      <c r="O691" s="233"/>
      <c r="P691" s="233"/>
      <c r="Q691" s="233"/>
      <c r="R691" s="233"/>
      <c r="S691" s="233"/>
      <c r="T691" s="233"/>
      <c r="U691" s="233"/>
      <c r="V691" s="233"/>
      <c r="W691" s="233"/>
      <c r="X691" s="233"/>
    </row>
    <row r="692" spans="1:24" ht="14.25" x14ac:dyDescent="0.2">
      <c r="A692" s="233"/>
      <c r="B692" s="233"/>
      <c r="C692" s="233"/>
      <c r="D692" s="233"/>
      <c r="E692" s="233"/>
      <c r="F692" s="233"/>
      <c r="G692" s="233"/>
      <c r="H692" s="233"/>
      <c r="I692" s="233"/>
      <c r="J692" s="233"/>
      <c r="K692" s="233"/>
      <c r="L692" s="233"/>
      <c r="M692" s="233"/>
      <c r="N692" s="233"/>
      <c r="O692" s="233"/>
      <c r="P692" s="233"/>
      <c r="Q692" s="233"/>
      <c r="R692" s="233"/>
      <c r="S692" s="233"/>
      <c r="T692" s="233"/>
      <c r="U692" s="233"/>
      <c r="V692" s="233"/>
      <c r="W692" s="233"/>
      <c r="X692" s="233"/>
    </row>
    <row r="693" spans="1:24" ht="14.25" x14ac:dyDescent="0.2">
      <c r="A693" s="233"/>
      <c r="B693" s="233"/>
      <c r="C693" s="233"/>
      <c r="D693" s="233"/>
      <c r="E693" s="233"/>
      <c r="F693" s="233"/>
      <c r="G693" s="233"/>
      <c r="H693" s="233"/>
      <c r="I693" s="233"/>
      <c r="J693" s="233"/>
      <c r="K693" s="233"/>
      <c r="L693" s="233"/>
      <c r="M693" s="233"/>
      <c r="N693" s="233"/>
      <c r="O693" s="233"/>
      <c r="P693" s="233"/>
      <c r="Q693" s="233"/>
      <c r="R693" s="233"/>
      <c r="S693" s="233"/>
      <c r="T693" s="233"/>
      <c r="U693" s="233"/>
      <c r="V693" s="233"/>
      <c r="W693" s="233"/>
      <c r="X693" s="233"/>
    </row>
    <row r="694" spans="1:24" ht="14.25" x14ac:dyDescent="0.2">
      <c r="A694" s="233"/>
      <c r="B694" s="233"/>
      <c r="C694" s="233"/>
      <c r="D694" s="233"/>
      <c r="E694" s="233"/>
      <c r="F694" s="233"/>
      <c r="G694" s="233"/>
      <c r="H694" s="233"/>
      <c r="I694" s="233"/>
      <c r="J694" s="233"/>
      <c r="K694" s="233"/>
      <c r="L694" s="233"/>
      <c r="M694" s="233"/>
      <c r="N694" s="233"/>
      <c r="O694" s="233"/>
      <c r="P694" s="233"/>
      <c r="Q694" s="233"/>
      <c r="R694" s="233"/>
      <c r="S694" s="233"/>
      <c r="T694" s="233"/>
      <c r="U694" s="233"/>
      <c r="V694" s="233"/>
      <c r="W694" s="233"/>
      <c r="X694" s="233"/>
    </row>
    <row r="695" spans="1:24" ht="14.25" x14ac:dyDescent="0.2">
      <c r="A695" s="233"/>
      <c r="B695" s="233"/>
      <c r="C695" s="233"/>
      <c r="D695" s="233"/>
      <c r="E695" s="233"/>
      <c r="F695" s="233"/>
      <c r="G695" s="233"/>
      <c r="H695" s="233"/>
      <c r="I695" s="233"/>
      <c r="J695" s="233"/>
      <c r="K695" s="233"/>
      <c r="L695" s="233"/>
      <c r="M695" s="233"/>
      <c r="N695" s="233"/>
      <c r="O695" s="233"/>
      <c r="P695" s="233"/>
      <c r="Q695" s="233"/>
      <c r="R695" s="233"/>
      <c r="S695" s="233"/>
      <c r="T695" s="233"/>
      <c r="U695" s="233"/>
      <c r="V695" s="233"/>
      <c r="W695" s="233"/>
      <c r="X695" s="233"/>
    </row>
    <row r="696" spans="1:24" ht="14.25" x14ac:dyDescent="0.2">
      <c r="A696" s="233"/>
      <c r="B696" s="233"/>
      <c r="C696" s="233"/>
      <c r="D696" s="233"/>
      <c r="E696" s="233"/>
      <c r="F696" s="233"/>
      <c r="G696" s="233"/>
      <c r="H696" s="233"/>
      <c r="I696" s="233"/>
      <c r="J696" s="233"/>
      <c r="K696" s="233"/>
      <c r="L696" s="233"/>
      <c r="M696" s="233"/>
      <c r="N696" s="233"/>
      <c r="O696" s="233"/>
      <c r="P696" s="233"/>
      <c r="Q696" s="233"/>
      <c r="R696" s="233"/>
      <c r="S696" s="233"/>
      <c r="T696" s="233"/>
      <c r="U696" s="233"/>
      <c r="V696" s="233"/>
      <c r="W696" s="233"/>
      <c r="X696" s="233"/>
    </row>
    <row r="697" spans="1:24" ht="14.25" x14ac:dyDescent="0.2">
      <c r="A697" s="233"/>
      <c r="B697" s="233"/>
      <c r="C697" s="233"/>
      <c r="D697" s="233"/>
      <c r="E697" s="233"/>
      <c r="F697" s="233"/>
      <c r="G697" s="233"/>
      <c r="H697" s="233"/>
      <c r="I697" s="233"/>
      <c r="J697" s="233"/>
      <c r="K697" s="233"/>
      <c r="L697" s="233"/>
      <c r="M697" s="233"/>
      <c r="N697" s="233"/>
      <c r="O697" s="233"/>
      <c r="P697" s="233"/>
      <c r="Q697" s="233"/>
      <c r="R697" s="233"/>
      <c r="S697" s="233"/>
      <c r="T697" s="233"/>
      <c r="U697" s="233"/>
      <c r="V697" s="233"/>
      <c r="W697" s="233"/>
      <c r="X697" s="233"/>
    </row>
    <row r="698" spans="1:24" ht="14.25" x14ac:dyDescent="0.2">
      <c r="A698" s="233"/>
      <c r="B698" s="233"/>
      <c r="C698" s="233"/>
      <c r="D698" s="233"/>
      <c r="E698" s="233"/>
      <c r="F698" s="233"/>
      <c r="G698" s="233"/>
      <c r="H698" s="233"/>
      <c r="I698" s="233"/>
      <c r="J698" s="233"/>
      <c r="K698" s="233"/>
      <c r="L698" s="233"/>
      <c r="M698" s="233"/>
      <c r="N698" s="233"/>
      <c r="O698" s="233"/>
      <c r="P698" s="233"/>
      <c r="Q698" s="233"/>
      <c r="R698" s="233"/>
      <c r="S698" s="233"/>
      <c r="T698" s="233"/>
      <c r="U698" s="233"/>
      <c r="V698" s="233"/>
      <c r="W698" s="233"/>
      <c r="X698" s="233"/>
    </row>
    <row r="699" spans="1:24" ht="14.25" x14ac:dyDescent="0.2">
      <c r="A699" s="233"/>
      <c r="B699" s="233"/>
      <c r="C699" s="233"/>
      <c r="D699" s="233"/>
      <c r="E699" s="233"/>
      <c r="F699" s="233"/>
      <c r="G699" s="233"/>
      <c r="H699" s="233"/>
      <c r="I699" s="233"/>
      <c r="J699" s="233"/>
      <c r="K699" s="233"/>
      <c r="L699" s="233"/>
      <c r="M699" s="233"/>
      <c r="N699" s="233"/>
      <c r="O699" s="233"/>
      <c r="P699" s="233"/>
      <c r="Q699" s="233"/>
      <c r="R699" s="233"/>
      <c r="S699" s="233"/>
      <c r="T699" s="233"/>
      <c r="U699" s="233"/>
      <c r="V699" s="233"/>
      <c r="W699" s="233"/>
      <c r="X699" s="233"/>
    </row>
    <row r="700" spans="1:24" ht="14.25" x14ac:dyDescent="0.2">
      <c r="A700" s="233"/>
      <c r="B700" s="233"/>
      <c r="C700" s="233"/>
      <c r="D700" s="233"/>
      <c r="E700" s="233"/>
      <c r="F700" s="233"/>
      <c r="G700" s="233"/>
      <c r="H700" s="233"/>
      <c r="I700" s="233"/>
      <c r="J700" s="233"/>
      <c r="K700" s="233"/>
      <c r="L700" s="233"/>
      <c r="M700" s="233"/>
      <c r="N700" s="233"/>
      <c r="O700" s="233"/>
      <c r="P700" s="233"/>
      <c r="Q700" s="233"/>
      <c r="R700" s="233"/>
      <c r="S700" s="233"/>
      <c r="T700" s="233"/>
      <c r="U700" s="233"/>
      <c r="V700" s="233"/>
      <c r="W700" s="233"/>
      <c r="X700" s="233"/>
    </row>
    <row r="701" spans="1:24" ht="14.25" x14ac:dyDescent="0.2">
      <c r="A701" s="233"/>
      <c r="B701" s="233"/>
      <c r="C701" s="233"/>
      <c r="D701" s="233"/>
      <c r="E701" s="233"/>
      <c r="F701" s="233"/>
      <c r="G701" s="233"/>
      <c r="H701" s="233"/>
      <c r="I701" s="233"/>
      <c r="J701" s="233"/>
      <c r="K701" s="233"/>
      <c r="L701" s="233"/>
      <c r="M701" s="233"/>
      <c r="N701" s="233"/>
      <c r="O701" s="233"/>
      <c r="P701" s="233"/>
      <c r="Q701" s="233"/>
      <c r="R701" s="233"/>
      <c r="S701" s="233"/>
      <c r="T701" s="233"/>
      <c r="U701" s="233"/>
      <c r="V701" s="233"/>
      <c r="W701" s="233"/>
      <c r="X701" s="233"/>
    </row>
    <row r="702" spans="1:24" ht="14.25" x14ac:dyDescent="0.2">
      <c r="A702" s="233"/>
      <c r="B702" s="233"/>
      <c r="C702" s="233"/>
      <c r="D702" s="233"/>
      <c r="E702" s="233"/>
      <c r="F702" s="233"/>
      <c r="G702" s="233"/>
      <c r="H702" s="233"/>
      <c r="I702" s="233"/>
      <c r="J702" s="233"/>
      <c r="K702" s="233"/>
      <c r="L702" s="233"/>
      <c r="M702" s="233"/>
      <c r="N702" s="233"/>
      <c r="O702" s="233"/>
      <c r="P702" s="233"/>
      <c r="Q702" s="233"/>
      <c r="R702" s="233"/>
      <c r="S702" s="233"/>
      <c r="T702" s="233"/>
      <c r="U702" s="233"/>
      <c r="V702" s="233"/>
      <c r="W702" s="233"/>
      <c r="X702" s="233"/>
    </row>
    <row r="703" spans="1:24" ht="14.25" x14ac:dyDescent="0.2">
      <c r="A703" s="233"/>
      <c r="B703" s="233"/>
      <c r="C703" s="233"/>
      <c r="D703" s="233"/>
      <c r="E703" s="233"/>
      <c r="F703" s="233"/>
      <c r="G703" s="233"/>
      <c r="H703" s="233"/>
      <c r="I703" s="233"/>
      <c r="J703" s="233"/>
      <c r="K703" s="233"/>
      <c r="L703" s="233"/>
      <c r="M703" s="233"/>
      <c r="N703" s="233"/>
      <c r="O703" s="233"/>
      <c r="P703" s="233"/>
      <c r="Q703" s="233"/>
      <c r="R703" s="233"/>
      <c r="S703" s="233"/>
      <c r="T703" s="233"/>
      <c r="U703" s="233"/>
      <c r="V703" s="233"/>
      <c r="W703" s="233"/>
      <c r="X703" s="233"/>
    </row>
    <row r="704" spans="1:24" ht="14.25" x14ac:dyDescent="0.2">
      <c r="A704" s="233"/>
      <c r="B704" s="233"/>
      <c r="C704" s="233"/>
      <c r="D704" s="233"/>
      <c r="E704" s="233"/>
      <c r="F704" s="233"/>
      <c r="G704" s="233"/>
      <c r="H704" s="233"/>
      <c r="I704" s="233"/>
      <c r="J704" s="233"/>
      <c r="K704" s="233"/>
      <c r="L704" s="233"/>
      <c r="M704" s="233"/>
      <c r="N704" s="233"/>
      <c r="O704" s="233"/>
      <c r="P704" s="233"/>
      <c r="Q704" s="233"/>
      <c r="R704" s="233"/>
      <c r="S704" s="233"/>
      <c r="T704" s="233"/>
      <c r="U704" s="233"/>
      <c r="V704" s="233"/>
      <c r="W704" s="233"/>
      <c r="X704" s="233"/>
    </row>
    <row r="705" spans="1:24" ht="14.25" x14ac:dyDescent="0.2">
      <c r="A705" s="233"/>
      <c r="B705" s="233"/>
      <c r="C705" s="233"/>
      <c r="D705" s="233"/>
      <c r="E705" s="233"/>
      <c r="F705" s="233"/>
      <c r="G705" s="233"/>
      <c r="H705" s="233"/>
      <c r="I705" s="233"/>
      <c r="J705" s="233"/>
      <c r="K705" s="233"/>
      <c r="L705" s="233"/>
      <c r="M705" s="233"/>
      <c r="N705" s="233"/>
      <c r="O705" s="233"/>
      <c r="P705" s="233"/>
      <c r="Q705" s="233"/>
      <c r="R705" s="233"/>
      <c r="S705" s="233"/>
      <c r="T705" s="233"/>
      <c r="U705" s="233"/>
      <c r="V705" s="233"/>
      <c r="W705" s="233"/>
      <c r="X705" s="233"/>
    </row>
    <row r="706" spans="1:24" ht="14.25" x14ac:dyDescent="0.2">
      <c r="A706" s="233"/>
      <c r="B706" s="233"/>
      <c r="C706" s="233"/>
      <c r="D706" s="233"/>
      <c r="E706" s="233"/>
      <c r="F706" s="233"/>
      <c r="G706" s="233"/>
      <c r="H706" s="233"/>
      <c r="I706" s="233"/>
      <c r="J706" s="233"/>
      <c r="K706" s="233"/>
      <c r="L706" s="233"/>
      <c r="M706" s="233"/>
      <c r="N706" s="233"/>
      <c r="O706" s="233"/>
      <c r="P706" s="233"/>
      <c r="Q706" s="233"/>
      <c r="R706" s="233"/>
      <c r="S706" s="233"/>
      <c r="T706" s="233"/>
      <c r="U706" s="233"/>
      <c r="V706" s="233"/>
      <c r="W706" s="233"/>
      <c r="X706" s="233"/>
    </row>
    <row r="707" spans="1:24" ht="14.25" x14ac:dyDescent="0.2">
      <c r="A707" s="233"/>
      <c r="B707" s="233"/>
      <c r="C707" s="233"/>
      <c r="D707" s="233"/>
      <c r="E707" s="233"/>
      <c r="F707" s="233"/>
      <c r="G707" s="233"/>
      <c r="H707" s="233"/>
      <c r="I707" s="233"/>
      <c r="J707" s="233"/>
      <c r="K707" s="233"/>
      <c r="L707" s="233"/>
      <c r="M707" s="233"/>
      <c r="N707" s="233"/>
      <c r="O707" s="233"/>
      <c r="P707" s="233"/>
      <c r="Q707" s="233"/>
      <c r="R707" s="233"/>
      <c r="S707" s="233"/>
      <c r="T707" s="233"/>
      <c r="U707" s="233"/>
      <c r="V707" s="233"/>
      <c r="W707" s="233"/>
      <c r="X707" s="233"/>
    </row>
    <row r="708" spans="1:24" ht="14.25" x14ac:dyDescent="0.2">
      <c r="A708" s="233"/>
      <c r="B708" s="233"/>
      <c r="C708" s="233"/>
      <c r="D708" s="233"/>
      <c r="E708" s="233"/>
      <c r="F708" s="233"/>
      <c r="G708" s="233"/>
      <c r="H708" s="233"/>
      <c r="I708" s="233"/>
      <c r="J708" s="233"/>
      <c r="K708" s="233"/>
      <c r="L708" s="233"/>
      <c r="M708" s="233"/>
      <c r="N708" s="233"/>
      <c r="O708" s="233"/>
      <c r="P708" s="233"/>
      <c r="Q708" s="233"/>
      <c r="R708" s="233"/>
      <c r="S708" s="233"/>
      <c r="T708" s="233"/>
      <c r="U708" s="233"/>
      <c r="V708" s="233"/>
      <c r="W708" s="233"/>
      <c r="X708" s="233"/>
    </row>
    <row r="709" spans="1:24" ht="14.25" x14ac:dyDescent="0.2">
      <c r="A709" s="233"/>
      <c r="B709" s="233"/>
      <c r="C709" s="233"/>
      <c r="D709" s="233"/>
      <c r="E709" s="233"/>
      <c r="F709" s="233"/>
      <c r="G709" s="233"/>
      <c r="H709" s="233"/>
      <c r="I709" s="233"/>
      <c r="J709" s="233"/>
      <c r="K709" s="233"/>
      <c r="L709" s="233"/>
      <c r="M709" s="233"/>
      <c r="N709" s="233"/>
      <c r="O709" s="233"/>
      <c r="P709" s="233"/>
      <c r="Q709" s="233"/>
      <c r="R709" s="233"/>
      <c r="S709" s="233"/>
      <c r="T709" s="233"/>
      <c r="U709" s="233"/>
      <c r="V709" s="233"/>
      <c r="W709" s="233"/>
      <c r="X709" s="233"/>
    </row>
    <row r="710" spans="1:24" ht="14.25" x14ac:dyDescent="0.2">
      <c r="A710" s="233"/>
      <c r="B710" s="233"/>
      <c r="C710" s="233"/>
      <c r="D710" s="233"/>
      <c r="E710" s="233"/>
      <c r="F710" s="233"/>
      <c r="G710" s="233"/>
      <c r="H710" s="233"/>
      <c r="I710" s="233"/>
      <c r="J710" s="233"/>
      <c r="K710" s="233"/>
      <c r="L710" s="233"/>
      <c r="M710" s="233"/>
      <c r="N710" s="233"/>
      <c r="O710" s="233"/>
      <c r="P710" s="233"/>
      <c r="Q710" s="233"/>
      <c r="R710" s="233"/>
      <c r="S710" s="233"/>
      <c r="T710" s="233"/>
      <c r="U710" s="233"/>
      <c r="V710" s="233"/>
      <c r="W710" s="233"/>
      <c r="X710" s="233"/>
    </row>
    <row r="711" spans="1:24" ht="14.25" x14ac:dyDescent="0.2">
      <c r="A711" s="233"/>
      <c r="B711" s="233"/>
      <c r="C711" s="233"/>
      <c r="D711" s="233"/>
      <c r="E711" s="233"/>
      <c r="F711" s="233"/>
      <c r="G711" s="233"/>
      <c r="H711" s="233"/>
      <c r="I711" s="233"/>
      <c r="J711" s="233"/>
      <c r="K711" s="233"/>
      <c r="L711" s="233"/>
      <c r="M711" s="233"/>
      <c r="N711" s="233"/>
      <c r="O711" s="233"/>
      <c r="P711" s="233"/>
      <c r="Q711" s="233"/>
      <c r="R711" s="233"/>
      <c r="S711" s="233"/>
      <c r="T711" s="233"/>
      <c r="U711" s="233"/>
      <c r="V711" s="233"/>
      <c r="W711" s="233"/>
      <c r="X711" s="233"/>
    </row>
    <row r="712" spans="1:24" ht="14.25" x14ac:dyDescent="0.2">
      <c r="A712" s="233"/>
      <c r="B712" s="233"/>
      <c r="C712" s="233"/>
      <c r="D712" s="233"/>
      <c r="E712" s="233"/>
      <c r="F712" s="233"/>
      <c r="G712" s="233"/>
      <c r="H712" s="233"/>
      <c r="I712" s="233"/>
      <c r="J712" s="233"/>
      <c r="K712" s="233"/>
      <c r="L712" s="233"/>
      <c r="M712" s="233"/>
      <c r="N712" s="233"/>
      <c r="O712" s="233"/>
      <c r="P712" s="233"/>
      <c r="Q712" s="233"/>
      <c r="R712" s="233"/>
      <c r="S712" s="233"/>
      <c r="T712" s="233"/>
      <c r="U712" s="233"/>
      <c r="V712" s="233"/>
      <c r="W712" s="233"/>
      <c r="X712" s="233"/>
    </row>
    <row r="713" spans="1:24" ht="14.25" x14ac:dyDescent="0.2">
      <c r="A713" s="233"/>
      <c r="B713" s="233"/>
      <c r="C713" s="233"/>
      <c r="D713" s="233"/>
      <c r="E713" s="233"/>
      <c r="F713" s="233"/>
      <c r="G713" s="233"/>
      <c r="H713" s="233"/>
      <c r="I713" s="233"/>
      <c r="J713" s="233"/>
      <c r="K713" s="233"/>
      <c r="L713" s="233"/>
      <c r="M713" s="233"/>
      <c r="N713" s="233"/>
      <c r="O713" s="233"/>
      <c r="P713" s="233"/>
      <c r="Q713" s="233"/>
      <c r="R713" s="233"/>
      <c r="S713" s="233"/>
      <c r="T713" s="233"/>
      <c r="U713" s="233"/>
      <c r="V713" s="233"/>
      <c r="W713" s="233"/>
      <c r="X713" s="233"/>
    </row>
    <row r="714" spans="1:24" ht="14.25" x14ac:dyDescent="0.2">
      <c r="A714" s="233"/>
      <c r="B714" s="233"/>
      <c r="C714" s="233"/>
      <c r="D714" s="233"/>
      <c r="E714" s="233"/>
      <c r="F714" s="233"/>
      <c r="G714" s="233"/>
      <c r="H714" s="233"/>
      <c r="I714" s="233"/>
      <c r="J714" s="233"/>
      <c r="K714" s="233"/>
      <c r="L714" s="233"/>
      <c r="M714" s="233"/>
      <c r="N714" s="233"/>
      <c r="O714" s="233"/>
      <c r="P714" s="233"/>
      <c r="Q714" s="233"/>
      <c r="R714" s="233"/>
      <c r="S714" s="233"/>
      <c r="T714" s="233"/>
      <c r="U714" s="233"/>
      <c r="V714" s="233"/>
      <c r="W714" s="233"/>
      <c r="X714" s="233"/>
    </row>
    <row r="715" spans="1:24" ht="14.25" x14ac:dyDescent="0.2">
      <c r="A715" s="233"/>
      <c r="B715" s="233"/>
      <c r="C715" s="233"/>
      <c r="D715" s="233"/>
      <c r="E715" s="233"/>
      <c r="F715" s="233"/>
      <c r="G715" s="233"/>
      <c r="H715" s="233"/>
      <c r="I715" s="233"/>
      <c r="J715" s="233"/>
      <c r="K715" s="233"/>
      <c r="L715" s="233"/>
      <c r="M715" s="233"/>
      <c r="N715" s="233"/>
      <c r="O715" s="233"/>
      <c r="P715" s="233"/>
      <c r="Q715" s="233"/>
      <c r="R715" s="233"/>
      <c r="S715" s="233"/>
      <c r="T715" s="233"/>
      <c r="U715" s="233"/>
      <c r="V715" s="233"/>
      <c r="W715" s="233"/>
      <c r="X715" s="233"/>
    </row>
    <row r="716" spans="1:24" ht="14.25" x14ac:dyDescent="0.2">
      <c r="A716" s="233"/>
      <c r="B716" s="233"/>
      <c r="C716" s="233"/>
      <c r="D716" s="233"/>
      <c r="E716" s="233"/>
      <c r="F716" s="233"/>
      <c r="G716" s="233"/>
      <c r="H716" s="233"/>
      <c r="I716" s="233"/>
      <c r="J716" s="233"/>
      <c r="K716" s="233"/>
      <c r="L716" s="233"/>
      <c r="M716" s="233"/>
      <c r="N716" s="233"/>
      <c r="O716" s="233"/>
      <c r="P716" s="233"/>
      <c r="Q716" s="233"/>
      <c r="R716" s="233"/>
      <c r="S716" s="233"/>
      <c r="T716" s="233"/>
      <c r="U716" s="233"/>
      <c r="V716" s="233"/>
      <c r="W716" s="233"/>
      <c r="X716" s="233"/>
    </row>
    <row r="717" spans="1:24" ht="14.25" x14ac:dyDescent="0.2">
      <c r="A717" s="233"/>
      <c r="B717" s="233"/>
      <c r="C717" s="233"/>
      <c r="D717" s="233"/>
      <c r="E717" s="233"/>
      <c r="F717" s="233"/>
      <c r="G717" s="233"/>
      <c r="H717" s="233"/>
      <c r="I717" s="233"/>
      <c r="J717" s="233"/>
      <c r="K717" s="233"/>
      <c r="L717" s="233"/>
      <c r="M717" s="233"/>
      <c r="N717" s="233"/>
      <c r="O717" s="233"/>
      <c r="P717" s="233"/>
      <c r="Q717" s="233"/>
      <c r="R717" s="233"/>
      <c r="S717" s="233"/>
      <c r="T717" s="233"/>
      <c r="U717" s="233"/>
      <c r="V717" s="233"/>
      <c r="W717" s="233"/>
      <c r="X717" s="233"/>
    </row>
    <row r="718" spans="1:24" ht="14.25" x14ac:dyDescent="0.2">
      <c r="A718" s="233"/>
      <c r="B718" s="233"/>
      <c r="C718" s="233"/>
      <c r="D718" s="233"/>
      <c r="E718" s="233"/>
      <c r="F718" s="233"/>
      <c r="G718" s="233"/>
      <c r="H718" s="233"/>
      <c r="I718" s="233"/>
      <c r="J718" s="233"/>
      <c r="K718" s="233"/>
      <c r="L718" s="233"/>
      <c r="M718" s="233"/>
      <c r="N718" s="233"/>
      <c r="O718" s="233"/>
      <c r="P718" s="233"/>
      <c r="Q718" s="233"/>
      <c r="R718" s="233"/>
      <c r="S718" s="233"/>
      <c r="T718" s="233"/>
      <c r="U718" s="233"/>
      <c r="V718" s="233"/>
      <c r="W718" s="233"/>
      <c r="X718" s="233"/>
    </row>
    <row r="719" spans="1:24" ht="14.25" x14ac:dyDescent="0.2">
      <c r="A719" s="233"/>
      <c r="B719" s="233"/>
      <c r="C719" s="233"/>
      <c r="D719" s="233"/>
      <c r="E719" s="233"/>
      <c r="F719" s="233"/>
      <c r="G719" s="233"/>
      <c r="H719" s="233"/>
      <c r="I719" s="233"/>
      <c r="J719" s="233"/>
      <c r="K719" s="233"/>
      <c r="L719" s="233"/>
      <c r="M719" s="233"/>
      <c r="N719" s="233"/>
      <c r="O719" s="233"/>
      <c r="P719" s="233"/>
      <c r="Q719" s="233"/>
      <c r="R719" s="233"/>
      <c r="S719" s="233"/>
      <c r="T719" s="233"/>
      <c r="U719" s="233"/>
      <c r="V719" s="233"/>
      <c r="W719" s="233"/>
      <c r="X719" s="233"/>
    </row>
    <row r="720" spans="1:24" ht="14.25" x14ac:dyDescent="0.2">
      <c r="A720" s="233"/>
      <c r="B720" s="233"/>
      <c r="C720" s="233"/>
      <c r="D720" s="233"/>
      <c r="E720" s="233"/>
      <c r="F720" s="233"/>
      <c r="G720" s="233"/>
      <c r="H720" s="233"/>
      <c r="I720" s="233"/>
      <c r="J720" s="233"/>
      <c r="K720" s="233"/>
      <c r="L720" s="233"/>
      <c r="M720" s="233"/>
      <c r="N720" s="233"/>
      <c r="O720" s="233"/>
      <c r="P720" s="233"/>
      <c r="Q720" s="233"/>
      <c r="R720" s="233"/>
      <c r="S720" s="233"/>
      <c r="T720" s="233"/>
      <c r="U720" s="233"/>
      <c r="V720" s="233"/>
      <c r="W720" s="233"/>
      <c r="X720" s="233"/>
    </row>
    <row r="721" spans="1:24" ht="14.25" x14ac:dyDescent="0.2">
      <c r="A721" s="233"/>
      <c r="B721" s="233"/>
      <c r="C721" s="233"/>
      <c r="D721" s="233"/>
      <c r="E721" s="233"/>
      <c r="F721" s="233"/>
      <c r="G721" s="233"/>
      <c r="H721" s="233"/>
      <c r="I721" s="233"/>
      <c r="J721" s="233"/>
      <c r="K721" s="233"/>
      <c r="L721" s="233"/>
      <c r="M721" s="233"/>
      <c r="N721" s="233"/>
      <c r="O721" s="233"/>
      <c r="P721" s="233"/>
      <c r="Q721" s="233"/>
      <c r="R721" s="233"/>
      <c r="S721" s="233"/>
      <c r="T721" s="233"/>
      <c r="U721" s="233"/>
      <c r="V721" s="233"/>
      <c r="W721" s="233"/>
      <c r="X721" s="233"/>
    </row>
    <row r="722" spans="1:24" ht="14.25" x14ac:dyDescent="0.2">
      <c r="A722" s="233"/>
      <c r="B722" s="233"/>
      <c r="C722" s="233"/>
      <c r="D722" s="233"/>
      <c r="E722" s="233"/>
      <c r="F722" s="233"/>
      <c r="G722" s="233"/>
      <c r="H722" s="233"/>
      <c r="I722" s="233"/>
      <c r="J722" s="233"/>
      <c r="K722" s="233"/>
      <c r="L722" s="233"/>
      <c r="M722" s="233"/>
      <c r="N722" s="233"/>
      <c r="O722" s="233"/>
      <c r="P722" s="233"/>
      <c r="Q722" s="233"/>
      <c r="R722" s="233"/>
      <c r="S722" s="233"/>
      <c r="T722" s="233"/>
      <c r="U722" s="233"/>
      <c r="V722" s="233"/>
      <c r="W722" s="233"/>
      <c r="X722" s="233"/>
    </row>
    <row r="723" spans="1:24" ht="14.25" x14ac:dyDescent="0.2">
      <c r="A723" s="233"/>
      <c r="B723" s="233"/>
      <c r="C723" s="233"/>
      <c r="D723" s="233"/>
      <c r="E723" s="233"/>
      <c r="F723" s="233"/>
      <c r="G723" s="233"/>
      <c r="H723" s="233"/>
      <c r="I723" s="233"/>
      <c r="J723" s="233"/>
      <c r="K723" s="233"/>
      <c r="L723" s="233"/>
      <c r="M723" s="233"/>
      <c r="N723" s="233"/>
      <c r="O723" s="233"/>
      <c r="P723" s="233"/>
      <c r="Q723" s="233"/>
      <c r="R723" s="233"/>
      <c r="S723" s="233"/>
      <c r="T723" s="233"/>
      <c r="U723" s="233"/>
      <c r="V723" s="233"/>
      <c r="W723" s="233"/>
      <c r="X723" s="233"/>
    </row>
    <row r="724" spans="1:24" ht="14.25" x14ac:dyDescent="0.2">
      <c r="A724" s="233"/>
      <c r="B724" s="233"/>
      <c r="C724" s="233"/>
      <c r="D724" s="233"/>
      <c r="E724" s="233"/>
      <c r="F724" s="233"/>
      <c r="G724" s="233"/>
      <c r="H724" s="233"/>
      <c r="I724" s="233"/>
      <c r="J724" s="233"/>
      <c r="K724" s="233"/>
      <c r="L724" s="233"/>
      <c r="M724" s="233"/>
      <c r="N724" s="233"/>
      <c r="O724" s="233"/>
      <c r="P724" s="233"/>
      <c r="Q724" s="233"/>
      <c r="R724" s="233"/>
      <c r="S724" s="233"/>
      <c r="T724" s="233"/>
      <c r="U724" s="233"/>
      <c r="V724" s="233"/>
      <c r="W724" s="233"/>
      <c r="X724" s="233"/>
    </row>
    <row r="725" spans="1:24" ht="14.25" x14ac:dyDescent="0.2">
      <c r="A725" s="233"/>
      <c r="B725" s="233"/>
      <c r="C725" s="233"/>
      <c r="D725" s="233"/>
      <c r="E725" s="233"/>
      <c r="F725" s="233"/>
      <c r="G725" s="233"/>
      <c r="H725" s="233"/>
      <c r="I725" s="233"/>
      <c r="J725" s="233"/>
      <c r="K725" s="233"/>
      <c r="L725" s="233"/>
      <c r="M725" s="233"/>
      <c r="N725" s="233"/>
      <c r="O725" s="233"/>
      <c r="P725" s="233"/>
      <c r="Q725" s="233"/>
      <c r="R725" s="233"/>
      <c r="S725" s="233"/>
      <c r="T725" s="233"/>
      <c r="U725" s="233"/>
      <c r="V725" s="233"/>
      <c r="W725" s="233"/>
      <c r="X725" s="233"/>
    </row>
    <row r="726" spans="1:24" ht="14.25" x14ac:dyDescent="0.2">
      <c r="A726" s="233"/>
      <c r="B726" s="233"/>
      <c r="C726" s="233"/>
      <c r="D726" s="233"/>
      <c r="E726" s="233"/>
      <c r="F726" s="233"/>
      <c r="G726" s="233"/>
      <c r="H726" s="233"/>
      <c r="I726" s="233"/>
      <c r="J726" s="233"/>
      <c r="K726" s="233"/>
      <c r="L726" s="233"/>
      <c r="M726" s="233"/>
      <c r="N726" s="233"/>
      <c r="O726" s="233"/>
      <c r="P726" s="233"/>
      <c r="Q726" s="233"/>
      <c r="R726" s="233"/>
      <c r="S726" s="233"/>
      <c r="T726" s="233"/>
      <c r="U726" s="233"/>
      <c r="V726" s="233"/>
      <c r="W726" s="233"/>
      <c r="X726" s="233"/>
    </row>
    <row r="727" spans="1:24" ht="14.25" x14ac:dyDescent="0.2">
      <c r="A727" s="233"/>
      <c r="B727" s="233"/>
      <c r="C727" s="233"/>
      <c r="D727" s="233"/>
      <c r="E727" s="233"/>
      <c r="F727" s="233"/>
      <c r="G727" s="233"/>
      <c r="H727" s="233"/>
      <c r="I727" s="233"/>
      <c r="J727" s="233"/>
      <c r="K727" s="233"/>
      <c r="L727" s="233"/>
      <c r="M727" s="233"/>
      <c r="N727" s="233"/>
      <c r="O727" s="233"/>
      <c r="P727" s="233"/>
      <c r="Q727" s="233"/>
      <c r="R727" s="233"/>
      <c r="S727" s="233"/>
      <c r="T727" s="233"/>
      <c r="U727" s="233"/>
      <c r="V727" s="233"/>
      <c r="W727" s="233"/>
      <c r="X727" s="233"/>
    </row>
    <row r="728" spans="1:24" ht="14.25" x14ac:dyDescent="0.2">
      <c r="A728" s="233"/>
      <c r="B728" s="233"/>
      <c r="C728" s="233"/>
      <c r="D728" s="233"/>
      <c r="E728" s="233"/>
      <c r="F728" s="233"/>
      <c r="G728" s="233"/>
      <c r="H728" s="233"/>
      <c r="I728" s="233"/>
      <c r="J728" s="233"/>
      <c r="K728" s="233"/>
      <c r="L728" s="233"/>
      <c r="M728" s="233"/>
      <c r="N728" s="233"/>
      <c r="O728" s="233"/>
      <c r="P728" s="233"/>
      <c r="Q728" s="233"/>
      <c r="R728" s="233"/>
      <c r="S728" s="233"/>
      <c r="T728" s="233"/>
      <c r="U728" s="233"/>
      <c r="V728" s="233"/>
      <c r="W728" s="233"/>
      <c r="X728" s="233"/>
    </row>
    <row r="729" spans="1:24" ht="14.25" x14ac:dyDescent="0.2">
      <c r="A729" s="233"/>
      <c r="B729" s="233"/>
      <c r="C729" s="233"/>
      <c r="D729" s="233"/>
      <c r="E729" s="233"/>
      <c r="F729" s="233"/>
      <c r="G729" s="233"/>
      <c r="H729" s="233"/>
      <c r="I729" s="233"/>
      <c r="J729" s="233"/>
      <c r="K729" s="233"/>
      <c r="L729" s="233"/>
      <c r="M729" s="233"/>
      <c r="N729" s="233"/>
      <c r="O729" s="233"/>
      <c r="P729" s="233"/>
      <c r="Q729" s="233"/>
      <c r="R729" s="233"/>
      <c r="S729" s="233"/>
      <c r="T729" s="233"/>
      <c r="U729" s="233"/>
      <c r="V729" s="233"/>
      <c r="W729" s="233"/>
      <c r="X729" s="233"/>
    </row>
    <row r="730" spans="1:24" ht="14.25" x14ac:dyDescent="0.2">
      <c r="A730" s="233"/>
      <c r="B730" s="233"/>
      <c r="C730" s="233"/>
      <c r="D730" s="233"/>
      <c r="E730" s="233"/>
      <c r="F730" s="233"/>
      <c r="G730" s="233"/>
      <c r="H730" s="233"/>
      <c r="I730" s="233"/>
      <c r="J730" s="233"/>
      <c r="K730" s="233"/>
      <c r="L730" s="233"/>
      <c r="M730" s="233"/>
      <c r="N730" s="233"/>
      <c r="O730" s="233"/>
      <c r="P730" s="233"/>
      <c r="Q730" s="233"/>
      <c r="R730" s="233"/>
      <c r="S730" s="233"/>
      <c r="T730" s="233"/>
      <c r="U730" s="233"/>
      <c r="V730" s="233"/>
      <c r="W730" s="233"/>
      <c r="X730" s="233"/>
    </row>
    <row r="731" spans="1:24" ht="14.25" x14ac:dyDescent="0.2">
      <c r="A731" s="233"/>
      <c r="B731" s="233"/>
      <c r="C731" s="233"/>
      <c r="D731" s="233"/>
      <c r="E731" s="233"/>
      <c r="F731" s="233"/>
      <c r="G731" s="233"/>
      <c r="H731" s="233"/>
      <c r="I731" s="233"/>
      <c r="J731" s="233"/>
      <c r="K731" s="233"/>
      <c r="L731" s="233"/>
      <c r="M731" s="233"/>
      <c r="N731" s="233"/>
      <c r="O731" s="233"/>
      <c r="P731" s="233"/>
      <c r="Q731" s="233"/>
      <c r="R731" s="233"/>
      <c r="S731" s="233"/>
      <c r="T731" s="233"/>
      <c r="U731" s="233"/>
      <c r="V731" s="233"/>
      <c r="W731" s="233"/>
      <c r="X731" s="233"/>
    </row>
    <row r="732" spans="1:24" ht="14.25" x14ac:dyDescent="0.2">
      <c r="A732" s="233"/>
      <c r="B732" s="233"/>
      <c r="C732" s="233"/>
      <c r="D732" s="233"/>
      <c r="E732" s="233"/>
      <c r="F732" s="233"/>
      <c r="G732" s="233"/>
      <c r="H732" s="233"/>
      <c r="I732" s="233"/>
      <c r="J732" s="233"/>
      <c r="K732" s="233"/>
      <c r="L732" s="233"/>
      <c r="M732" s="233"/>
      <c r="N732" s="233"/>
      <c r="O732" s="233"/>
      <c r="P732" s="233"/>
      <c r="Q732" s="233"/>
      <c r="R732" s="233"/>
      <c r="S732" s="233"/>
      <c r="T732" s="233"/>
      <c r="U732" s="233"/>
      <c r="V732" s="233"/>
      <c r="W732" s="233"/>
      <c r="X732" s="233"/>
    </row>
    <row r="733" spans="1:24" ht="14.25" x14ac:dyDescent="0.2">
      <c r="A733" s="233"/>
      <c r="B733" s="233"/>
      <c r="C733" s="233"/>
      <c r="D733" s="233"/>
      <c r="E733" s="233"/>
      <c r="F733" s="233"/>
      <c r="G733" s="233"/>
      <c r="H733" s="233"/>
      <c r="I733" s="233"/>
      <c r="J733" s="233"/>
      <c r="K733" s="233"/>
      <c r="L733" s="233"/>
      <c r="M733" s="233"/>
      <c r="N733" s="233"/>
      <c r="O733" s="233"/>
      <c r="P733" s="233"/>
      <c r="Q733" s="233"/>
      <c r="R733" s="233"/>
      <c r="S733" s="233"/>
      <c r="T733" s="233"/>
      <c r="U733" s="233"/>
      <c r="V733" s="233"/>
      <c r="W733" s="233"/>
      <c r="X733" s="233"/>
    </row>
    <row r="734" spans="1:24" ht="14.25" x14ac:dyDescent="0.2">
      <c r="A734" s="233"/>
      <c r="B734" s="233"/>
      <c r="C734" s="233"/>
      <c r="D734" s="233"/>
      <c r="E734" s="233"/>
      <c r="F734" s="233"/>
      <c r="G734" s="233"/>
      <c r="H734" s="233"/>
      <c r="I734" s="233"/>
      <c r="J734" s="233"/>
      <c r="K734" s="233"/>
      <c r="L734" s="233"/>
      <c r="M734" s="233"/>
      <c r="N734" s="233"/>
      <c r="O734" s="233"/>
      <c r="P734" s="233"/>
      <c r="Q734" s="233"/>
      <c r="R734" s="233"/>
      <c r="S734" s="233"/>
      <c r="T734" s="233"/>
      <c r="U734" s="233"/>
      <c r="V734" s="233"/>
      <c r="W734" s="233"/>
      <c r="X734" s="233"/>
    </row>
    <row r="735" spans="1:24" ht="14.25" x14ac:dyDescent="0.2">
      <c r="A735" s="233"/>
      <c r="B735" s="233"/>
      <c r="C735" s="233"/>
      <c r="D735" s="233"/>
      <c r="E735" s="233"/>
      <c r="F735" s="233"/>
      <c r="G735" s="233"/>
      <c r="H735" s="233"/>
      <c r="I735" s="233"/>
      <c r="J735" s="233"/>
      <c r="K735" s="233"/>
      <c r="L735" s="233"/>
      <c r="M735" s="233"/>
      <c r="N735" s="233"/>
      <c r="O735" s="233"/>
      <c r="P735" s="233"/>
      <c r="Q735" s="233"/>
      <c r="R735" s="233"/>
      <c r="S735" s="233"/>
      <c r="T735" s="233"/>
      <c r="U735" s="233"/>
      <c r="V735" s="233"/>
      <c r="W735" s="233"/>
      <c r="X735" s="233"/>
    </row>
    <row r="736" spans="1:24" ht="14.25" x14ac:dyDescent="0.2">
      <c r="A736" s="233"/>
      <c r="B736" s="233"/>
      <c r="C736" s="233"/>
      <c r="D736" s="233"/>
      <c r="E736" s="233"/>
      <c r="F736" s="233"/>
      <c r="G736" s="233"/>
      <c r="H736" s="233"/>
      <c r="I736" s="233"/>
      <c r="J736" s="233"/>
      <c r="K736" s="233"/>
      <c r="L736" s="233"/>
      <c r="M736" s="233"/>
      <c r="N736" s="233"/>
      <c r="O736" s="233"/>
      <c r="P736" s="233"/>
      <c r="Q736" s="233"/>
      <c r="R736" s="233"/>
      <c r="S736" s="233"/>
      <c r="T736" s="233"/>
      <c r="U736" s="233"/>
      <c r="V736" s="233"/>
      <c r="W736" s="233"/>
      <c r="X736" s="233"/>
    </row>
    <row r="737" spans="1:24" ht="14.25" x14ac:dyDescent="0.2">
      <c r="A737" s="233"/>
      <c r="B737" s="233"/>
      <c r="C737" s="233"/>
      <c r="D737" s="233"/>
      <c r="E737" s="233"/>
      <c r="F737" s="233"/>
      <c r="G737" s="233"/>
      <c r="H737" s="233"/>
      <c r="I737" s="233"/>
      <c r="J737" s="233"/>
      <c r="K737" s="233"/>
      <c r="L737" s="233"/>
      <c r="M737" s="233"/>
      <c r="N737" s="233"/>
      <c r="O737" s="233"/>
      <c r="P737" s="233"/>
      <c r="Q737" s="233"/>
      <c r="R737" s="233"/>
      <c r="S737" s="233"/>
      <c r="T737" s="233"/>
      <c r="U737" s="233"/>
      <c r="V737" s="233"/>
      <c r="W737" s="233"/>
      <c r="X737" s="233"/>
    </row>
    <row r="738" spans="1:24" ht="14.25" x14ac:dyDescent="0.2">
      <c r="A738" s="233"/>
      <c r="B738" s="233"/>
      <c r="C738" s="233"/>
      <c r="D738" s="233"/>
      <c r="E738" s="233"/>
      <c r="F738" s="233"/>
      <c r="G738" s="233"/>
      <c r="H738" s="233"/>
      <c r="I738" s="233"/>
      <c r="J738" s="233"/>
      <c r="K738" s="233"/>
      <c r="L738" s="233"/>
      <c r="M738" s="233"/>
      <c r="N738" s="233"/>
      <c r="O738" s="233"/>
      <c r="P738" s="233"/>
      <c r="Q738" s="233"/>
      <c r="R738" s="233"/>
      <c r="S738" s="233"/>
      <c r="T738" s="233"/>
      <c r="U738" s="233"/>
      <c r="V738" s="233"/>
      <c r="W738" s="233"/>
      <c r="X738" s="233"/>
    </row>
    <row r="739" spans="1:24" ht="14.25" x14ac:dyDescent="0.2">
      <c r="A739" s="233"/>
      <c r="B739" s="233"/>
      <c r="C739" s="233"/>
      <c r="D739" s="233"/>
      <c r="E739" s="233"/>
      <c r="F739" s="233"/>
      <c r="G739" s="233"/>
      <c r="H739" s="233"/>
      <c r="I739" s="233"/>
      <c r="J739" s="233"/>
      <c r="K739" s="233"/>
      <c r="L739" s="233"/>
      <c r="M739" s="233"/>
      <c r="N739" s="233"/>
      <c r="O739" s="233"/>
      <c r="P739" s="233"/>
      <c r="Q739" s="233"/>
      <c r="R739" s="233"/>
      <c r="S739" s="233"/>
      <c r="T739" s="233"/>
      <c r="U739" s="233"/>
      <c r="V739" s="233"/>
      <c r="W739" s="233"/>
      <c r="X739" s="233"/>
    </row>
    <row r="740" spans="1:24" ht="14.25" x14ac:dyDescent="0.2">
      <c r="A740" s="233"/>
      <c r="B740" s="233"/>
      <c r="C740" s="233"/>
      <c r="D740" s="233"/>
      <c r="E740" s="233"/>
      <c r="F740" s="233"/>
      <c r="G740" s="233"/>
      <c r="H740" s="233"/>
      <c r="I740" s="233"/>
      <c r="J740" s="233"/>
      <c r="K740" s="233"/>
      <c r="L740" s="233"/>
      <c r="M740" s="233"/>
      <c r="N740" s="233"/>
      <c r="O740" s="233"/>
      <c r="P740" s="233"/>
      <c r="Q740" s="233"/>
      <c r="R740" s="233"/>
      <c r="S740" s="233"/>
      <c r="T740" s="233"/>
      <c r="U740" s="233"/>
      <c r="V740" s="233"/>
      <c r="W740" s="233"/>
      <c r="X740" s="233"/>
    </row>
    <row r="741" spans="1:24" ht="14.25" x14ac:dyDescent="0.2">
      <c r="A741" s="233"/>
      <c r="B741" s="233"/>
      <c r="C741" s="233"/>
      <c r="D741" s="233"/>
      <c r="E741" s="233"/>
      <c r="F741" s="233"/>
      <c r="G741" s="233"/>
      <c r="H741" s="233"/>
      <c r="I741" s="233"/>
      <c r="J741" s="233"/>
      <c r="K741" s="233"/>
      <c r="L741" s="233"/>
      <c r="M741" s="233"/>
      <c r="N741" s="233"/>
      <c r="O741" s="233"/>
      <c r="P741" s="233"/>
      <c r="Q741" s="233"/>
      <c r="R741" s="233"/>
      <c r="S741" s="233"/>
      <c r="T741" s="233"/>
      <c r="U741" s="233"/>
      <c r="V741" s="233"/>
      <c r="W741" s="233"/>
      <c r="X741" s="233"/>
    </row>
    <row r="742" spans="1:24" ht="14.25" x14ac:dyDescent="0.2">
      <c r="A742" s="233"/>
      <c r="B742" s="233"/>
      <c r="C742" s="233"/>
      <c r="D742" s="233"/>
      <c r="E742" s="233"/>
      <c r="F742" s="233"/>
      <c r="G742" s="233"/>
      <c r="H742" s="233"/>
      <c r="I742" s="233"/>
      <c r="J742" s="233"/>
      <c r="K742" s="233"/>
      <c r="L742" s="233"/>
      <c r="M742" s="233"/>
      <c r="N742" s="233"/>
      <c r="O742" s="233"/>
      <c r="P742" s="233"/>
      <c r="Q742" s="233"/>
      <c r="R742" s="233"/>
      <c r="S742" s="233"/>
      <c r="T742" s="233"/>
      <c r="U742" s="233"/>
      <c r="V742" s="233"/>
      <c r="W742" s="233"/>
      <c r="X742" s="233"/>
    </row>
    <row r="743" spans="1:24" ht="14.25" x14ac:dyDescent="0.2">
      <c r="A743" s="233"/>
      <c r="B743" s="233"/>
      <c r="C743" s="233"/>
      <c r="D743" s="233"/>
      <c r="E743" s="233"/>
      <c r="F743" s="233"/>
      <c r="G743" s="233"/>
      <c r="H743" s="233"/>
      <c r="I743" s="233"/>
      <c r="J743" s="233"/>
      <c r="K743" s="233"/>
      <c r="L743" s="233"/>
      <c r="M743" s="233"/>
      <c r="N743" s="233"/>
      <c r="O743" s="233"/>
      <c r="P743" s="233"/>
      <c r="Q743" s="233"/>
      <c r="R743" s="233"/>
      <c r="S743" s="233"/>
      <c r="T743" s="233"/>
      <c r="U743" s="233"/>
      <c r="V743" s="233"/>
      <c r="W743" s="233"/>
      <c r="X743" s="233"/>
    </row>
    <row r="744" spans="1:24" ht="14.25" x14ac:dyDescent="0.2">
      <c r="A744" s="233"/>
      <c r="B744" s="233"/>
      <c r="C744" s="233"/>
      <c r="D744" s="233"/>
      <c r="E744" s="233"/>
      <c r="F744" s="233"/>
      <c r="G744" s="233"/>
      <c r="H744" s="233"/>
      <c r="I744" s="233"/>
      <c r="J744" s="233"/>
      <c r="K744" s="233"/>
      <c r="L744" s="233"/>
      <c r="M744" s="233"/>
      <c r="N744" s="233"/>
      <c r="O744" s="233"/>
      <c r="P744" s="233"/>
      <c r="Q744" s="233"/>
      <c r="R744" s="233"/>
      <c r="S744" s="233"/>
      <c r="T744" s="233"/>
      <c r="U744" s="233"/>
      <c r="V744" s="233"/>
      <c r="W744" s="233"/>
      <c r="X744" s="233"/>
    </row>
    <row r="745" spans="1:24" ht="14.25" x14ac:dyDescent="0.2">
      <c r="A745" s="233"/>
      <c r="B745" s="233"/>
      <c r="C745" s="233"/>
      <c r="D745" s="233"/>
      <c r="E745" s="233"/>
      <c r="F745" s="233"/>
      <c r="G745" s="233"/>
      <c r="H745" s="233"/>
      <c r="I745" s="233"/>
      <c r="J745" s="233"/>
      <c r="K745" s="233"/>
      <c r="L745" s="233"/>
      <c r="M745" s="233"/>
      <c r="N745" s="233"/>
      <c r="O745" s="233"/>
      <c r="P745" s="233"/>
      <c r="Q745" s="233"/>
      <c r="R745" s="233"/>
      <c r="S745" s="233"/>
      <c r="T745" s="233"/>
      <c r="U745" s="233"/>
      <c r="V745" s="233"/>
      <c r="W745" s="233"/>
      <c r="X745" s="233"/>
    </row>
    <row r="746" spans="1:24" ht="14.25" x14ac:dyDescent="0.2">
      <c r="A746" s="233"/>
      <c r="B746" s="233"/>
      <c r="C746" s="233"/>
      <c r="D746" s="233"/>
      <c r="E746" s="233"/>
      <c r="F746" s="233"/>
      <c r="G746" s="233"/>
      <c r="H746" s="233"/>
      <c r="I746" s="233"/>
      <c r="J746" s="233"/>
      <c r="K746" s="233"/>
      <c r="L746" s="233"/>
      <c r="M746" s="233"/>
      <c r="N746" s="233"/>
      <c r="O746" s="233"/>
      <c r="P746" s="233"/>
      <c r="Q746" s="233"/>
      <c r="R746" s="233"/>
      <c r="S746" s="233"/>
      <c r="T746" s="233"/>
      <c r="U746" s="233"/>
      <c r="V746" s="233"/>
      <c r="W746" s="233"/>
      <c r="X746" s="233"/>
    </row>
    <row r="747" spans="1:24" ht="14.25" x14ac:dyDescent="0.2">
      <c r="A747" s="233"/>
      <c r="B747" s="233"/>
      <c r="C747" s="233"/>
      <c r="D747" s="233"/>
      <c r="E747" s="233"/>
      <c r="F747" s="233"/>
      <c r="G747" s="233"/>
      <c r="H747" s="233"/>
      <c r="I747" s="233"/>
      <c r="J747" s="233"/>
      <c r="K747" s="233"/>
      <c r="L747" s="233"/>
      <c r="M747" s="233"/>
      <c r="N747" s="233"/>
      <c r="O747" s="233"/>
      <c r="P747" s="233"/>
      <c r="Q747" s="233"/>
      <c r="R747" s="233"/>
      <c r="S747" s="233"/>
      <c r="T747" s="233"/>
      <c r="U747" s="233"/>
      <c r="V747" s="233"/>
      <c r="W747" s="233"/>
      <c r="X747" s="233"/>
    </row>
    <row r="748" spans="1:24" ht="14.25" x14ac:dyDescent="0.2">
      <c r="A748" s="233"/>
      <c r="B748" s="233"/>
      <c r="C748" s="233"/>
      <c r="D748" s="233"/>
      <c r="E748" s="233"/>
      <c r="F748" s="233"/>
      <c r="G748" s="233"/>
      <c r="H748" s="233"/>
      <c r="I748" s="233"/>
      <c r="J748" s="233"/>
      <c r="K748" s="233"/>
      <c r="L748" s="233"/>
      <c r="M748" s="233"/>
      <c r="N748" s="233"/>
      <c r="O748" s="233"/>
      <c r="P748" s="233"/>
      <c r="Q748" s="233"/>
      <c r="R748" s="233"/>
      <c r="S748" s="233"/>
      <c r="T748" s="233"/>
      <c r="U748" s="233"/>
      <c r="V748" s="233"/>
      <c r="W748" s="233"/>
      <c r="X748" s="233"/>
    </row>
    <row r="749" spans="1:24" ht="14.25" x14ac:dyDescent="0.2">
      <c r="A749" s="233"/>
      <c r="B749" s="233"/>
      <c r="C749" s="233"/>
      <c r="D749" s="233"/>
      <c r="E749" s="233"/>
      <c r="F749" s="233"/>
      <c r="G749" s="233"/>
      <c r="H749" s="233"/>
      <c r="I749" s="233"/>
      <c r="J749" s="233"/>
      <c r="K749" s="233"/>
      <c r="L749" s="233"/>
      <c r="M749" s="233"/>
      <c r="N749" s="233"/>
      <c r="O749" s="233"/>
      <c r="P749" s="233"/>
      <c r="Q749" s="233"/>
      <c r="R749" s="233"/>
      <c r="S749" s="233"/>
      <c r="T749" s="233"/>
      <c r="U749" s="233"/>
      <c r="V749" s="233"/>
      <c r="W749" s="233"/>
      <c r="X749" s="233"/>
    </row>
    <row r="750" spans="1:24" ht="14.25" x14ac:dyDescent="0.2">
      <c r="A750" s="233"/>
      <c r="B750" s="233"/>
      <c r="C750" s="233"/>
      <c r="D750" s="233"/>
      <c r="E750" s="233"/>
      <c r="F750" s="233"/>
      <c r="G750" s="233"/>
      <c r="H750" s="233"/>
      <c r="I750" s="233"/>
      <c r="J750" s="233"/>
      <c r="K750" s="233"/>
      <c r="L750" s="233"/>
      <c r="M750" s="233"/>
      <c r="N750" s="233"/>
      <c r="O750" s="233"/>
      <c r="P750" s="233"/>
      <c r="Q750" s="233"/>
      <c r="R750" s="233"/>
      <c r="S750" s="233"/>
      <c r="T750" s="233"/>
      <c r="U750" s="233"/>
      <c r="V750" s="233"/>
      <c r="W750" s="233"/>
      <c r="X750" s="233"/>
    </row>
    <row r="751" spans="1:24" ht="14.25" x14ac:dyDescent="0.2">
      <c r="A751" s="233"/>
      <c r="B751" s="233"/>
      <c r="C751" s="233"/>
      <c r="D751" s="233"/>
      <c r="E751" s="233"/>
      <c r="F751" s="233"/>
      <c r="G751" s="233"/>
      <c r="H751" s="233"/>
      <c r="I751" s="233"/>
      <c r="J751" s="233"/>
      <c r="K751" s="233"/>
      <c r="L751" s="233"/>
      <c r="M751" s="233"/>
      <c r="N751" s="233"/>
      <c r="O751" s="233"/>
      <c r="P751" s="233"/>
      <c r="Q751" s="233"/>
      <c r="R751" s="233"/>
      <c r="S751" s="233"/>
      <c r="T751" s="233"/>
      <c r="U751" s="233"/>
      <c r="V751" s="233"/>
      <c r="W751" s="233"/>
      <c r="X751" s="233"/>
    </row>
    <row r="752" spans="1:24" ht="14.25" x14ac:dyDescent="0.2">
      <c r="A752" s="233"/>
      <c r="B752" s="233"/>
      <c r="C752" s="233"/>
      <c r="D752" s="233"/>
      <c r="E752" s="233"/>
      <c r="F752" s="233"/>
      <c r="G752" s="233"/>
      <c r="H752" s="233"/>
      <c r="I752" s="233"/>
      <c r="J752" s="233"/>
      <c r="K752" s="233"/>
      <c r="L752" s="233"/>
      <c r="M752" s="233"/>
      <c r="N752" s="233"/>
      <c r="O752" s="233"/>
      <c r="P752" s="233"/>
      <c r="Q752" s="233"/>
      <c r="R752" s="233"/>
      <c r="S752" s="233"/>
      <c r="T752" s="233"/>
      <c r="U752" s="233"/>
      <c r="V752" s="233"/>
      <c r="W752" s="233"/>
      <c r="X752" s="233"/>
    </row>
    <row r="753" spans="1:24" ht="14.25" x14ac:dyDescent="0.2">
      <c r="A753" s="233"/>
      <c r="B753" s="233"/>
      <c r="C753" s="233"/>
      <c r="D753" s="233"/>
      <c r="E753" s="233"/>
      <c r="F753" s="233"/>
      <c r="G753" s="233"/>
      <c r="H753" s="233"/>
      <c r="I753" s="233"/>
      <c r="J753" s="233"/>
      <c r="K753" s="233"/>
      <c r="L753" s="233"/>
      <c r="M753" s="233"/>
      <c r="N753" s="233"/>
      <c r="O753" s="233"/>
      <c r="P753" s="233"/>
      <c r="Q753" s="233"/>
      <c r="R753" s="233"/>
      <c r="S753" s="233"/>
      <c r="T753" s="233"/>
      <c r="U753" s="233"/>
      <c r="V753" s="233"/>
      <c r="W753" s="233"/>
      <c r="X753" s="233"/>
    </row>
    <row r="754" spans="1:24" ht="14.25" x14ac:dyDescent="0.2">
      <c r="A754" s="233"/>
      <c r="B754" s="233"/>
      <c r="C754" s="233"/>
      <c r="D754" s="233"/>
      <c r="E754" s="233"/>
      <c r="F754" s="233"/>
      <c r="G754" s="233"/>
      <c r="H754" s="233"/>
      <c r="I754" s="233"/>
      <c r="J754" s="233"/>
      <c r="K754" s="233"/>
      <c r="L754" s="233"/>
      <c r="M754" s="233"/>
      <c r="N754" s="233"/>
      <c r="O754" s="233"/>
      <c r="P754" s="233"/>
      <c r="Q754" s="233"/>
      <c r="R754" s="233"/>
      <c r="S754" s="233"/>
      <c r="T754" s="233"/>
      <c r="U754" s="233"/>
      <c r="V754" s="233"/>
      <c r="W754" s="233"/>
      <c r="X754" s="233"/>
    </row>
    <row r="755" spans="1:24" ht="14.25" x14ac:dyDescent="0.2">
      <c r="A755" s="233"/>
      <c r="B755" s="233"/>
      <c r="C755" s="233"/>
      <c r="D755" s="233"/>
      <c r="E755" s="233"/>
      <c r="F755" s="233"/>
      <c r="G755" s="233"/>
      <c r="H755" s="233"/>
      <c r="I755" s="233"/>
      <c r="J755" s="233"/>
      <c r="K755" s="233"/>
      <c r="L755" s="233"/>
      <c r="M755" s="233"/>
      <c r="N755" s="233"/>
      <c r="O755" s="233"/>
      <c r="P755" s="233"/>
      <c r="Q755" s="233"/>
      <c r="R755" s="233"/>
      <c r="S755" s="233"/>
      <c r="T755" s="233"/>
      <c r="U755" s="233"/>
      <c r="V755" s="233"/>
      <c r="W755" s="233"/>
      <c r="X755" s="233"/>
    </row>
    <row r="756" spans="1:24" ht="14.25" x14ac:dyDescent="0.2">
      <c r="A756" s="233"/>
      <c r="B756" s="233"/>
      <c r="C756" s="233"/>
      <c r="D756" s="233"/>
      <c r="E756" s="233"/>
      <c r="F756" s="233"/>
      <c r="G756" s="233"/>
      <c r="H756" s="233"/>
      <c r="I756" s="233"/>
      <c r="J756" s="233"/>
      <c r="K756" s="233"/>
      <c r="L756" s="233"/>
      <c r="M756" s="233"/>
      <c r="N756" s="233"/>
      <c r="O756" s="233"/>
      <c r="P756" s="233"/>
      <c r="Q756" s="233"/>
      <c r="R756" s="233"/>
      <c r="S756" s="233"/>
      <c r="T756" s="233"/>
      <c r="U756" s="233"/>
      <c r="V756" s="233"/>
      <c r="W756" s="233"/>
      <c r="X756" s="233"/>
    </row>
    <row r="757" spans="1:24" ht="14.25" x14ac:dyDescent="0.2">
      <c r="A757" s="233"/>
      <c r="B757" s="233"/>
      <c r="C757" s="233"/>
      <c r="D757" s="233"/>
      <c r="E757" s="233"/>
      <c r="F757" s="233"/>
      <c r="G757" s="233"/>
      <c r="H757" s="233"/>
      <c r="I757" s="233"/>
      <c r="J757" s="233"/>
      <c r="K757" s="233"/>
      <c r="L757" s="233"/>
      <c r="M757" s="233"/>
      <c r="N757" s="233"/>
      <c r="O757" s="233"/>
      <c r="P757" s="233"/>
      <c r="Q757" s="233"/>
      <c r="R757" s="233"/>
      <c r="S757" s="233"/>
      <c r="T757" s="233"/>
      <c r="U757" s="233"/>
      <c r="V757" s="233"/>
      <c r="W757" s="233"/>
      <c r="X757" s="233"/>
    </row>
    <row r="758" spans="1:24" ht="14.25" x14ac:dyDescent="0.2">
      <c r="A758" s="233"/>
      <c r="B758" s="233"/>
      <c r="C758" s="233"/>
      <c r="D758" s="233"/>
      <c r="E758" s="233"/>
      <c r="F758" s="233"/>
      <c r="G758" s="233"/>
      <c r="H758" s="233"/>
      <c r="I758" s="233"/>
      <c r="J758" s="233"/>
      <c r="K758" s="233"/>
      <c r="L758" s="233"/>
      <c r="M758" s="233"/>
      <c r="N758" s="233"/>
      <c r="O758" s="233"/>
      <c r="P758" s="233"/>
      <c r="Q758" s="233"/>
      <c r="R758" s="233"/>
      <c r="S758" s="233"/>
      <c r="T758" s="233"/>
      <c r="U758" s="233"/>
      <c r="V758" s="233"/>
      <c r="W758" s="233"/>
      <c r="X758" s="233"/>
    </row>
    <row r="759" spans="1:24" ht="14.25" x14ac:dyDescent="0.2">
      <c r="A759" s="233"/>
      <c r="B759" s="233"/>
      <c r="C759" s="233"/>
      <c r="D759" s="233"/>
      <c r="E759" s="233"/>
      <c r="F759" s="233"/>
      <c r="G759" s="233"/>
      <c r="H759" s="233"/>
      <c r="I759" s="233"/>
      <c r="J759" s="233"/>
      <c r="K759" s="233"/>
      <c r="L759" s="233"/>
      <c r="M759" s="233"/>
      <c r="N759" s="233"/>
      <c r="O759" s="233"/>
      <c r="P759" s="233"/>
      <c r="Q759" s="233"/>
      <c r="R759" s="233"/>
      <c r="S759" s="233"/>
      <c r="T759" s="233"/>
      <c r="U759" s="233"/>
      <c r="V759" s="233"/>
      <c r="W759" s="233"/>
      <c r="X759" s="233"/>
    </row>
    <row r="760" spans="1:24" ht="14.25" x14ac:dyDescent="0.2">
      <c r="A760" s="233"/>
      <c r="B760" s="233"/>
      <c r="C760" s="233"/>
      <c r="D760" s="233"/>
      <c r="E760" s="233"/>
      <c r="F760" s="233"/>
      <c r="G760" s="233"/>
      <c r="H760" s="233"/>
      <c r="I760" s="233"/>
      <c r="J760" s="233"/>
      <c r="K760" s="233"/>
      <c r="L760" s="233"/>
      <c r="M760" s="233"/>
      <c r="N760" s="233"/>
      <c r="O760" s="233"/>
      <c r="P760" s="233"/>
      <c r="Q760" s="233"/>
      <c r="R760" s="233"/>
      <c r="S760" s="233"/>
      <c r="T760" s="233"/>
      <c r="U760" s="233"/>
      <c r="V760" s="233"/>
      <c r="W760" s="233"/>
      <c r="X760" s="233"/>
    </row>
    <row r="761" spans="1:24" ht="14.25" x14ac:dyDescent="0.2">
      <c r="A761" s="233"/>
      <c r="B761" s="233"/>
      <c r="C761" s="233"/>
      <c r="D761" s="233"/>
      <c r="E761" s="233"/>
      <c r="F761" s="233"/>
      <c r="G761" s="233"/>
      <c r="H761" s="233"/>
      <c r="I761" s="233"/>
      <c r="J761" s="233"/>
      <c r="K761" s="233"/>
      <c r="L761" s="233"/>
      <c r="M761" s="233"/>
      <c r="N761" s="233"/>
      <c r="O761" s="233"/>
      <c r="P761" s="233"/>
      <c r="Q761" s="233"/>
      <c r="R761" s="233"/>
      <c r="S761" s="233"/>
      <c r="T761" s="233"/>
      <c r="U761" s="233"/>
      <c r="V761" s="233"/>
      <c r="W761" s="233"/>
      <c r="X761" s="233"/>
    </row>
    <row r="762" spans="1:24" ht="14.25" x14ac:dyDescent="0.2">
      <c r="A762" s="233"/>
      <c r="B762" s="233"/>
      <c r="C762" s="233"/>
      <c r="D762" s="233"/>
      <c r="E762" s="233"/>
      <c r="F762" s="233"/>
      <c r="G762" s="233"/>
      <c r="H762" s="233"/>
      <c r="I762" s="233"/>
      <c r="J762" s="233"/>
      <c r="K762" s="233"/>
      <c r="L762" s="233"/>
      <c r="M762" s="233"/>
      <c r="N762" s="233"/>
      <c r="O762" s="233"/>
      <c r="P762" s="233"/>
      <c r="Q762" s="233"/>
      <c r="R762" s="233"/>
      <c r="S762" s="233"/>
      <c r="T762" s="233"/>
      <c r="U762" s="233"/>
      <c r="V762" s="233"/>
      <c r="W762" s="233"/>
      <c r="X762" s="233"/>
    </row>
    <row r="763" spans="1:24" ht="14.25" x14ac:dyDescent="0.2">
      <c r="A763" s="233"/>
      <c r="B763" s="233"/>
      <c r="C763" s="233"/>
      <c r="D763" s="233"/>
      <c r="E763" s="233"/>
      <c r="F763" s="233"/>
      <c r="G763" s="233"/>
      <c r="H763" s="233"/>
      <c r="I763" s="233"/>
      <c r="J763" s="233"/>
      <c r="K763" s="233"/>
      <c r="L763" s="233"/>
      <c r="M763" s="233"/>
      <c r="N763" s="233"/>
      <c r="O763" s="233"/>
      <c r="P763" s="233"/>
      <c r="Q763" s="233"/>
      <c r="R763" s="233"/>
      <c r="S763" s="233"/>
      <c r="T763" s="233"/>
      <c r="U763" s="233"/>
      <c r="V763" s="233"/>
      <c r="W763" s="233"/>
      <c r="X763" s="233"/>
    </row>
    <row r="764" spans="1:24" ht="14.25" x14ac:dyDescent="0.2">
      <c r="A764" s="233"/>
      <c r="B764" s="233"/>
      <c r="C764" s="233"/>
      <c r="D764" s="233"/>
      <c r="E764" s="233"/>
      <c r="F764" s="233"/>
      <c r="G764" s="233"/>
      <c r="H764" s="233"/>
      <c r="I764" s="233"/>
      <c r="J764" s="233"/>
      <c r="K764" s="233"/>
      <c r="L764" s="233"/>
      <c r="M764" s="233"/>
      <c r="N764" s="233"/>
      <c r="O764" s="233"/>
      <c r="P764" s="233"/>
      <c r="Q764" s="233"/>
      <c r="R764" s="233"/>
      <c r="S764" s="233"/>
      <c r="T764" s="233"/>
      <c r="U764" s="233"/>
      <c r="V764" s="233"/>
      <c r="W764" s="233"/>
      <c r="X764" s="233"/>
    </row>
    <row r="765" spans="1:24" ht="14.25" x14ac:dyDescent="0.2">
      <c r="A765" s="233"/>
      <c r="B765" s="233"/>
      <c r="C765" s="233"/>
      <c r="D765" s="233"/>
      <c r="E765" s="233"/>
      <c r="F765" s="233"/>
      <c r="G765" s="233"/>
      <c r="H765" s="233"/>
      <c r="I765" s="233"/>
      <c r="J765" s="233"/>
      <c r="K765" s="233"/>
      <c r="L765" s="233"/>
      <c r="M765" s="233"/>
      <c r="N765" s="233"/>
      <c r="O765" s="233"/>
      <c r="P765" s="233"/>
      <c r="Q765" s="233"/>
      <c r="R765" s="233"/>
      <c r="S765" s="233"/>
      <c r="T765" s="233"/>
      <c r="U765" s="233"/>
      <c r="V765" s="233"/>
      <c r="W765" s="233"/>
      <c r="X765" s="233"/>
    </row>
    <row r="766" spans="1:24" ht="14.25" x14ac:dyDescent="0.2">
      <c r="A766" s="233"/>
      <c r="B766" s="233"/>
      <c r="C766" s="233"/>
      <c r="D766" s="233"/>
      <c r="E766" s="233"/>
      <c r="F766" s="233"/>
      <c r="G766" s="233"/>
      <c r="H766" s="233"/>
      <c r="I766" s="233"/>
      <c r="J766" s="233"/>
      <c r="K766" s="233"/>
      <c r="L766" s="233"/>
      <c r="M766" s="233"/>
      <c r="N766" s="233"/>
      <c r="O766" s="233"/>
      <c r="P766" s="233"/>
      <c r="Q766" s="233"/>
      <c r="R766" s="233"/>
      <c r="S766" s="233"/>
      <c r="T766" s="233"/>
      <c r="U766" s="233"/>
      <c r="V766" s="233"/>
      <c r="W766" s="233"/>
      <c r="X766" s="233"/>
    </row>
    <row r="767" spans="1:24" ht="14.25" x14ac:dyDescent="0.2">
      <c r="A767" s="233"/>
      <c r="B767" s="233"/>
      <c r="C767" s="233"/>
      <c r="D767" s="233"/>
      <c r="E767" s="233"/>
      <c r="F767" s="233"/>
      <c r="G767" s="233"/>
      <c r="H767" s="233"/>
      <c r="I767" s="233"/>
      <c r="J767" s="233"/>
      <c r="K767" s="233"/>
      <c r="L767" s="233"/>
      <c r="M767" s="233"/>
      <c r="N767" s="233"/>
      <c r="O767" s="233"/>
      <c r="P767" s="233"/>
      <c r="Q767" s="233"/>
      <c r="R767" s="233"/>
      <c r="S767" s="233"/>
      <c r="T767" s="233"/>
      <c r="U767" s="233"/>
      <c r="V767" s="233"/>
      <c r="W767" s="233"/>
      <c r="X767" s="233"/>
    </row>
    <row r="768" spans="1:24" ht="14.25" x14ac:dyDescent="0.2">
      <c r="A768" s="233"/>
      <c r="B768" s="233"/>
      <c r="C768" s="233"/>
      <c r="D768" s="233"/>
      <c r="E768" s="233"/>
      <c r="F768" s="233"/>
      <c r="G768" s="233"/>
      <c r="H768" s="233"/>
      <c r="I768" s="233"/>
      <c r="J768" s="233"/>
      <c r="K768" s="233"/>
      <c r="L768" s="233"/>
      <c r="M768" s="233"/>
      <c r="N768" s="233"/>
      <c r="O768" s="233"/>
      <c r="P768" s="233"/>
      <c r="Q768" s="233"/>
      <c r="R768" s="233"/>
      <c r="S768" s="233"/>
      <c r="T768" s="233"/>
      <c r="U768" s="233"/>
      <c r="V768" s="233"/>
      <c r="W768" s="233"/>
      <c r="X768" s="233"/>
    </row>
    <row r="769" spans="1:24" ht="14.25" x14ac:dyDescent="0.2">
      <c r="A769" s="233"/>
      <c r="B769" s="233"/>
      <c r="C769" s="233"/>
      <c r="D769" s="233"/>
      <c r="E769" s="233"/>
      <c r="F769" s="233"/>
      <c r="G769" s="233"/>
      <c r="H769" s="233"/>
      <c r="I769" s="233"/>
      <c r="J769" s="233"/>
      <c r="K769" s="233"/>
      <c r="L769" s="233"/>
      <c r="M769" s="233"/>
      <c r="N769" s="233"/>
      <c r="O769" s="233"/>
      <c r="P769" s="233"/>
      <c r="Q769" s="233"/>
      <c r="R769" s="233"/>
      <c r="S769" s="233"/>
      <c r="T769" s="233"/>
      <c r="U769" s="233"/>
      <c r="V769" s="233"/>
      <c r="W769" s="233"/>
      <c r="X769" s="233"/>
    </row>
    <row r="770" spans="1:24" ht="14.25" x14ac:dyDescent="0.2">
      <c r="A770" s="233"/>
      <c r="B770" s="233"/>
      <c r="C770" s="233"/>
      <c r="D770" s="233"/>
      <c r="E770" s="233"/>
      <c r="F770" s="233"/>
      <c r="G770" s="233"/>
      <c r="H770" s="233"/>
      <c r="I770" s="233"/>
      <c r="J770" s="233"/>
      <c r="K770" s="233"/>
      <c r="L770" s="233"/>
      <c r="M770" s="233"/>
      <c r="N770" s="233"/>
      <c r="O770" s="233"/>
      <c r="P770" s="233"/>
      <c r="Q770" s="233"/>
      <c r="R770" s="233"/>
      <c r="S770" s="233"/>
      <c r="T770" s="233"/>
      <c r="U770" s="233"/>
      <c r="V770" s="233"/>
      <c r="W770" s="233"/>
      <c r="X770" s="233"/>
    </row>
    <row r="771" spans="1:24" ht="14.25" x14ac:dyDescent="0.2">
      <c r="A771" s="233"/>
      <c r="B771" s="233"/>
      <c r="C771" s="233"/>
      <c r="D771" s="233"/>
      <c r="E771" s="233"/>
      <c r="F771" s="233"/>
      <c r="G771" s="233"/>
      <c r="H771" s="233"/>
      <c r="I771" s="233"/>
      <c r="J771" s="233"/>
      <c r="K771" s="233"/>
      <c r="L771" s="233"/>
      <c r="M771" s="233"/>
      <c r="N771" s="233"/>
      <c r="O771" s="233"/>
      <c r="P771" s="233"/>
      <c r="Q771" s="233"/>
      <c r="R771" s="233"/>
      <c r="S771" s="233"/>
      <c r="T771" s="233"/>
      <c r="U771" s="233"/>
      <c r="V771" s="233"/>
      <c r="W771" s="233"/>
      <c r="X771" s="233"/>
    </row>
    <row r="772" spans="1:24" ht="14.25" x14ac:dyDescent="0.2">
      <c r="A772" s="233"/>
      <c r="B772" s="233"/>
      <c r="C772" s="233"/>
      <c r="D772" s="233"/>
      <c r="E772" s="233"/>
      <c r="F772" s="233"/>
      <c r="G772" s="233"/>
      <c r="H772" s="233"/>
      <c r="I772" s="233"/>
      <c r="J772" s="233"/>
      <c r="K772" s="233"/>
      <c r="L772" s="233"/>
      <c r="M772" s="233"/>
      <c r="N772" s="233"/>
      <c r="O772" s="233"/>
      <c r="P772" s="233"/>
      <c r="Q772" s="233"/>
      <c r="R772" s="233"/>
      <c r="S772" s="233"/>
      <c r="T772" s="233"/>
      <c r="U772" s="233"/>
      <c r="V772" s="233"/>
      <c r="W772" s="233"/>
      <c r="X772" s="233"/>
    </row>
    <row r="773" spans="1:24" ht="14.25" x14ac:dyDescent="0.2">
      <c r="A773" s="233"/>
      <c r="B773" s="233"/>
      <c r="C773" s="233"/>
      <c r="D773" s="233"/>
      <c r="E773" s="233"/>
      <c r="F773" s="233"/>
      <c r="G773" s="233"/>
      <c r="H773" s="233"/>
      <c r="I773" s="233"/>
      <c r="J773" s="233"/>
      <c r="K773" s="233"/>
      <c r="L773" s="233"/>
      <c r="M773" s="233"/>
      <c r="N773" s="233"/>
      <c r="O773" s="233"/>
      <c r="P773" s="233"/>
      <c r="Q773" s="233"/>
      <c r="R773" s="233"/>
      <c r="S773" s="233"/>
      <c r="T773" s="233"/>
      <c r="U773" s="233"/>
      <c r="V773" s="233"/>
      <c r="W773" s="233"/>
      <c r="X773" s="233"/>
    </row>
    <row r="774" spans="1:24" ht="14.25" x14ac:dyDescent="0.2">
      <c r="A774" s="233"/>
      <c r="B774" s="233"/>
      <c r="C774" s="233"/>
      <c r="D774" s="233"/>
      <c r="E774" s="233"/>
      <c r="F774" s="233"/>
      <c r="G774" s="233"/>
      <c r="H774" s="233"/>
      <c r="I774" s="233"/>
      <c r="J774" s="233"/>
      <c r="K774" s="233"/>
      <c r="L774" s="233"/>
      <c r="M774" s="233"/>
      <c r="N774" s="233"/>
      <c r="O774" s="233"/>
      <c r="P774" s="233"/>
      <c r="Q774" s="233"/>
      <c r="R774" s="233"/>
      <c r="S774" s="233"/>
      <c r="T774" s="233"/>
      <c r="U774" s="233"/>
      <c r="V774" s="233"/>
      <c r="W774" s="233"/>
      <c r="X774" s="233"/>
    </row>
    <row r="775" spans="1:24" ht="14.25" x14ac:dyDescent="0.2">
      <c r="A775" s="233"/>
      <c r="B775" s="233"/>
      <c r="C775" s="233"/>
      <c r="D775" s="233"/>
      <c r="E775" s="233"/>
      <c r="F775" s="233"/>
      <c r="G775" s="233"/>
      <c r="H775" s="233"/>
      <c r="I775" s="233"/>
      <c r="J775" s="233"/>
      <c r="K775" s="233"/>
      <c r="L775" s="233"/>
      <c r="M775" s="233"/>
      <c r="N775" s="233"/>
      <c r="O775" s="233"/>
      <c r="P775" s="233"/>
      <c r="Q775" s="233"/>
      <c r="R775" s="233"/>
      <c r="S775" s="233"/>
      <c r="T775" s="233"/>
      <c r="U775" s="233"/>
      <c r="V775" s="233"/>
      <c r="W775" s="233"/>
      <c r="X775" s="233"/>
    </row>
    <row r="776" spans="1:24" ht="14.25" x14ac:dyDescent="0.2">
      <c r="A776" s="233"/>
      <c r="B776" s="233"/>
      <c r="C776" s="233"/>
      <c r="D776" s="233"/>
      <c r="E776" s="233"/>
      <c r="F776" s="233"/>
      <c r="G776" s="233"/>
      <c r="H776" s="233"/>
      <c r="I776" s="233"/>
      <c r="J776" s="233"/>
      <c r="K776" s="233"/>
      <c r="L776" s="233"/>
      <c r="M776" s="233"/>
      <c r="N776" s="233"/>
      <c r="O776" s="233"/>
      <c r="P776" s="233"/>
      <c r="Q776" s="233"/>
      <c r="R776" s="233"/>
      <c r="S776" s="233"/>
      <c r="T776" s="233"/>
      <c r="U776" s="233"/>
      <c r="V776" s="233"/>
      <c r="W776" s="233"/>
      <c r="X776" s="233"/>
    </row>
    <row r="777" spans="1:24" ht="14.25" x14ac:dyDescent="0.2">
      <c r="A777" s="233"/>
      <c r="B777" s="233"/>
      <c r="C777" s="233"/>
      <c r="D777" s="233"/>
      <c r="E777" s="233"/>
      <c r="F777" s="233"/>
      <c r="G777" s="233"/>
      <c r="H777" s="233"/>
      <c r="I777" s="233"/>
      <c r="J777" s="233"/>
      <c r="K777" s="233"/>
      <c r="L777" s="233"/>
      <c r="M777" s="233"/>
      <c r="N777" s="233"/>
      <c r="O777" s="233"/>
      <c r="P777" s="233"/>
      <c r="Q777" s="233"/>
      <c r="R777" s="233"/>
      <c r="S777" s="233"/>
      <c r="T777" s="233"/>
      <c r="U777" s="233"/>
      <c r="V777" s="233"/>
      <c r="W777" s="233"/>
      <c r="X777" s="233"/>
    </row>
    <row r="778" spans="1:24" ht="14.25" x14ac:dyDescent="0.2">
      <c r="A778" s="233"/>
      <c r="B778" s="233"/>
      <c r="C778" s="233"/>
      <c r="D778" s="233"/>
      <c r="E778" s="233"/>
      <c r="F778" s="233"/>
      <c r="G778" s="233"/>
      <c r="H778" s="233"/>
      <c r="I778" s="233"/>
      <c r="J778" s="233"/>
      <c r="K778" s="233"/>
      <c r="L778" s="233"/>
      <c r="M778" s="233"/>
      <c r="N778" s="233"/>
      <c r="O778" s="233"/>
      <c r="P778" s="233"/>
      <c r="Q778" s="233"/>
      <c r="R778" s="233"/>
      <c r="S778" s="233"/>
      <c r="T778" s="233"/>
      <c r="U778" s="233"/>
      <c r="V778" s="233"/>
      <c r="W778" s="233"/>
      <c r="X778" s="233"/>
    </row>
    <row r="779" spans="1:24" ht="14.25" x14ac:dyDescent="0.2">
      <c r="A779" s="233"/>
      <c r="B779" s="233"/>
      <c r="C779" s="233"/>
      <c r="D779" s="233"/>
      <c r="E779" s="233"/>
      <c r="F779" s="233"/>
      <c r="G779" s="233"/>
      <c r="H779" s="233"/>
      <c r="I779" s="233"/>
      <c r="J779" s="233"/>
      <c r="K779" s="233"/>
      <c r="L779" s="233"/>
      <c r="M779" s="233"/>
      <c r="N779" s="233"/>
      <c r="O779" s="233"/>
      <c r="P779" s="233"/>
      <c r="Q779" s="233"/>
      <c r="R779" s="233"/>
      <c r="S779" s="233"/>
      <c r="T779" s="233"/>
      <c r="U779" s="233"/>
      <c r="V779" s="233"/>
      <c r="W779" s="233"/>
      <c r="X779" s="233"/>
    </row>
    <row r="780" spans="1:24" ht="14.25" x14ac:dyDescent="0.2">
      <c r="A780" s="233"/>
      <c r="B780" s="233"/>
      <c r="C780" s="233"/>
      <c r="D780" s="233"/>
      <c r="E780" s="233"/>
      <c r="F780" s="233"/>
      <c r="G780" s="233"/>
      <c r="H780" s="233"/>
      <c r="I780" s="233"/>
      <c r="J780" s="233"/>
      <c r="K780" s="233"/>
      <c r="L780" s="233"/>
      <c r="M780" s="233"/>
      <c r="N780" s="233"/>
      <c r="O780" s="233"/>
      <c r="P780" s="233"/>
      <c r="Q780" s="233"/>
      <c r="R780" s="233"/>
      <c r="S780" s="233"/>
      <c r="T780" s="233"/>
      <c r="U780" s="233"/>
      <c r="V780" s="233"/>
      <c r="W780" s="233"/>
      <c r="X780" s="233"/>
    </row>
    <row r="781" spans="1:24" ht="14.25" x14ac:dyDescent="0.2">
      <c r="A781" s="233"/>
      <c r="B781" s="233"/>
      <c r="C781" s="233"/>
      <c r="D781" s="233"/>
      <c r="E781" s="233"/>
      <c r="F781" s="233"/>
      <c r="G781" s="233"/>
      <c r="H781" s="233"/>
      <c r="I781" s="233"/>
      <c r="J781" s="233"/>
      <c r="K781" s="233"/>
      <c r="L781" s="233"/>
      <c r="M781" s="233"/>
      <c r="N781" s="233"/>
      <c r="O781" s="233"/>
      <c r="P781" s="233"/>
      <c r="Q781" s="233"/>
      <c r="R781" s="233"/>
      <c r="S781" s="233"/>
      <c r="T781" s="233"/>
      <c r="U781" s="233"/>
      <c r="V781" s="233"/>
      <c r="W781" s="233"/>
      <c r="X781" s="233"/>
    </row>
    <row r="782" spans="1:24" ht="14.25" x14ac:dyDescent="0.2">
      <c r="A782" s="233"/>
      <c r="B782" s="233"/>
      <c r="C782" s="233"/>
      <c r="D782" s="233"/>
      <c r="E782" s="233"/>
      <c r="F782" s="233"/>
      <c r="G782" s="233"/>
      <c r="H782" s="233"/>
      <c r="I782" s="233"/>
      <c r="J782" s="233"/>
      <c r="K782" s="233"/>
      <c r="L782" s="233"/>
      <c r="M782" s="233"/>
      <c r="N782" s="233"/>
      <c r="O782" s="233"/>
      <c r="P782" s="233"/>
      <c r="Q782" s="233"/>
      <c r="R782" s="233"/>
      <c r="S782" s="233"/>
      <c r="T782" s="233"/>
      <c r="U782" s="233"/>
      <c r="V782" s="233"/>
      <c r="W782" s="233"/>
      <c r="X782" s="233"/>
    </row>
    <row r="783" spans="1:24" ht="14.25" x14ac:dyDescent="0.2">
      <c r="A783" s="233"/>
      <c r="B783" s="233"/>
      <c r="C783" s="233"/>
      <c r="D783" s="233"/>
      <c r="E783" s="233"/>
      <c r="F783" s="233"/>
      <c r="G783" s="233"/>
      <c r="H783" s="233"/>
      <c r="I783" s="233"/>
      <c r="J783" s="233"/>
      <c r="K783" s="233"/>
      <c r="L783" s="233"/>
      <c r="M783" s="233"/>
      <c r="N783" s="233"/>
      <c r="O783" s="233"/>
      <c r="P783" s="233"/>
      <c r="Q783" s="233"/>
      <c r="R783" s="233"/>
      <c r="S783" s="233"/>
      <c r="T783" s="233"/>
      <c r="U783" s="233"/>
      <c r="V783" s="233"/>
      <c r="W783" s="233"/>
      <c r="X783" s="233"/>
    </row>
    <row r="784" spans="1:24" ht="14.25" x14ac:dyDescent="0.2">
      <c r="A784" s="233"/>
      <c r="B784" s="233"/>
      <c r="C784" s="233"/>
      <c r="D784" s="233"/>
      <c r="E784" s="233"/>
      <c r="F784" s="233"/>
      <c r="G784" s="233"/>
      <c r="H784" s="233"/>
      <c r="I784" s="233"/>
      <c r="J784" s="233"/>
      <c r="K784" s="233"/>
      <c r="L784" s="233"/>
      <c r="M784" s="233"/>
      <c r="N784" s="233"/>
      <c r="O784" s="233"/>
      <c r="P784" s="233"/>
      <c r="Q784" s="233"/>
      <c r="R784" s="233"/>
      <c r="S784" s="233"/>
      <c r="T784" s="233"/>
      <c r="U784" s="233"/>
      <c r="V784" s="233"/>
      <c r="W784" s="233"/>
      <c r="X784" s="233"/>
    </row>
    <row r="785" spans="1:24" ht="14.25" x14ac:dyDescent="0.2">
      <c r="A785" s="233"/>
      <c r="B785" s="233"/>
      <c r="C785" s="233"/>
      <c r="D785" s="233"/>
      <c r="E785" s="233"/>
      <c r="F785" s="233"/>
      <c r="G785" s="233"/>
      <c r="H785" s="233"/>
      <c r="I785" s="233"/>
      <c r="J785" s="233"/>
      <c r="K785" s="233"/>
      <c r="L785" s="233"/>
      <c r="M785" s="233"/>
      <c r="N785" s="233"/>
      <c r="O785" s="233"/>
      <c r="P785" s="233"/>
      <c r="Q785" s="233"/>
      <c r="R785" s="233"/>
      <c r="S785" s="233"/>
      <c r="T785" s="233"/>
      <c r="U785" s="233"/>
      <c r="V785" s="233"/>
      <c r="W785" s="233"/>
      <c r="X785" s="233"/>
    </row>
    <row r="786" spans="1:24" ht="14.25" x14ac:dyDescent="0.2">
      <c r="A786" s="233"/>
      <c r="B786" s="233"/>
      <c r="C786" s="233"/>
      <c r="D786" s="233"/>
      <c r="E786" s="233"/>
      <c r="F786" s="233"/>
      <c r="G786" s="233"/>
      <c r="H786" s="233"/>
      <c r="I786" s="233"/>
      <c r="J786" s="233"/>
      <c r="K786" s="233"/>
      <c r="L786" s="233"/>
      <c r="M786" s="233"/>
      <c r="N786" s="233"/>
      <c r="O786" s="233"/>
      <c r="P786" s="233"/>
      <c r="Q786" s="233"/>
      <c r="R786" s="233"/>
      <c r="S786" s="233"/>
      <c r="T786" s="233"/>
      <c r="U786" s="233"/>
      <c r="V786" s="233"/>
      <c r="W786" s="233"/>
      <c r="X786" s="233"/>
    </row>
    <row r="787" spans="1:24" ht="14.25" x14ac:dyDescent="0.2">
      <c r="A787" s="233"/>
      <c r="B787" s="233"/>
      <c r="C787" s="233"/>
      <c r="D787" s="233"/>
      <c r="E787" s="233"/>
      <c r="F787" s="233"/>
      <c r="G787" s="233"/>
      <c r="H787" s="233"/>
      <c r="I787" s="233"/>
      <c r="J787" s="233"/>
      <c r="K787" s="233"/>
      <c r="L787" s="233"/>
      <c r="M787" s="233"/>
      <c r="N787" s="233"/>
      <c r="O787" s="233"/>
      <c r="P787" s="233"/>
      <c r="Q787" s="233"/>
      <c r="R787" s="233"/>
      <c r="S787" s="233"/>
      <c r="T787" s="233"/>
      <c r="U787" s="233"/>
      <c r="V787" s="233"/>
      <c r="W787" s="233"/>
      <c r="X787" s="233"/>
    </row>
    <row r="788" spans="1:24" ht="14.25" x14ac:dyDescent="0.2">
      <c r="A788" s="233"/>
      <c r="B788" s="233"/>
      <c r="C788" s="233"/>
      <c r="D788" s="233"/>
      <c r="E788" s="233"/>
      <c r="F788" s="233"/>
      <c r="G788" s="233"/>
      <c r="H788" s="233"/>
      <c r="I788" s="233"/>
      <c r="J788" s="233"/>
      <c r="K788" s="233"/>
      <c r="L788" s="233"/>
      <c r="M788" s="233"/>
      <c r="N788" s="233"/>
      <c r="O788" s="233"/>
      <c r="P788" s="233"/>
      <c r="Q788" s="233"/>
      <c r="R788" s="233"/>
      <c r="S788" s="233"/>
      <c r="T788" s="233"/>
      <c r="U788" s="233"/>
      <c r="V788" s="233"/>
      <c r="W788" s="233"/>
      <c r="X788" s="233"/>
    </row>
    <row r="789" spans="1:24" ht="14.25" x14ac:dyDescent="0.2">
      <c r="A789" s="233"/>
      <c r="B789" s="233"/>
      <c r="C789" s="233"/>
      <c r="D789" s="233"/>
      <c r="E789" s="233"/>
      <c r="F789" s="233"/>
      <c r="G789" s="233"/>
      <c r="H789" s="233"/>
      <c r="I789" s="233"/>
      <c r="J789" s="233"/>
      <c r="K789" s="233"/>
      <c r="L789" s="233"/>
      <c r="M789" s="233"/>
      <c r="N789" s="233"/>
      <c r="O789" s="233"/>
      <c r="P789" s="233"/>
      <c r="Q789" s="233"/>
      <c r="R789" s="233"/>
      <c r="S789" s="233"/>
      <c r="T789" s="233"/>
      <c r="U789" s="233"/>
      <c r="V789" s="233"/>
      <c r="W789" s="233"/>
      <c r="X789" s="233"/>
    </row>
    <row r="790" spans="1:24" ht="14.25" x14ac:dyDescent="0.2">
      <c r="A790" s="233"/>
      <c r="B790" s="233"/>
      <c r="C790" s="233"/>
      <c r="D790" s="233"/>
      <c r="E790" s="233"/>
      <c r="F790" s="233"/>
      <c r="G790" s="233"/>
      <c r="H790" s="233"/>
      <c r="I790" s="233"/>
      <c r="J790" s="233"/>
      <c r="K790" s="233"/>
      <c r="L790" s="233"/>
      <c r="M790" s="233"/>
      <c r="N790" s="233"/>
      <c r="O790" s="233"/>
      <c r="P790" s="233"/>
      <c r="Q790" s="233"/>
      <c r="R790" s="233"/>
      <c r="S790" s="233"/>
      <c r="T790" s="233"/>
      <c r="U790" s="233"/>
      <c r="V790" s="233"/>
      <c r="W790" s="233"/>
      <c r="X790" s="233"/>
    </row>
    <row r="791" spans="1:24" ht="14.25" x14ac:dyDescent="0.2">
      <c r="A791" s="233"/>
      <c r="B791" s="233"/>
      <c r="C791" s="233"/>
      <c r="D791" s="233"/>
      <c r="E791" s="233"/>
      <c r="F791" s="233"/>
      <c r="G791" s="233"/>
      <c r="H791" s="233"/>
      <c r="I791" s="233"/>
      <c r="J791" s="233"/>
      <c r="K791" s="233"/>
      <c r="L791" s="233"/>
      <c r="M791" s="233"/>
      <c r="N791" s="233"/>
      <c r="O791" s="233"/>
      <c r="P791" s="233"/>
      <c r="Q791" s="233"/>
      <c r="R791" s="233"/>
      <c r="S791" s="233"/>
      <c r="T791" s="233"/>
      <c r="U791" s="233"/>
      <c r="V791" s="233"/>
      <c r="W791" s="233"/>
      <c r="X791" s="233"/>
    </row>
    <row r="792" spans="1:24" ht="14.25" x14ac:dyDescent="0.2">
      <c r="A792" s="233"/>
      <c r="B792" s="233"/>
      <c r="C792" s="233"/>
      <c r="D792" s="233"/>
      <c r="E792" s="233"/>
      <c r="F792" s="233"/>
      <c r="G792" s="233"/>
      <c r="H792" s="233"/>
      <c r="I792" s="233"/>
      <c r="J792" s="233"/>
      <c r="K792" s="233"/>
      <c r="L792" s="233"/>
      <c r="M792" s="233"/>
      <c r="N792" s="233"/>
      <c r="O792" s="233"/>
      <c r="P792" s="233"/>
      <c r="Q792" s="233"/>
      <c r="R792" s="233"/>
      <c r="S792" s="233"/>
      <c r="T792" s="233"/>
      <c r="U792" s="233"/>
      <c r="V792" s="233"/>
      <c r="W792" s="233"/>
      <c r="X792" s="233"/>
    </row>
    <row r="793" spans="1:24" ht="14.25" x14ac:dyDescent="0.2">
      <c r="A793" s="233"/>
      <c r="B793" s="233"/>
      <c r="C793" s="233"/>
      <c r="D793" s="233"/>
      <c r="E793" s="233"/>
      <c r="F793" s="233"/>
      <c r="G793" s="233"/>
      <c r="H793" s="233"/>
      <c r="I793" s="233"/>
      <c r="J793" s="233"/>
      <c r="K793" s="233"/>
      <c r="L793" s="233"/>
      <c r="M793" s="233"/>
      <c r="N793" s="233"/>
      <c r="O793" s="233"/>
      <c r="P793" s="233"/>
      <c r="Q793" s="233"/>
      <c r="R793" s="233"/>
      <c r="S793" s="233"/>
      <c r="T793" s="233"/>
      <c r="U793" s="233"/>
      <c r="V793" s="233"/>
      <c r="W793" s="233"/>
      <c r="X793" s="233"/>
    </row>
    <row r="794" spans="1:24" ht="14.25" x14ac:dyDescent="0.2">
      <c r="A794" s="233"/>
      <c r="B794" s="233"/>
      <c r="C794" s="233"/>
      <c r="D794" s="233"/>
      <c r="E794" s="233"/>
      <c r="F794" s="233"/>
      <c r="G794" s="233"/>
      <c r="H794" s="233"/>
      <c r="I794" s="233"/>
      <c r="J794" s="233"/>
      <c r="K794" s="233"/>
      <c r="L794" s="233"/>
      <c r="M794" s="233"/>
      <c r="N794" s="233"/>
      <c r="O794" s="233"/>
      <c r="P794" s="233"/>
      <c r="Q794" s="233"/>
      <c r="R794" s="233"/>
      <c r="S794" s="233"/>
      <c r="T794" s="233"/>
      <c r="U794" s="233"/>
      <c r="V794" s="233"/>
      <c r="W794" s="233"/>
      <c r="X794" s="233"/>
    </row>
    <row r="795" spans="1:24" ht="14.25" x14ac:dyDescent="0.2">
      <c r="A795" s="233"/>
      <c r="B795" s="233"/>
      <c r="C795" s="233"/>
      <c r="D795" s="233"/>
      <c r="E795" s="233"/>
      <c r="F795" s="233"/>
      <c r="G795" s="233"/>
      <c r="H795" s="233"/>
      <c r="I795" s="233"/>
      <c r="J795" s="233"/>
      <c r="K795" s="233"/>
      <c r="L795" s="233"/>
      <c r="M795" s="233"/>
      <c r="N795" s="233"/>
      <c r="O795" s="233"/>
      <c r="P795" s="233"/>
      <c r="Q795" s="233"/>
      <c r="R795" s="233"/>
      <c r="S795" s="233"/>
      <c r="T795" s="233"/>
      <c r="U795" s="233"/>
      <c r="V795" s="233"/>
      <c r="W795" s="233"/>
      <c r="X795" s="233"/>
    </row>
    <row r="796" spans="1:24" ht="14.25" x14ac:dyDescent="0.2">
      <c r="A796" s="233"/>
      <c r="B796" s="233"/>
      <c r="C796" s="233"/>
      <c r="D796" s="233"/>
      <c r="E796" s="233"/>
      <c r="F796" s="233"/>
      <c r="G796" s="233"/>
      <c r="H796" s="233"/>
      <c r="I796" s="233"/>
      <c r="J796" s="233"/>
      <c r="K796" s="233"/>
      <c r="L796" s="233"/>
      <c r="M796" s="233"/>
      <c r="N796" s="233"/>
      <c r="O796" s="233"/>
      <c r="P796" s="233"/>
      <c r="Q796" s="233"/>
      <c r="R796" s="233"/>
      <c r="S796" s="233"/>
      <c r="T796" s="233"/>
      <c r="U796" s="233"/>
      <c r="V796" s="233"/>
      <c r="W796" s="233"/>
      <c r="X796" s="233"/>
    </row>
    <row r="797" spans="1:24" ht="14.25" x14ac:dyDescent="0.2">
      <c r="A797" s="233"/>
      <c r="B797" s="233"/>
      <c r="C797" s="233"/>
      <c r="D797" s="233"/>
      <c r="E797" s="233"/>
      <c r="F797" s="233"/>
      <c r="G797" s="233"/>
      <c r="H797" s="233"/>
      <c r="I797" s="233"/>
      <c r="J797" s="233"/>
      <c r="K797" s="233"/>
      <c r="L797" s="233"/>
      <c r="M797" s="233"/>
      <c r="N797" s="233"/>
      <c r="O797" s="233"/>
      <c r="P797" s="233"/>
      <c r="Q797" s="233"/>
      <c r="R797" s="233"/>
      <c r="S797" s="233"/>
      <c r="T797" s="233"/>
      <c r="U797" s="233"/>
      <c r="V797" s="233"/>
      <c r="W797" s="233"/>
      <c r="X797" s="233"/>
    </row>
    <row r="798" spans="1:24" ht="14.25" x14ac:dyDescent="0.2">
      <c r="A798" s="233"/>
      <c r="B798" s="233"/>
      <c r="C798" s="233"/>
      <c r="D798" s="233"/>
      <c r="E798" s="233"/>
      <c r="F798" s="233"/>
      <c r="G798" s="233"/>
      <c r="H798" s="233"/>
      <c r="I798" s="233"/>
      <c r="J798" s="233"/>
      <c r="K798" s="233"/>
      <c r="L798" s="233"/>
      <c r="M798" s="233"/>
      <c r="N798" s="233"/>
      <c r="O798" s="233"/>
      <c r="P798" s="233"/>
      <c r="Q798" s="233"/>
      <c r="R798" s="233"/>
      <c r="S798" s="233"/>
      <c r="T798" s="233"/>
      <c r="U798" s="233"/>
      <c r="V798" s="233"/>
      <c r="W798" s="233"/>
      <c r="X798" s="233"/>
    </row>
    <row r="799" spans="1:24" ht="14.25" x14ac:dyDescent="0.2">
      <c r="A799" s="233"/>
      <c r="B799" s="233"/>
      <c r="C799" s="233"/>
      <c r="D799" s="233"/>
      <c r="E799" s="233"/>
      <c r="F799" s="233"/>
      <c r="G799" s="233"/>
      <c r="H799" s="233"/>
      <c r="I799" s="233"/>
      <c r="J799" s="233"/>
      <c r="K799" s="233"/>
      <c r="L799" s="233"/>
      <c r="M799" s="233"/>
      <c r="N799" s="233"/>
      <c r="O799" s="233"/>
      <c r="P799" s="233"/>
      <c r="Q799" s="233"/>
      <c r="R799" s="233"/>
      <c r="S799" s="233"/>
      <c r="T799" s="233"/>
      <c r="U799" s="233"/>
      <c r="V799" s="233"/>
      <c r="W799" s="233"/>
      <c r="X799" s="233"/>
    </row>
    <row r="800" spans="1:24" ht="14.25" x14ac:dyDescent="0.2">
      <c r="A800" s="233"/>
      <c r="B800" s="233"/>
      <c r="C800" s="233"/>
      <c r="D800" s="233"/>
      <c r="E800" s="233"/>
      <c r="F800" s="233"/>
      <c r="G800" s="233"/>
      <c r="H800" s="233"/>
      <c r="I800" s="233"/>
      <c r="J800" s="233"/>
      <c r="K800" s="233"/>
      <c r="L800" s="233"/>
      <c r="M800" s="233"/>
      <c r="N800" s="233"/>
      <c r="O800" s="233"/>
      <c r="P800" s="233"/>
      <c r="Q800" s="233"/>
      <c r="R800" s="233"/>
      <c r="S800" s="233"/>
      <c r="T800" s="233"/>
      <c r="U800" s="233"/>
      <c r="V800" s="233"/>
      <c r="W800" s="233"/>
      <c r="X800" s="233"/>
    </row>
    <row r="801" spans="1:24" ht="14.25" x14ac:dyDescent="0.2">
      <c r="A801" s="233"/>
      <c r="B801" s="233"/>
      <c r="C801" s="233"/>
      <c r="D801" s="233"/>
      <c r="E801" s="233"/>
      <c r="F801" s="233"/>
      <c r="G801" s="233"/>
      <c r="H801" s="233"/>
      <c r="I801" s="233"/>
      <c r="J801" s="233"/>
      <c r="K801" s="233"/>
      <c r="L801" s="233"/>
      <c r="M801" s="233"/>
      <c r="N801" s="233"/>
      <c r="O801" s="233"/>
      <c r="P801" s="233"/>
      <c r="Q801" s="233"/>
      <c r="R801" s="233"/>
      <c r="S801" s="233"/>
      <c r="T801" s="233"/>
      <c r="U801" s="233"/>
      <c r="V801" s="233"/>
      <c r="W801" s="233"/>
      <c r="X801" s="233"/>
    </row>
    <row r="802" spans="1:24" ht="14.25" x14ac:dyDescent="0.2">
      <c r="A802" s="233"/>
      <c r="B802" s="233"/>
      <c r="C802" s="233"/>
      <c r="D802" s="233"/>
      <c r="E802" s="233"/>
      <c r="F802" s="233"/>
      <c r="G802" s="233"/>
      <c r="H802" s="233"/>
      <c r="I802" s="233"/>
      <c r="J802" s="233"/>
      <c r="K802" s="233"/>
      <c r="L802" s="233"/>
      <c r="M802" s="233"/>
      <c r="N802" s="233"/>
      <c r="O802" s="233"/>
      <c r="P802" s="233"/>
      <c r="Q802" s="233"/>
      <c r="R802" s="233"/>
      <c r="S802" s="233"/>
      <c r="T802" s="233"/>
      <c r="U802" s="233"/>
      <c r="V802" s="233"/>
      <c r="W802" s="233"/>
      <c r="X802" s="233"/>
    </row>
    <row r="803" spans="1:24" ht="14.25" x14ac:dyDescent="0.2">
      <c r="A803" s="233"/>
      <c r="B803" s="233"/>
      <c r="C803" s="233"/>
      <c r="D803" s="233"/>
      <c r="E803" s="233"/>
      <c r="F803" s="233"/>
      <c r="G803" s="233"/>
      <c r="H803" s="233"/>
      <c r="I803" s="233"/>
      <c r="J803" s="233"/>
      <c r="K803" s="233"/>
      <c r="L803" s="233"/>
      <c r="M803" s="233"/>
      <c r="N803" s="233"/>
      <c r="O803" s="233"/>
      <c r="P803" s="233"/>
      <c r="Q803" s="233"/>
      <c r="R803" s="233"/>
      <c r="S803" s="233"/>
      <c r="T803" s="233"/>
      <c r="U803" s="233"/>
      <c r="V803" s="233"/>
      <c r="W803" s="233"/>
      <c r="X803" s="233"/>
    </row>
    <row r="804" spans="1:24" ht="14.25" x14ac:dyDescent="0.2">
      <c r="A804" s="233"/>
      <c r="B804" s="233"/>
      <c r="C804" s="233"/>
      <c r="D804" s="233"/>
      <c r="E804" s="233"/>
      <c r="F804" s="233"/>
      <c r="G804" s="233"/>
      <c r="H804" s="233"/>
      <c r="I804" s="233"/>
      <c r="J804" s="233"/>
      <c r="K804" s="233"/>
      <c r="L804" s="233"/>
      <c r="M804" s="233"/>
      <c r="N804" s="233"/>
      <c r="O804" s="233"/>
      <c r="P804" s="233"/>
      <c r="Q804" s="233"/>
      <c r="R804" s="233"/>
      <c r="S804" s="233"/>
      <c r="T804" s="233"/>
      <c r="U804" s="233"/>
      <c r="V804" s="233"/>
      <c r="W804" s="233"/>
      <c r="X804" s="233"/>
    </row>
    <row r="805" spans="1:24" ht="14.25" x14ac:dyDescent="0.2">
      <c r="A805" s="233"/>
      <c r="B805" s="233"/>
      <c r="C805" s="233"/>
      <c r="D805" s="233"/>
      <c r="E805" s="233"/>
      <c r="F805" s="233"/>
      <c r="G805" s="233"/>
      <c r="H805" s="233"/>
      <c r="I805" s="233"/>
      <c r="J805" s="233"/>
      <c r="K805" s="233"/>
      <c r="L805" s="233"/>
      <c r="M805" s="233"/>
      <c r="N805" s="233"/>
      <c r="O805" s="233"/>
      <c r="P805" s="233"/>
      <c r="Q805" s="233"/>
      <c r="R805" s="233"/>
      <c r="S805" s="233"/>
      <c r="T805" s="233"/>
      <c r="U805" s="233"/>
      <c r="V805" s="233"/>
      <c r="W805" s="233"/>
      <c r="X805" s="233"/>
    </row>
    <row r="806" spans="1:24" ht="14.25" x14ac:dyDescent="0.2">
      <c r="A806" s="233"/>
      <c r="B806" s="233"/>
      <c r="C806" s="233"/>
      <c r="D806" s="233"/>
      <c r="E806" s="233"/>
      <c r="F806" s="233"/>
      <c r="G806" s="233"/>
      <c r="H806" s="233"/>
      <c r="I806" s="233"/>
      <c r="J806" s="233"/>
      <c r="K806" s="233"/>
      <c r="L806" s="233"/>
      <c r="M806" s="233"/>
      <c r="N806" s="233"/>
      <c r="O806" s="233"/>
      <c r="P806" s="233"/>
      <c r="Q806" s="233"/>
      <c r="R806" s="233"/>
      <c r="S806" s="233"/>
      <c r="T806" s="233"/>
      <c r="U806" s="233"/>
      <c r="V806" s="233"/>
      <c r="W806" s="233"/>
      <c r="X806" s="233"/>
    </row>
    <row r="807" spans="1:24" ht="14.25" x14ac:dyDescent="0.2">
      <c r="A807" s="233"/>
      <c r="B807" s="233"/>
      <c r="C807" s="233"/>
      <c r="D807" s="233"/>
      <c r="E807" s="233"/>
      <c r="F807" s="233"/>
      <c r="G807" s="233"/>
      <c r="H807" s="233"/>
      <c r="I807" s="233"/>
      <c r="J807" s="233"/>
      <c r="K807" s="233"/>
      <c r="L807" s="233"/>
      <c r="M807" s="233"/>
      <c r="N807" s="233"/>
      <c r="O807" s="233"/>
      <c r="P807" s="233"/>
      <c r="Q807" s="233"/>
      <c r="R807" s="233"/>
      <c r="S807" s="233"/>
      <c r="T807" s="233"/>
      <c r="U807" s="233"/>
      <c r="V807" s="233"/>
      <c r="W807" s="233"/>
      <c r="X807" s="233"/>
    </row>
    <row r="808" spans="1:24" ht="14.25" x14ac:dyDescent="0.2">
      <c r="A808" s="233"/>
      <c r="B808" s="233"/>
      <c r="C808" s="233"/>
      <c r="D808" s="233"/>
      <c r="E808" s="233"/>
      <c r="F808" s="233"/>
      <c r="G808" s="233"/>
      <c r="H808" s="233"/>
      <c r="I808" s="233"/>
      <c r="J808" s="233"/>
      <c r="K808" s="233"/>
      <c r="L808" s="233"/>
      <c r="M808" s="233"/>
      <c r="N808" s="233"/>
      <c r="O808" s="233"/>
      <c r="P808" s="233"/>
      <c r="Q808" s="233"/>
      <c r="R808" s="233"/>
      <c r="S808" s="233"/>
      <c r="T808" s="233"/>
      <c r="U808" s="233"/>
      <c r="V808" s="233"/>
      <c r="W808" s="233"/>
      <c r="X808" s="233"/>
    </row>
    <row r="809" spans="1:24" ht="14.25" x14ac:dyDescent="0.2">
      <c r="A809" s="233"/>
      <c r="B809" s="233"/>
      <c r="C809" s="233"/>
      <c r="D809" s="233"/>
      <c r="E809" s="233"/>
      <c r="F809" s="233"/>
      <c r="G809" s="233"/>
      <c r="H809" s="233"/>
      <c r="I809" s="233"/>
      <c r="J809" s="233"/>
      <c r="K809" s="233"/>
      <c r="L809" s="233"/>
      <c r="M809" s="233"/>
      <c r="N809" s="233"/>
      <c r="O809" s="233"/>
      <c r="P809" s="233"/>
      <c r="Q809" s="233"/>
      <c r="R809" s="233"/>
      <c r="S809" s="233"/>
      <c r="T809" s="233"/>
      <c r="U809" s="233"/>
      <c r="V809" s="233"/>
      <c r="W809" s="233"/>
      <c r="X809" s="233"/>
    </row>
    <row r="810" spans="1:24" ht="14.25" x14ac:dyDescent="0.2">
      <c r="A810" s="233"/>
      <c r="B810" s="233"/>
      <c r="C810" s="233"/>
      <c r="D810" s="233"/>
      <c r="E810" s="233"/>
      <c r="F810" s="233"/>
      <c r="G810" s="233"/>
      <c r="H810" s="233"/>
      <c r="I810" s="233"/>
      <c r="J810" s="233"/>
      <c r="K810" s="233"/>
      <c r="L810" s="233"/>
      <c r="M810" s="233"/>
      <c r="N810" s="233"/>
      <c r="O810" s="233"/>
      <c r="P810" s="233"/>
      <c r="Q810" s="233"/>
      <c r="R810" s="233"/>
      <c r="S810" s="233"/>
      <c r="T810" s="233"/>
      <c r="U810" s="233"/>
      <c r="V810" s="233"/>
      <c r="W810" s="233"/>
      <c r="X810" s="233"/>
    </row>
    <row r="811" spans="1:24" ht="14.25" x14ac:dyDescent="0.2">
      <c r="A811" s="233"/>
      <c r="B811" s="233"/>
      <c r="C811" s="233"/>
      <c r="D811" s="233"/>
      <c r="E811" s="233"/>
      <c r="F811" s="233"/>
      <c r="G811" s="233"/>
      <c r="H811" s="233"/>
      <c r="I811" s="233"/>
      <c r="J811" s="233"/>
      <c r="K811" s="233"/>
      <c r="L811" s="233"/>
      <c r="M811" s="233"/>
      <c r="N811" s="233"/>
      <c r="O811" s="233"/>
      <c r="P811" s="233"/>
      <c r="Q811" s="233"/>
      <c r="R811" s="233"/>
      <c r="S811" s="233"/>
      <c r="T811" s="233"/>
      <c r="U811" s="233"/>
      <c r="V811" s="233"/>
      <c r="W811" s="233"/>
      <c r="X811" s="233"/>
    </row>
    <row r="812" spans="1:24" ht="14.25" x14ac:dyDescent="0.2">
      <c r="A812" s="233"/>
      <c r="B812" s="233"/>
      <c r="C812" s="233"/>
      <c r="D812" s="233"/>
      <c r="E812" s="233"/>
      <c r="F812" s="233"/>
      <c r="G812" s="233"/>
      <c r="H812" s="233"/>
      <c r="I812" s="233"/>
      <c r="J812" s="233"/>
      <c r="K812" s="233"/>
      <c r="L812" s="233"/>
      <c r="M812" s="233"/>
      <c r="N812" s="233"/>
      <c r="O812" s="233"/>
      <c r="P812" s="233"/>
      <c r="Q812" s="233"/>
      <c r="R812" s="233"/>
      <c r="S812" s="233"/>
      <c r="T812" s="233"/>
      <c r="U812" s="233"/>
      <c r="V812" s="233"/>
      <c r="W812" s="233"/>
      <c r="X812" s="233"/>
    </row>
    <row r="813" spans="1:24" ht="14.25" x14ac:dyDescent="0.2">
      <c r="A813" s="233"/>
      <c r="B813" s="233"/>
      <c r="C813" s="233"/>
      <c r="D813" s="233"/>
      <c r="E813" s="233"/>
      <c r="F813" s="233"/>
      <c r="G813" s="233"/>
      <c r="H813" s="233"/>
      <c r="I813" s="233"/>
      <c r="J813" s="233"/>
      <c r="K813" s="233"/>
      <c r="L813" s="233"/>
      <c r="M813" s="233"/>
      <c r="N813" s="233"/>
      <c r="O813" s="233"/>
      <c r="P813" s="233"/>
      <c r="Q813" s="233"/>
      <c r="R813" s="233"/>
      <c r="S813" s="233"/>
      <c r="T813" s="233"/>
      <c r="U813" s="233"/>
      <c r="V813" s="233"/>
      <c r="W813" s="233"/>
      <c r="X813" s="233"/>
    </row>
    <row r="814" spans="1:24" ht="14.25" x14ac:dyDescent="0.2">
      <c r="A814" s="233"/>
      <c r="B814" s="233"/>
      <c r="C814" s="233"/>
      <c r="D814" s="233"/>
      <c r="E814" s="233"/>
      <c r="F814" s="233"/>
      <c r="G814" s="233"/>
      <c r="H814" s="233"/>
      <c r="I814" s="233"/>
      <c r="J814" s="233"/>
      <c r="K814" s="233"/>
      <c r="L814" s="233"/>
      <c r="M814" s="233"/>
      <c r="N814" s="233"/>
      <c r="O814" s="233"/>
      <c r="P814" s="233"/>
      <c r="Q814" s="233"/>
      <c r="R814" s="233"/>
      <c r="S814" s="233"/>
      <c r="T814" s="233"/>
      <c r="U814" s="233"/>
      <c r="V814" s="233"/>
      <c r="W814" s="233"/>
      <c r="X814" s="233"/>
    </row>
    <row r="815" spans="1:24" ht="14.25" x14ac:dyDescent="0.2">
      <c r="A815" s="233"/>
      <c r="B815" s="233"/>
      <c r="C815" s="233"/>
      <c r="D815" s="233"/>
      <c r="E815" s="233"/>
      <c r="F815" s="233"/>
      <c r="G815" s="233"/>
      <c r="H815" s="233"/>
      <c r="I815" s="233"/>
      <c r="J815" s="233"/>
      <c r="K815" s="233"/>
      <c r="L815" s="233"/>
      <c r="M815" s="233"/>
      <c r="N815" s="233"/>
      <c r="O815" s="233"/>
      <c r="P815" s="233"/>
      <c r="Q815" s="233"/>
      <c r="R815" s="233"/>
      <c r="S815" s="233"/>
      <c r="T815" s="233"/>
      <c r="U815" s="233"/>
      <c r="V815" s="233"/>
      <c r="W815" s="233"/>
      <c r="X815" s="233"/>
    </row>
    <row r="816" spans="1:24" ht="14.25" x14ac:dyDescent="0.2">
      <c r="A816" s="233"/>
      <c r="B816" s="233"/>
      <c r="C816" s="233"/>
      <c r="D816" s="233"/>
      <c r="E816" s="233"/>
      <c r="F816" s="233"/>
      <c r="G816" s="233"/>
      <c r="H816" s="233"/>
      <c r="I816" s="233"/>
      <c r="J816" s="233"/>
      <c r="K816" s="233"/>
      <c r="L816" s="233"/>
      <c r="M816" s="233"/>
      <c r="N816" s="233"/>
      <c r="O816" s="233"/>
      <c r="P816" s="233"/>
      <c r="Q816" s="233"/>
      <c r="R816" s="233"/>
      <c r="S816" s="233"/>
      <c r="T816" s="233"/>
      <c r="U816" s="233"/>
      <c r="V816" s="233"/>
      <c r="W816" s="233"/>
      <c r="X816" s="233"/>
    </row>
    <row r="817" spans="1:24" ht="14.25" x14ac:dyDescent="0.2">
      <c r="A817" s="233"/>
      <c r="B817" s="233"/>
      <c r="C817" s="233"/>
      <c r="D817" s="233"/>
      <c r="E817" s="233"/>
      <c r="F817" s="233"/>
      <c r="G817" s="233"/>
      <c r="H817" s="233"/>
      <c r="I817" s="233"/>
      <c r="J817" s="233"/>
      <c r="K817" s="233"/>
      <c r="L817" s="233"/>
      <c r="M817" s="233"/>
      <c r="N817" s="233"/>
      <c r="O817" s="233"/>
      <c r="P817" s="233"/>
      <c r="Q817" s="233"/>
      <c r="R817" s="233"/>
      <c r="S817" s="233"/>
      <c r="T817" s="233"/>
      <c r="U817" s="233"/>
      <c r="V817" s="233"/>
      <c r="W817" s="233"/>
      <c r="X817" s="233"/>
    </row>
    <row r="818" spans="1:24" ht="14.25" x14ac:dyDescent="0.2">
      <c r="A818" s="233"/>
      <c r="B818" s="233"/>
      <c r="C818" s="233"/>
      <c r="D818" s="233"/>
      <c r="E818" s="233"/>
      <c r="F818" s="233"/>
      <c r="G818" s="233"/>
      <c r="H818" s="233"/>
      <c r="I818" s="233"/>
      <c r="J818" s="233"/>
      <c r="K818" s="233"/>
      <c r="L818" s="233"/>
      <c r="M818" s="233"/>
      <c r="N818" s="233"/>
      <c r="O818" s="233"/>
      <c r="P818" s="233"/>
      <c r="Q818" s="233"/>
      <c r="R818" s="233"/>
      <c r="S818" s="233"/>
      <c r="T818" s="233"/>
      <c r="U818" s="233"/>
      <c r="V818" s="233"/>
      <c r="W818" s="233"/>
      <c r="X818" s="233"/>
    </row>
    <row r="819" spans="1:24" ht="14.25" x14ac:dyDescent="0.2">
      <c r="A819" s="233"/>
      <c r="B819" s="233"/>
      <c r="C819" s="233"/>
      <c r="D819" s="233"/>
      <c r="E819" s="233"/>
      <c r="F819" s="233"/>
      <c r="G819" s="233"/>
      <c r="H819" s="233"/>
      <c r="I819" s="233"/>
      <c r="J819" s="233"/>
      <c r="K819" s="233"/>
      <c r="L819" s="233"/>
      <c r="M819" s="233"/>
      <c r="N819" s="233"/>
      <c r="O819" s="233"/>
      <c r="P819" s="233"/>
      <c r="Q819" s="233"/>
      <c r="R819" s="233"/>
      <c r="S819" s="233"/>
      <c r="T819" s="233"/>
      <c r="U819" s="233"/>
      <c r="V819" s="233"/>
      <c r="W819" s="233"/>
      <c r="X819" s="233"/>
    </row>
    <row r="820" spans="1:24" ht="14.25" x14ac:dyDescent="0.2">
      <c r="A820" s="233"/>
      <c r="B820" s="233"/>
      <c r="C820" s="233"/>
      <c r="D820" s="233"/>
      <c r="E820" s="233"/>
      <c r="F820" s="233"/>
      <c r="G820" s="233"/>
      <c r="H820" s="233"/>
      <c r="I820" s="233"/>
      <c r="J820" s="233"/>
      <c r="K820" s="233"/>
      <c r="L820" s="233"/>
      <c r="M820" s="233"/>
      <c r="N820" s="233"/>
      <c r="O820" s="233"/>
      <c r="P820" s="233"/>
      <c r="Q820" s="233"/>
      <c r="R820" s="233"/>
      <c r="S820" s="233"/>
      <c r="T820" s="233"/>
      <c r="U820" s="233"/>
      <c r="V820" s="233"/>
      <c r="W820" s="233"/>
      <c r="X820" s="233"/>
    </row>
    <row r="821" spans="1:24" ht="14.25" x14ac:dyDescent="0.2">
      <c r="A821" s="233"/>
      <c r="B821" s="233"/>
      <c r="C821" s="233"/>
      <c r="D821" s="233"/>
      <c r="E821" s="233"/>
      <c r="F821" s="233"/>
      <c r="G821" s="233"/>
      <c r="H821" s="233"/>
      <c r="I821" s="233"/>
      <c r="J821" s="233"/>
      <c r="K821" s="233"/>
      <c r="L821" s="233"/>
      <c r="M821" s="233"/>
      <c r="N821" s="233"/>
      <c r="O821" s="233"/>
      <c r="P821" s="233"/>
      <c r="Q821" s="233"/>
      <c r="R821" s="233"/>
      <c r="S821" s="233"/>
      <c r="T821" s="233"/>
      <c r="U821" s="233"/>
      <c r="V821" s="233"/>
      <c r="W821" s="233"/>
      <c r="X821" s="233"/>
    </row>
    <row r="822" spans="1:24" ht="14.25" x14ac:dyDescent="0.2">
      <c r="A822" s="233"/>
      <c r="B822" s="233"/>
      <c r="C822" s="233"/>
      <c r="D822" s="233"/>
      <c r="E822" s="233"/>
      <c r="F822" s="233"/>
      <c r="G822" s="233"/>
      <c r="H822" s="233"/>
      <c r="I822" s="233"/>
      <c r="J822" s="233"/>
      <c r="K822" s="233"/>
      <c r="L822" s="233"/>
      <c r="M822" s="233"/>
      <c r="N822" s="233"/>
      <c r="O822" s="233"/>
      <c r="P822" s="233"/>
      <c r="Q822" s="233"/>
      <c r="R822" s="233"/>
      <c r="S822" s="233"/>
      <c r="T822" s="233"/>
      <c r="U822" s="233"/>
      <c r="V822" s="233"/>
      <c r="W822" s="233"/>
      <c r="X822" s="233"/>
    </row>
    <row r="823" spans="1:24" ht="14.25" x14ac:dyDescent="0.2">
      <c r="A823" s="233"/>
      <c r="B823" s="233"/>
      <c r="C823" s="233"/>
      <c r="D823" s="233"/>
      <c r="E823" s="233"/>
      <c r="F823" s="233"/>
      <c r="G823" s="233"/>
      <c r="H823" s="233"/>
      <c r="I823" s="233"/>
      <c r="J823" s="233"/>
      <c r="K823" s="233"/>
      <c r="L823" s="233"/>
      <c r="M823" s="233"/>
      <c r="N823" s="233"/>
      <c r="O823" s="233"/>
      <c r="P823" s="233"/>
      <c r="Q823" s="233"/>
      <c r="R823" s="233"/>
      <c r="S823" s="233"/>
      <c r="T823" s="233"/>
      <c r="U823" s="233"/>
      <c r="V823" s="233"/>
      <c r="W823" s="233"/>
      <c r="X823" s="233"/>
    </row>
    <row r="824" spans="1:24" ht="14.25" x14ac:dyDescent="0.2">
      <c r="A824" s="233"/>
      <c r="B824" s="233"/>
      <c r="C824" s="233"/>
      <c r="D824" s="233"/>
      <c r="E824" s="233"/>
      <c r="F824" s="233"/>
      <c r="G824" s="233"/>
      <c r="H824" s="233"/>
      <c r="I824" s="233"/>
      <c r="J824" s="233"/>
      <c r="K824" s="233"/>
      <c r="L824" s="233"/>
      <c r="M824" s="233"/>
      <c r="N824" s="233"/>
      <c r="O824" s="233"/>
      <c r="P824" s="233"/>
      <c r="Q824" s="233"/>
      <c r="R824" s="233"/>
      <c r="S824" s="233"/>
      <c r="T824" s="233"/>
      <c r="U824" s="233"/>
      <c r="V824" s="233"/>
      <c r="W824" s="233"/>
      <c r="X824" s="233"/>
    </row>
    <row r="825" spans="1:24" ht="14.25" x14ac:dyDescent="0.2">
      <c r="A825" s="233"/>
      <c r="B825" s="233"/>
      <c r="C825" s="233"/>
      <c r="D825" s="233"/>
      <c r="E825" s="233"/>
      <c r="F825" s="233"/>
      <c r="G825" s="233"/>
      <c r="H825" s="233"/>
      <c r="I825" s="233"/>
      <c r="J825" s="233"/>
      <c r="K825" s="233"/>
      <c r="L825" s="233"/>
      <c r="M825" s="233"/>
      <c r="N825" s="233"/>
      <c r="O825" s="233"/>
      <c r="P825" s="233"/>
      <c r="Q825" s="233"/>
      <c r="R825" s="233"/>
      <c r="S825" s="233"/>
      <c r="T825" s="233"/>
      <c r="U825" s="233"/>
      <c r="V825" s="233"/>
      <c r="W825" s="233"/>
      <c r="X825" s="233"/>
    </row>
    <row r="826" spans="1:24" ht="14.25" x14ac:dyDescent="0.2">
      <c r="A826" s="233"/>
      <c r="B826" s="233"/>
      <c r="C826" s="233"/>
      <c r="D826" s="233"/>
      <c r="E826" s="233"/>
      <c r="F826" s="233"/>
      <c r="G826" s="233"/>
      <c r="H826" s="233"/>
      <c r="I826" s="233"/>
      <c r="J826" s="233"/>
      <c r="K826" s="233"/>
      <c r="L826" s="233"/>
      <c r="M826" s="233"/>
      <c r="N826" s="233"/>
      <c r="O826" s="233"/>
      <c r="P826" s="233"/>
      <c r="Q826" s="233"/>
      <c r="R826" s="233"/>
      <c r="S826" s="233"/>
      <c r="T826" s="233"/>
      <c r="U826" s="233"/>
      <c r="V826" s="233"/>
      <c r="W826" s="233"/>
      <c r="X826" s="233"/>
    </row>
    <row r="827" spans="1:24" ht="14.25" x14ac:dyDescent="0.2">
      <c r="A827" s="233"/>
      <c r="B827" s="233"/>
      <c r="C827" s="233"/>
      <c r="D827" s="233"/>
      <c r="E827" s="233"/>
      <c r="F827" s="233"/>
      <c r="G827" s="233"/>
      <c r="H827" s="233"/>
      <c r="I827" s="233"/>
      <c r="J827" s="233"/>
      <c r="K827" s="233"/>
      <c r="L827" s="233"/>
      <c r="M827" s="233"/>
      <c r="N827" s="233"/>
      <c r="O827" s="233"/>
      <c r="P827" s="233"/>
      <c r="Q827" s="233"/>
      <c r="R827" s="233"/>
      <c r="S827" s="233"/>
      <c r="T827" s="233"/>
      <c r="U827" s="233"/>
      <c r="V827" s="233"/>
      <c r="W827" s="233"/>
      <c r="X827" s="233"/>
    </row>
    <row r="828" spans="1:24" ht="14.25" x14ac:dyDescent="0.2">
      <c r="A828" s="233"/>
      <c r="B828" s="233"/>
      <c r="C828" s="233"/>
      <c r="D828" s="233"/>
      <c r="E828" s="233"/>
      <c r="F828" s="233"/>
      <c r="G828" s="233"/>
      <c r="H828" s="233"/>
      <c r="I828" s="233"/>
      <c r="J828" s="233"/>
      <c r="K828" s="233"/>
      <c r="L828" s="233"/>
      <c r="M828" s="233"/>
      <c r="N828" s="233"/>
      <c r="O828" s="233"/>
      <c r="P828" s="233"/>
      <c r="Q828" s="233"/>
      <c r="R828" s="233"/>
      <c r="S828" s="233"/>
      <c r="T828" s="233"/>
      <c r="U828" s="233"/>
      <c r="V828" s="233"/>
      <c r="W828" s="233"/>
      <c r="X828" s="233"/>
    </row>
    <row r="829" spans="1:24" ht="14.25" x14ac:dyDescent="0.2">
      <c r="A829" s="233"/>
      <c r="B829" s="233"/>
      <c r="C829" s="233"/>
      <c r="D829" s="233"/>
      <c r="E829" s="233"/>
      <c r="F829" s="233"/>
      <c r="G829" s="233"/>
      <c r="H829" s="233"/>
      <c r="I829" s="233"/>
      <c r="J829" s="233"/>
      <c r="K829" s="233"/>
      <c r="L829" s="233"/>
      <c r="M829" s="233"/>
      <c r="N829" s="233"/>
      <c r="O829" s="233"/>
      <c r="P829" s="233"/>
      <c r="Q829" s="233"/>
      <c r="R829" s="233"/>
      <c r="S829" s="233"/>
      <c r="T829" s="233"/>
      <c r="U829" s="233"/>
      <c r="V829" s="233"/>
      <c r="W829" s="233"/>
      <c r="X829" s="233"/>
    </row>
    <row r="830" spans="1:24" ht="14.25" x14ac:dyDescent="0.2">
      <c r="A830" s="233"/>
      <c r="B830" s="233"/>
      <c r="C830" s="233"/>
      <c r="D830" s="233"/>
      <c r="E830" s="233"/>
      <c r="F830" s="233"/>
      <c r="G830" s="233"/>
      <c r="H830" s="233"/>
      <c r="I830" s="233"/>
      <c r="J830" s="233"/>
      <c r="K830" s="233"/>
      <c r="L830" s="233"/>
      <c r="M830" s="233"/>
      <c r="N830" s="233"/>
      <c r="O830" s="233"/>
      <c r="P830" s="233"/>
      <c r="Q830" s="233"/>
      <c r="R830" s="233"/>
      <c r="S830" s="233"/>
      <c r="T830" s="233"/>
      <c r="U830" s="233"/>
      <c r="V830" s="233"/>
      <c r="W830" s="233"/>
      <c r="X830" s="233"/>
    </row>
    <row r="831" spans="1:24" ht="14.25" x14ac:dyDescent="0.2">
      <c r="A831" s="233"/>
      <c r="B831" s="233"/>
      <c r="C831" s="233"/>
      <c r="D831" s="233"/>
      <c r="E831" s="233"/>
      <c r="F831" s="233"/>
      <c r="G831" s="233"/>
      <c r="H831" s="233"/>
      <c r="I831" s="233"/>
      <c r="J831" s="233"/>
      <c r="K831" s="233"/>
      <c r="L831" s="233"/>
      <c r="M831" s="233"/>
      <c r="N831" s="233"/>
      <c r="O831" s="233"/>
      <c r="P831" s="233"/>
      <c r="Q831" s="233"/>
      <c r="R831" s="233"/>
      <c r="S831" s="233"/>
      <c r="T831" s="233"/>
      <c r="U831" s="233"/>
      <c r="V831" s="233"/>
      <c r="W831" s="233"/>
      <c r="X831" s="233"/>
    </row>
    <row r="832" spans="1:24" ht="14.25" x14ac:dyDescent="0.2">
      <c r="A832" s="233"/>
      <c r="B832" s="233"/>
      <c r="C832" s="233"/>
      <c r="D832" s="233"/>
      <c r="E832" s="233"/>
      <c r="F832" s="233"/>
      <c r="G832" s="233"/>
      <c r="H832" s="233"/>
      <c r="I832" s="233"/>
      <c r="J832" s="233"/>
      <c r="K832" s="233"/>
      <c r="L832" s="233"/>
      <c r="M832" s="233"/>
      <c r="N832" s="233"/>
      <c r="O832" s="233"/>
      <c r="P832" s="233"/>
      <c r="Q832" s="233"/>
      <c r="R832" s="233"/>
      <c r="S832" s="233"/>
      <c r="T832" s="233"/>
      <c r="U832" s="233"/>
      <c r="V832" s="233"/>
      <c r="W832" s="233"/>
      <c r="X832" s="233"/>
    </row>
    <row r="833" spans="1:24" ht="14.25" x14ac:dyDescent="0.2">
      <c r="A833" s="233"/>
      <c r="B833" s="233"/>
      <c r="C833" s="233"/>
      <c r="D833" s="233"/>
      <c r="E833" s="233"/>
      <c r="F833" s="233"/>
      <c r="G833" s="233"/>
      <c r="H833" s="233"/>
      <c r="I833" s="233"/>
      <c r="J833" s="233"/>
      <c r="K833" s="233"/>
      <c r="L833" s="233"/>
      <c r="M833" s="233"/>
      <c r="N833" s="233"/>
      <c r="O833" s="233"/>
      <c r="P833" s="233"/>
      <c r="Q833" s="233"/>
      <c r="R833" s="233"/>
      <c r="S833" s="233"/>
      <c r="T833" s="233"/>
      <c r="U833" s="233"/>
      <c r="V833" s="233"/>
      <c r="W833" s="233"/>
      <c r="X833" s="233"/>
    </row>
    <row r="834" spans="1:24" ht="14.25" x14ac:dyDescent="0.2">
      <c r="A834" s="233"/>
      <c r="B834" s="233"/>
      <c r="C834" s="233"/>
      <c r="D834" s="233"/>
      <c r="E834" s="233"/>
      <c r="F834" s="233"/>
      <c r="G834" s="233"/>
      <c r="H834" s="233"/>
      <c r="I834" s="233"/>
      <c r="J834" s="233"/>
      <c r="K834" s="233"/>
      <c r="L834" s="233"/>
      <c r="M834" s="233"/>
      <c r="N834" s="233"/>
      <c r="O834" s="233"/>
      <c r="P834" s="233"/>
      <c r="Q834" s="233"/>
      <c r="R834" s="233"/>
      <c r="S834" s="233"/>
      <c r="T834" s="233"/>
      <c r="U834" s="233"/>
      <c r="V834" s="233"/>
      <c r="W834" s="233"/>
      <c r="X834" s="233"/>
    </row>
    <row r="835" spans="1:24" ht="14.25" x14ac:dyDescent="0.2">
      <c r="A835" s="233"/>
      <c r="B835" s="233"/>
      <c r="C835" s="233"/>
      <c r="D835" s="233"/>
      <c r="E835" s="233"/>
      <c r="F835" s="233"/>
      <c r="G835" s="233"/>
      <c r="H835" s="233"/>
      <c r="I835" s="233"/>
      <c r="J835" s="233"/>
      <c r="K835" s="233"/>
      <c r="L835" s="233"/>
      <c r="M835" s="233"/>
      <c r="N835" s="233"/>
      <c r="O835" s="233"/>
      <c r="P835" s="233"/>
      <c r="Q835" s="233"/>
      <c r="R835" s="233"/>
      <c r="S835" s="233"/>
      <c r="T835" s="233"/>
      <c r="U835" s="233"/>
      <c r="V835" s="233"/>
      <c r="W835" s="233"/>
      <c r="X835" s="233"/>
    </row>
    <row r="836" spans="1:24" ht="14.25" x14ac:dyDescent="0.2">
      <c r="A836" s="233"/>
      <c r="B836" s="233"/>
      <c r="C836" s="233"/>
      <c r="D836" s="233"/>
      <c r="E836" s="233"/>
      <c r="F836" s="233"/>
      <c r="G836" s="233"/>
      <c r="H836" s="233"/>
      <c r="I836" s="233"/>
      <c r="J836" s="233"/>
      <c r="K836" s="233"/>
      <c r="L836" s="233"/>
      <c r="M836" s="233"/>
      <c r="N836" s="233"/>
      <c r="O836" s="233"/>
      <c r="P836" s="233"/>
      <c r="Q836" s="233"/>
      <c r="R836" s="233"/>
      <c r="S836" s="233"/>
      <c r="T836" s="233"/>
      <c r="U836" s="233"/>
      <c r="V836" s="233"/>
      <c r="W836" s="233"/>
      <c r="X836" s="233"/>
    </row>
    <row r="837" spans="1:24" ht="14.25" x14ac:dyDescent="0.2">
      <c r="A837" s="233"/>
      <c r="B837" s="233"/>
      <c r="C837" s="233"/>
      <c r="D837" s="233"/>
      <c r="E837" s="233"/>
      <c r="F837" s="233"/>
      <c r="G837" s="233"/>
      <c r="H837" s="233"/>
      <c r="I837" s="233"/>
      <c r="J837" s="233"/>
      <c r="K837" s="233"/>
      <c r="L837" s="233"/>
      <c r="M837" s="233"/>
      <c r="N837" s="233"/>
      <c r="O837" s="233"/>
      <c r="P837" s="233"/>
      <c r="Q837" s="233"/>
      <c r="R837" s="233"/>
      <c r="S837" s="233"/>
      <c r="T837" s="233"/>
      <c r="U837" s="233"/>
      <c r="V837" s="233"/>
      <c r="W837" s="233"/>
      <c r="X837" s="233"/>
    </row>
    <row r="838" spans="1:24" ht="14.25" x14ac:dyDescent="0.2">
      <c r="A838" s="233"/>
      <c r="B838" s="233"/>
      <c r="C838" s="233"/>
      <c r="D838" s="233"/>
      <c r="E838" s="233"/>
      <c r="F838" s="233"/>
      <c r="G838" s="233"/>
      <c r="H838" s="233"/>
      <c r="I838" s="233"/>
      <c r="J838" s="233"/>
      <c r="K838" s="233"/>
      <c r="L838" s="233"/>
      <c r="M838" s="233"/>
      <c r="N838" s="233"/>
      <c r="O838" s="233"/>
      <c r="P838" s="233"/>
      <c r="Q838" s="233"/>
      <c r="R838" s="233"/>
      <c r="S838" s="233"/>
      <c r="T838" s="233"/>
      <c r="U838" s="233"/>
      <c r="V838" s="233"/>
      <c r="W838" s="233"/>
      <c r="X838" s="233"/>
    </row>
    <row r="839" spans="1:24" ht="14.25" x14ac:dyDescent="0.2">
      <c r="A839" s="233"/>
      <c r="B839" s="233"/>
      <c r="C839" s="233"/>
      <c r="D839" s="233"/>
      <c r="E839" s="233"/>
      <c r="F839" s="233"/>
      <c r="G839" s="233"/>
      <c r="H839" s="233"/>
      <c r="I839" s="233"/>
      <c r="J839" s="233"/>
      <c r="K839" s="233"/>
      <c r="L839" s="233"/>
      <c r="M839" s="233"/>
      <c r="N839" s="233"/>
      <c r="O839" s="233"/>
      <c r="P839" s="233"/>
      <c r="Q839" s="233"/>
      <c r="R839" s="233"/>
      <c r="S839" s="233"/>
      <c r="T839" s="233"/>
      <c r="U839" s="233"/>
      <c r="V839" s="233"/>
      <c r="W839" s="233"/>
      <c r="X839" s="233"/>
    </row>
    <row r="840" spans="1:24" ht="14.25" x14ac:dyDescent="0.2">
      <c r="A840" s="233"/>
      <c r="B840" s="233"/>
      <c r="C840" s="233"/>
      <c r="D840" s="233"/>
      <c r="E840" s="233"/>
      <c r="F840" s="233"/>
      <c r="G840" s="233"/>
      <c r="H840" s="233"/>
      <c r="I840" s="233"/>
      <c r="J840" s="233"/>
      <c r="K840" s="233"/>
      <c r="L840" s="233"/>
      <c r="M840" s="233"/>
      <c r="N840" s="233"/>
      <c r="O840" s="233"/>
      <c r="P840" s="233"/>
      <c r="Q840" s="233"/>
      <c r="R840" s="233"/>
      <c r="S840" s="233"/>
      <c r="T840" s="233"/>
      <c r="U840" s="233"/>
      <c r="V840" s="233"/>
      <c r="W840" s="233"/>
      <c r="X840" s="233"/>
    </row>
    <row r="841" spans="1:24" ht="14.25" x14ac:dyDescent="0.2">
      <c r="A841" s="233"/>
      <c r="B841" s="233"/>
      <c r="C841" s="233"/>
      <c r="D841" s="233"/>
      <c r="E841" s="233"/>
      <c r="F841" s="233"/>
      <c r="G841" s="233"/>
      <c r="H841" s="233"/>
      <c r="I841" s="233"/>
      <c r="J841" s="233"/>
      <c r="K841" s="233"/>
      <c r="L841" s="233"/>
      <c r="M841" s="233"/>
      <c r="N841" s="233"/>
      <c r="O841" s="233"/>
      <c r="P841" s="233"/>
      <c r="Q841" s="233"/>
      <c r="R841" s="233"/>
      <c r="S841" s="233"/>
      <c r="T841" s="233"/>
      <c r="U841" s="233"/>
      <c r="V841" s="233"/>
      <c r="W841" s="233"/>
      <c r="X841" s="233"/>
    </row>
    <row r="842" spans="1:24" ht="14.25" x14ac:dyDescent="0.2">
      <c r="A842" s="233"/>
      <c r="B842" s="233"/>
      <c r="C842" s="233"/>
      <c r="D842" s="233"/>
      <c r="E842" s="233"/>
      <c r="F842" s="233"/>
      <c r="G842" s="233"/>
      <c r="H842" s="233"/>
      <c r="I842" s="233"/>
      <c r="J842" s="233"/>
      <c r="K842" s="233"/>
      <c r="L842" s="233"/>
      <c r="M842" s="233"/>
      <c r="N842" s="233"/>
      <c r="O842" s="233"/>
      <c r="P842" s="233"/>
      <c r="Q842" s="233"/>
      <c r="R842" s="233"/>
      <c r="S842" s="233"/>
      <c r="T842" s="233"/>
      <c r="U842" s="233"/>
      <c r="V842" s="233"/>
      <c r="W842" s="233"/>
      <c r="X842" s="233"/>
    </row>
    <row r="843" spans="1:24" ht="14.25" x14ac:dyDescent="0.2">
      <c r="A843" s="233"/>
      <c r="B843" s="233"/>
      <c r="C843" s="233"/>
      <c r="D843" s="233"/>
      <c r="E843" s="233"/>
      <c r="F843" s="233"/>
      <c r="G843" s="233"/>
      <c r="H843" s="233"/>
      <c r="I843" s="233"/>
      <c r="J843" s="233"/>
      <c r="K843" s="233"/>
      <c r="L843" s="233"/>
      <c r="M843" s="233"/>
      <c r="N843" s="233"/>
      <c r="O843" s="233"/>
      <c r="P843" s="233"/>
      <c r="Q843" s="233"/>
      <c r="R843" s="233"/>
      <c r="S843" s="233"/>
      <c r="T843" s="233"/>
      <c r="U843" s="233"/>
      <c r="V843" s="233"/>
      <c r="W843" s="233"/>
      <c r="X843" s="233"/>
    </row>
    <row r="844" spans="1:24" ht="14.25" x14ac:dyDescent="0.2">
      <c r="A844" s="233"/>
      <c r="B844" s="233"/>
      <c r="C844" s="233"/>
      <c r="D844" s="233"/>
      <c r="E844" s="233"/>
      <c r="F844" s="233"/>
      <c r="G844" s="233"/>
      <c r="H844" s="233"/>
      <c r="I844" s="233"/>
      <c r="J844" s="233"/>
      <c r="K844" s="233"/>
      <c r="L844" s="233"/>
      <c r="M844" s="233"/>
      <c r="N844" s="233"/>
      <c r="O844" s="233"/>
      <c r="P844" s="233"/>
      <c r="Q844" s="233"/>
      <c r="R844" s="233"/>
      <c r="S844" s="233"/>
      <c r="T844" s="233"/>
      <c r="U844" s="233"/>
      <c r="V844" s="233"/>
      <c r="W844" s="233"/>
      <c r="X844" s="233"/>
    </row>
    <row r="845" spans="1:24" ht="14.25" x14ac:dyDescent="0.2">
      <c r="A845" s="233"/>
      <c r="B845" s="233"/>
      <c r="C845" s="233"/>
      <c r="D845" s="233"/>
      <c r="E845" s="233"/>
      <c r="F845" s="233"/>
      <c r="G845" s="233"/>
      <c r="H845" s="233"/>
      <c r="I845" s="233"/>
      <c r="J845" s="233"/>
      <c r="K845" s="233"/>
      <c r="L845" s="233"/>
      <c r="M845" s="233"/>
      <c r="N845" s="233"/>
      <c r="O845" s="233"/>
      <c r="P845" s="233"/>
      <c r="Q845" s="233"/>
      <c r="R845" s="233"/>
      <c r="S845" s="233"/>
      <c r="T845" s="233"/>
      <c r="U845" s="233"/>
      <c r="V845" s="233"/>
      <c r="W845" s="233"/>
      <c r="X845" s="233"/>
    </row>
    <row r="846" spans="1:24" ht="14.25" x14ac:dyDescent="0.2">
      <c r="A846" s="233"/>
      <c r="B846" s="233"/>
      <c r="C846" s="233"/>
      <c r="D846" s="233"/>
      <c r="E846" s="233"/>
      <c r="F846" s="233"/>
      <c r="G846" s="233"/>
      <c r="H846" s="233"/>
      <c r="I846" s="233"/>
      <c r="J846" s="233"/>
      <c r="K846" s="233"/>
      <c r="L846" s="233"/>
      <c r="M846" s="233"/>
      <c r="N846" s="233"/>
      <c r="O846" s="233"/>
      <c r="P846" s="233"/>
      <c r="Q846" s="233"/>
      <c r="R846" s="233"/>
      <c r="S846" s="233"/>
      <c r="T846" s="233"/>
      <c r="U846" s="233"/>
      <c r="V846" s="233"/>
      <c r="W846" s="233"/>
      <c r="X846" s="233"/>
    </row>
    <row r="847" spans="1:24" ht="14.25" x14ac:dyDescent="0.2">
      <c r="A847" s="233"/>
      <c r="B847" s="233"/>
      <c r="C847" s="233"/>
      <c r="D847" s="233"/>
      <c r="E847" s="233"/>
      <c r="F847" s="233"/>
      <c r="G847" s="233"/>
      <c r="H847" s="233"/>
      <c r="I847" s="233"/>
      <c r="J847" s="233"/>
      <c r="K847" s="233"/>
      <c r="L847" s="233"/>
      <c r="M847" s="233"/>
      <c r="N847" s="233"/>
      <c r="O847" s="233"/>
      <c r="P847" s="233"/>
      <c r="Q847" s="233"/>
      <c r="R847" s="233"/>
      <c r="S847" s="233"/>
      <c r="T847" s="233"/>
      <c r="U847" s="233"/>
      <c r="V847" s="233"/>
      <c r="W847" s="233"/>
      <c r="X847" s="233"/>
    </row>
    <row r="848" spans="1:24" ht="14.25" x14ac:dyDescent="0.2">
      <c r="A848" s="233"/>
      <c r="B848" s="233"/>
      <c r="C848" s="233"/>
      <c r="D848" s="233"/>
      <c r="E848" s="233"/>
      <c r="F848" s="233"/>
      <c r="G848" s="233"/>
      <c r="H848" s="233"/>
      <c r="I848" s="233"/>
      <c r="J848" s="233"/>
      <c r="K848" s="233"/>
      <c r="L848" s="233"/>
      <c r="M848" s="233"/>
      <c r="N848" s="233"/>
      <c r="O848" s="233"/>
      <c r="P848" s="233"/>
      <c r="Q848" s="233"/>
      <c r="R848" s="233"/>
      <c r="S848" s="233"/>
      <c r="T848" s="233"/>
      <c r="U848" s="233"/>
      <c r="V848" s="233"/>
      <c r="W848" s="233"/>
      <c r="X848" s="233"/>
    </row>
    <row r="849" spans="1:24" ht="14.25" x14ac:dyDescent="0.2">
      <c r="A849" s="233"/>
      <c r="B849" s="233"/>
      <c r="C849" s="233"/>
      <c r="D849" s="233"/>
      <c r="E849" s="233"/>
      <c r="F849" s="233"/>
      <c r="G849" s="233"/>
      <c r="H849" s="233"/>
      <c r="I849" s="233"/>
      <c r="J849" s="233"/>
      <c r="K849" s="233"/>
      <c r="L849" s="233"/>
      <c r="M849" s="233"/>
      <c r="N849" s="233"/>
      <c r="O849" s="233"/>
      <c r="P849" s="233"/>
      <c r="Q849" s="233"/>
      <c r="R849" s="233"/>
      <c r="S849" s="233"/>
      <c r="T849" s="233"/>
      <c r="U849" s="233"/>
      <c r="V849" s="233"/>
      <c r="W849" s="233"/>
      <c r="X849" s="233"/>
    </row>
    <row r="850" spans="1:24" ht="14.25" x14ac:dyDescent="0.2">
      <c r="A850" s="233"/>
      <c r="B850" s="233"/>
      <c r="C850" s="233"/>
      <c r="D850" s="233"/>
      <c r="E850" s="233"/>
      <c r="F850" s="233"/>
      <c r="G850" s="233"/>
      <c r="H850" s="233"/>
      <c r="I850" s="233"/>
      <c r="J850" s="233"/>
      <c r="K850" s="233"/>
      <c r="L850" s="233"/>
      <c r="M850" s="233"/>
      <c r="N850" s="233"/>
      <c r="O850" s="233"/>
      <c r="P850" s="233"/>
      <c r="Q850" s="233"/>
      <c r="R850" s="233"/>
      <c r="S850" s="233"/>
      <c r="T850" s="233"/>
      <c r="U850" s="233"/>
      <c r="V850" s="233"/>
      <c r="W850" s="233"/>
      <c r="X850" s="233"/>
    </row>
    <row r="851" spans="1:24" ht="14.25" x14ac:dyDescent="0.2">
      <c r="A851" s="233"/>
      <c r="B851" s="233"/>
      <c r="C851" s="233"/>
      <c r="D851" s="233"/>
      <c r="E851" s="233"/>
      <c r="F851" s="233"/>
      <c r="G851" s="233"/>
      <c r="H851" s="233"/>
      <c r="I851" s="233"/>
      <c r="J851" s="233"/>
      <c r="K851" s="233"/>
      <c r="L851" s="233"/>
      <c r="M851" s="233"/>
      <c r="N851" s="233"/>
      <c r="O851" s="233"/>
      <c r="P851" s="233"/>
      <c r="Q851" s="233"/>
      <c r="R851" s="233"/>
      <c r="S851" s="233"/>
      <c r="T851" s="233"/>
      <c r="U851" s="233"/>
      <c r="V851" s="233"/>
      <c r="W851" s="233"/>
      <c r="X851" s="233"/>
    </row>
    <row r="852" spans="1:24" ht="14.25" x14ac:dyDescent="0.2">
      <c r="A852" s="233"/>
      <c r="B852" s="233"/>
      <c r="C852" s="233"/>
      <c r="D852" s="233"/>
      <c r="E852" s="233"/>
      <c r="F852" s="233"/>
      <c r="G852" s="233"/>
      <c r="H852" s="233"/>
      <c r="I852" s="233"/>
      <c r="J852" s="233"/>
      <c r="K852" s="233"/>
      <c r="L852" s="233"/>
      <c r="M852" s="233"/>
      <c r="N852" s="233"/>
      <c r="O852" s="233"/>
      <c r="P852" s="233"/>
      <c r="Q852" s="233"/>
      <c r="R852" s="233"/>
      <c r="S852" s="233"/>
      <c r="T852" s="233"/>
      <c r="U852" s="233"/>
      <c r="V852" s="233"/>
      <c r="W852" s="233"/>
      <c r="X852" s="233"/>
    </row>
    <row r="853" spans="1:24" ht="14.25" x14ac:dyDescent="0.2">
      <c r="A853" s="233"/>
      <c r="B853" s="233"/>
      <c r="C853" s="233"/>
      <c r="D853" s="233"/>
      <c r="E853" s="233"/>
      <c r="F853" s="233"/>
      <c r="G853" s="233"/>
      <c r="H853" s="233"/>
      <c r="I853" s="233"/>
      <c r="J853" s="233"/>
      <c r="K853" s="233"/>
      <c r="L853" s="233"/>
      <c r="M853" s="233"/>
      <c r="N853" s="233"/>
      <c r="O853" s="233"/>
      <c r="P853" s="233"/>
      <c r="Q853" s="233"/>
      <c r="R853" s="233"/>
      <c r="S853" s="233"/>
      <c r="T853" s="233"/>
      <c r="U853" s="233"/>
      <c r="V853" s="233"/>
      <c r="W853" s="233"/>
      <c r="X853" s="233"/>
    </row>
    <row r="854" spans="1:24" ht="14.25" x14ac:dyDescent="0.2">
      <c r="A854" s="233"/>
      <c r="B854" s="233"/>
      <c r="C854" s="233"/>
      <c r="D854" s="233"/>
      <c r="E854" s="233"/>
      <c r="F854" s="233"/>
      <c r="G854" s="233"/>
      <c r="H854" s="233"/>
      <c r="I854" s="233"/>
      <c r="J854" s="233"/>
      <c r="K854" s="233"/>
      <c r="L854" s="233"/>
      <c r="M854" s="233"/>
      <c r="N854" s="233"/>
      <c r="O854" s="233"/>
      <c r="P854" s="233"/>
      <c r="Q854" s="233"/>
      <c r="R854" s="233"/>
      <c r="S854" s="233"/>
      <c r="T854" s="233"/>
      <c r="U854" s="233"/>
      <c r="V854" s="233"/>
      <c r="W854" s="233"/>
      <c r="X854" s="233"/>
    </row>
    <row r="855" spans="1:24" ht="14.25" x14ac:dyDescent="0.2">
      <c r="A855" s="233"/>
      <c r="B855" s="233"/>
      <c r="C855" s="233"/>
      <c r="D855" s="233"/>
      <c r="E855" s="233"/>
      <c r="F855" s="233"/>
      <c r="G855" s="233"/>
      <c r="H855" s="233"/>
      <c r="I855" s="233"/>
      <c r="J855" s="233"/>
      <c r="K855" s="233"/>
      <c r="L855" s="233"/>
      <c r="M855" s="233"/>
      <c r="N855" s="233"/>
      <c r="O855" s="233"/>
      <c r="P855" s="233"/>
      <c r="Q855" s="233"/>
      <c r="R855" s="233"/>
      <c r="S855" s="233"/>
      <c r="T855" s="233"/>
      <c r="U855" s="233"/>
      <c r="V855" s="233"/>
      <c r="W855" s="233"/>
      <c r="X855" s="233"/>
    </row>
    <row r="856" spans="1:24" ht="14.25" x14ac:dyDescent="0.2">
      <c r="A856" s="233"/>
      <c r="B856" s="233"/>
      <c r="C856" s="233"/>
      <c r="D856" s="233"/>
      <c r="E856" s="233"/>
      <c r="F856" s="233"/>
      <c r="G856" s="233"/>
      <c r="H856" s="233"/>
      <c r="I856" s="233"/>
      <c r="J856" s="233"/>
      <c r="K856" s="233"/>
      <c r="L856" s="233"/>
      <c r="M856" s="233"/>
      <c r="N856" s="233"/>
      <c r="O856" s="233"/>
      <c r="P856" s="233"/>
      <c r="Q856" s="233"/>
      <c r="R856" s="233"/>
      <c r="S856" s="233"/>
      <c r="T856" s="233"/>
      <c r="U856" s="233"/>
      <c r="V856" s="233"/>
      <c r="W856" s="233"/>
      <c r="X856" s="233"/>
    </row>
    <row r="857" spans="1:24" ht="14.25" x14ac:dyDescent="0.2">
      <c r="A857" s="233"/>
      <c r="B857" s="233"/>
      <c r="C857" s="233"/>
      <c r="D857" s="233"/>
      <c r="E857" s="233"/>
      <c r="F857" s="233"/>
      <c r="G857" s="233"/>
      <c r="H857" s="233"/>
      <c r="I857" s="233"/>
      <c r="J857" s="233"/>
      <c r="K857" s="233"/>
      <c r="L857" s="233"/>
      <c r="M857" s="233"/>
      <c r="N857" s="233"/>
      <c r="O857" s="233"/>
      <c r="P857" s="233"/>
      <c r="Q857" s="233"/>
      <c r="R857" s="233"/>
      <c r="S857" s="233"/>
      <c r="T857" s="233"/>
      <c r="U857" s="233"/>
      <c r="V857" s="233"/>
      <c r="W857" s="233"/>
      <c r="X857" s="233"/>
    </row>
    <row r="858" spans="1:24" ht="14.25" x14ac:dyDescent="0.2">
      <c r="A858" s="233"/>
      <c r="B858" s="233"/>
      <c r="C858" s="233"/>
      <c r="D858" s="233"/>
      <c r="E858" s="233"/>
      <c r="F858" s="233"/>
      <c r="G858" s="233"/>
      <c r="H858" s="233"/>
      <c r="I858" s="233"/>
      <c r="J858" s="233"/>
      <c r="K858" s="233"/>
      <c r="L858" s="233"/>
      <c r="M858" s="233"/>
      <c r="N858" s="233"/>
      <c r="O858" s="233"/>
      <c r="P858" s="233"/>
      <c r="Q858" s="233"/>
      <c r="R858" s="233"/>
      <c r="S858" s="233"/>
      <c r="T858" s="233"/>
      <c r="U858" s="233"/>
      <c r="V858" s="233"/>
      <c r="W858" s="233"/>
      <c r="X858" s="233"/>
    </row>
    <row r="859" spans="1:24" ht="14.25" x14ac:dyDescent="0.2">
      <c r="A859" s="233"/>
      <c r="B859" s="233"/>
      <c r="C859" s="233"/>
      <c r="D859" s="233"/>
      <c r="E859" s="233"/>
      <c r="F859" s="233"/>
      <c r="G859" s="233"/>
      <c r="H859" s="233"/>
      <c r="I859" s="233"/>
      <c r="J859" s="233"/>
      <c r="K859" s="233"/>
      <c r="L859" s="233"/>
      <c r="M859" s="233"/>
      <c r="N859" s="233"/>
      <c r="O859" s="233"/>
      <c r="P859" s="233"/>
      <c r="Q859" s="233"/>
      <c r="R859" s="233"/>
      <c r="S859" s="233"/>
      <c r="T859" s="233"/>
      <c r="U859" s="233"/>
      <c r="V859" s="233"/>
      <c r="W859" s="233"/>
      <c r="X859" s="233"/>
    </row>
    <row r="860" spans="1:24" ht="14.25" x14ac:dyDescent="0.2">
      <c r="A860" s="233"/>
      <c r="B860" s="233"/>
      <c r="C860" s="233"/>
      <c r="D860" s="233"/>
      <c r="E860" s="233"/>
      <c r="F860" s="233"/>
      <c r="G860" s="233"/>
      <c r="H860" s="233"/>
      <c r="I860" s="233"/>
      <c r="J860" s="233"/>
      <c r="K860" s="233"/>
      <c r="L860" s="233"/>
      <c r="M860" s="233"/>
      <c r="N860" s="233"/>
      <c r="O860" s="233"/>
      <c r="P860" s="233"/>
      <c r="Q860" s="233"/>
      <c r="R860" s="233"/>
      <c r="S860" s="233"/>
      <c r="T860" s="233"/>
      <c r="U860" s="233"/>
      <c r="V860" s="233"/>
      <c r="W860" s="233"/>
      <c r="X860" s="233"/>
    </row>
    <row r="861" spans="1:24" ht="14.25" x14ac:dyDescent="0.2">
      <c r="A861" s="233"/>
      <c r="B861" s="233"/>
      <c r="C861" s="233"/>
      <c r="D861" s="233"/>
      <c r="E861" s="233"/>
      <c r="F861" s="233"/>
      <c r="G861" s="233"/>
      <c r="H861" s="233"/>
      <c r="I861" s="233"/>
      <c r="J861" s="233"/>
      <c r="K861" s="233"/>
      <c r="L861" s="233"/>
      <c r="M861" s="233"/>
      <c r="N861" s="233"/>
      <c r="O861" s="233"/>
      <c r="P861" s="233"/>
      <c r="Q861" s="233"/>
      <c r="R861" s="233"/>
      <c r="S861" s="233"/>
      <c r="T861" s="233"/>
      <c r="U861" s="233"/>
      <c r="V861" s="233"/>
      <c r="W861" s="233"/>
      <c r="X861" s="233"/>
    </row>
    <row r="862" spans="1:24" ht="14.25" x14ac:dyDescent="0.2">
      <c r="A862" s="233"/>
      <c r="B862" s="233"/>
      <c r="C862" s="233"/>
      <c r="D862" s="233"/>
      <c r="E862" s="233"/>
      <c r="F862" s="233"/>
      <c r="G862" s="233"/>
      <c r="H862" s="233"/>
      <c r="I862" s="233"/>
      <c r="J862" s="233"/>
      <c r="K862" s="233"/>
      <c r="L862" s="233"/>
      <c r="M862" s="233"/>
      <c r="N862" s="233"/>
      <c r="O862" s="233"/>
      <c r="P862" s="233"/>
      <c r="Q862" s="233"/>
      <c r="R862" s="233"/>
      <c r="S862" s="233"/>
      <c r="T862" s="233"/>
      <c r="U862" s="233"/>
      <c r="V862" s="233"/>
      <c r="W862" s="233"/>
      <c r="X862" s="233"/>
    </row>
    <row r="863" spans="1:24" ht="14.25" x14ac:dyDescent="0.2">
      <c r="A863" s="233"/>
      <c r="B863" s="233"/>
      <c r="C863" s="233"/>
      <c r="D863" s="233"/>
      <c r="E863" s="233"/>
      <c r="F863" s="233"/>
      <c r="G863" s="233"/>
      <c r="H863" s="233"/>
      <c r="I863" s="233"/>
      <c r="J863" s="233"/>
      <c r="K863" s="233"/>
      <c r="L863" s="233"/>
      <c r="M863" s="233"/>
      <c r="N863" s="233"/>
      <c r="O863" s="233"/>
      <c r="P863" s="233"/>
      <c r="Q863" s="233"/>
      <c r="R863" s="233"/>
      <c r="S863" s="233"/>
      <c r="T863" s="233"/>
      <c r="U863" s="233"/>
      <c r="V863" s="233"/>
      <c r="W863" s="233"/>
      <c r="X863" s="233"/>
    </row>
    <row r="864" spans="1:24" ht="14.25" x14ac:dyDescent="0.2">
      <c r="A864" s="233"/>
      <c r="B864" s="233"/>
      <c r="C864" s="233"/>
      <c r="D864" s="233"/>
      <c r="E864" s="233"/>
      <c r="F864" s="233"/>
      <c r="G864" s="233"/>
      <c r="H864" s="233"/>
      <c r="I864" s="233"/>
      <c r="J864" s="233"/>
      <c r="K864" s="233"/>
      <c r="L864" s="233"/>
      <c r="M864" s="233"/>
      <c r="N864" s="233"/>
      <c r="O864" s="233"/>
      <c r="P864" s="233"/>
      <c r="Q864" s="233"/>
      <c r="R864" s="233"/>
      <c r="S864" s="233"/>
      <c r="T864" s="233"/>
      <c r="U864" s="233"/>
      <c r="V864" s="233"/>
      <c r="W864" s="233"/>
      <c r="X864" s="233"/>
    </row>
    <row r="865" spans="1:24" ht="14.25" x14ac:dyDescent="0.2">
      <c r="A865" s="233"/>
      <c r="B865" s="233"/>
      <c r="C865" s="233"/>
      <c r="D865" s="233"/>
      <c r="E865" s="233"/>
      <c r="F865" s="233"/>
      <c r="G865" s="233"/>
      <c r="H865" s="233"/>
      <c r="I865" s="233"/>
      <c r="J865" s="233"/>
      <c r="K865" s="233"/>
      <c r="L865" s="233"/>
      <c r="M865" s="233"/>
      <c r="N865" s="233"/>
      <c r="O865" s="233"/>
      <c r="P865" s="233"/>
      <c r="Q865" s="233"/>
      <c r="R865" s="233"/>
      <c r="S865" s="233"/>
      <c r="T865" s="233"/>
      <c r="U865" s="233"/>
      <c r="V865" s="233"/>
      <c r="W865" s="233"/>
      <c r="X865" s="233"/>
    </row>
    <row r="866" spans="1:24" ht="14.25" x14ac:dyDescent="0.2">
      <c r="A866" s="233"/>
      <c r="B866" s="233"/>
      <c r="C866" s="233"/>
      <c r="D866" s="233"/>
      <c r="E866" s="233"/>
      <c r="F866" s="233"/>
      <c r="G866" s="233"/>
      <c r="H866" s="233"/>
      <c r="I866" s="233"/>
      <c r="J866" s="233"/>
      <c r="K866" s="233"/>
      <c r="L866" s="233"/>
      <c r="M866" s="233"/>
      <c r="N866" s="233"/>
      <c r="O866" s="233"/>
      <c r="P866" s="233"/>
      <c r="Q866" s="233"/>
      <c r="R866" s="233"/>
      <c r="S866" s="233"/>
      <c r="T866" s="233"/>
      <c r="U866" s="233"/>
      <c r="V866" s="233"/>
      <c r="W866" s="233"/>
      <c r="X866" s="233"/>
    </row>
    <row r="867" spans="1:24" ht="14.25" x14ac:dyDescent="0.2">
      <c r="A867" s="233"/>
      <c r="B867" s="233"/>
      <c r="C867" s="233"/>
      <c r="D867" s="233"/>
      <c r="E867" s="233"/>
      <c r="F867" s="233"/>
      <c r="G867" s="233"/>
      <c r="H867" s="233"/>
      <c r="I867" s="233"/>
      <c r="J867" s="233"/>
      <c r="K867" s="233"/>
      <c r="L867" s="233"/>
      <c r="M867" s="233"/>
      <c r="N867" s="233"/>
      <c r="O867" s="233"/>
      <c r="P867" s="233"/>
      <c r="Q867" s="233"/>
      <c r="R867" s="233"/>
      <c r="S867" s="233"/>
      <c r="T867" s="233"/>
      <c r="U867" s="233"/>
      <c r="V867" s="233"/>
      <c r="W867" s="233"/>
      <c r="X867" s="233"/>
    </row>
    <row r="868" spans="1:24" ht="14.25" x14ac:dyDescent="0.2">
      <c r="A868" s="233"/>
      <c r="B868" s="233"/>
      <c r="C868" s="233"/>
      <c r="D868" s="233"/>
      <c r="E868" s="233"/>
      <c r="F868" s="233"/>
      <c r="G868" s="233"/>
      <c r="H868" s="233"/>
      <c r="I868" s="233"/>
      <c r="J868" s="233"/>
      <c r="K868" s="233"/>
      <c r="L868" s="233"/>
      <c r="M868" s="233"/>
      <c r="N868" s="233"/>
      <c r="O868" s="233"/>
      <c r="P868" s="233"/>
      <c r="Q868" s="233"/>
      <c r="R868" s="233"/>
      <c r="S868" s="233"/>
      <c r="T868" s="233"/>
      <c r="U868" s="233"/>
      <c r="V868" s="233"/>
      <c r="W868" s="233"/>
      <c r="X868" s="233"/>
    </row>
    <row r="869" spans="1:24" ht="14.25" x14ac:dyDescent="0.2">
      <c r="A869" s="233"/>
      <c r="B869" s="233"/>
      <c r="C869" s="233"/>
      <c r="D869" s="233"/>
      <c r="E869" s="233"/>
      <c r="F869" s="233"/>
      <c r="G869" s="233"/>
      <c r="H869" s="233"/>
      <c r="I869" s="233"/>
      <c r="J869" s="233"/>
      <c r="K869" s="233"/>
      <c r="L869" s="233"/>
      <c r="M869" s="233"/>
      <c r="N869" s="233"/>
      <c r="O869" s="233"/>
      <c r="P869" s="233"/>
      <c r="Q869" s="233"/>
      <c r="R869" s="233"/>
      <c r="S869" s="233"/>
      <c r="T869" s="233"/>
      <c r="U869" s="233"/>
      <c r="V869" s="233"/>
      <c r="W869" s="233"/>
      <c r="X869" s="233"/>
    </row>
    <row r="870" spans="1:24" ht="14.25" x14ac:dyDescent="0.2">
      <c r="A870" s="233"/>
      <c r="B870" s="233"/>
      <c r="C870" s="233"/>
      <c r="D870" s="233"/>
      <c r="E870" s="233"/>
      <c r="F870" s="233"/>
      <c r="G870" s="233"/>
      <c r="H870" s="233"/>
      <c r="I870" s="233"/>
      <c r="J870" s="233"/>
      <c r="K870" s="233"/>
      <c r="L870" s="233"/>
      <c r="M870" s="233"/>
      <c r="N870" s="233"/>
      <c r="O870" s="233"/>
      <c r="P870" s="233"/>
      <c r="Q870" s="233"/>
      <c r="R870" s="233"/>
      <c r="S870" s="233"/>
      <c r="T870" s="233"/>
      <c r="U870" s="233"/>
      <c r="V870" s="233"/>
      <c r="W870" s="233"/>
      <c r="X870" s="233"/>
    </row>
    <row r="871" spans="1:24" ht="14.25" x14ac:dyDescent="0.2">
      <c r="A871" s="233"/>
      <c r="B871" s="233"/>
      <c r="C871" s="233"/>
      <c r="D871" s="233"/>
      <c r="E871" s="233"/>
      <c r="F871" s="233"/>
      <c r="G871" s="233"/>
      <c r="H871" s="233"/>
      <c r="I871" s="233"/>
      <c r="J871" s="233"/>
      <c r="K871" s="233"/>
      <c r="L871" s="233"/>
      <c r="M871" s="233"/>
      <c r="N871" s="233"/>
      <c r="O871" s="233"/>
      <c r="P871" s="233"/>
      <c r="Q871" s="233"/>
      <c r="R871" s="233"/>
      <c r="S871" s="233"/>
      <c r="T871" s="233"/>
      <c r="U871" s="233"/>
      <c r="V871" s="233"/>
      <c r="W871" s="233"/>
      <c r="X871" s="233"/>
    </row>
    <row r="872" spans="1:24" ht="14.25" x14ac:dyDescent="0.2">
      <c r="A872" s="233"/>
      <c r="B872" s="233"/>
      <c r="C872" s="233"/>
      <c r="D872" s="233"/>
      <c r="E872" s="233"/>
      <c r="F872" s="233"/>
      <c r="G872" s="233"/>
      <c r="H872" s="233"/>
      <c r="I872" s="233"/>
      <c r="J872" s="233"/>
      <c r="K872" s="233"/>
      <c r="L872" s="233"/>
      <c r="M872" s="233"/>
      <c r="N872" s="233"/>
      <c r="O872" s="233"/>
      <c r="P872" s="233"/>
      <c r="Q872" s="233"/>
      <c r="R872" s="233"/>
      <c r="S872" s="233"/>
      <c r="T872" s="233"/>
      <c r="U872" s="233"/>
      <c r="V872" s="233"/>
      <c r="W872" s="233"/>
      <c r="X872" s="233"/>
    </row>
    <row r="873" spans="1:24" ht="14.25" x14ac:dyDescent="0.2">
      <c r="A873" s="233"/>
      <c r="B873" s="233"/>
      <c r="C873" s="233"/>
      <c r="D873" s="233"/>
      <c r="E873" s="233"/>
      <c r="F873" s="233"/>
      <c r="G873" s="233"/>
      <c r="H873" s="233"/>
      <c r="I873" s="233"/>
      <c r="J873" s="233"/>
      <c r="K873" s="233"/>
      <c r="L873" s="233"/>
      <c r="M873" s="233"/>
      <c r="N873" s="233"/>
      <c r="O873" s="233"/>
      <c r="P873" s="233"/>
      <c r="Q873" s="233"/>
      <c r="R873" s="233"/>
      <c r="S873" s="233"/>
      <c r="T873" s="233"/>
      <c r="U873" s="233"/>
      <c r="V873" s="233"/>
      <c r="W873" s="233"/>
      <c r="X873" s="233"/>
    </row>
    <row r="874" spans="1:24" ht="14.25" x14ac:dyDescent="0.2">
      <c r="A874" s="233"/>
      <c r="B874" s="233"/>
      <c r="C874" s="233"/>
      <c r="D874" s="233"/>
      <c r="E874" s="233"/>
      <c r="F874" s="233"/>
      <c r="G874" s="233"/>
      <c r="H874" s="233"/>
      <c r="I874" s="233"/>
      <c r="J874" s="233"/>
      <c r="K874" s="233"/>
      <c r="L874" s="233"/>
      <c r="M874" s="233"/>
      <c r="N874" s="233"/>
      <c r="O874" s="233"/>
      <c r="P874" s="233"/>
      <c r="Q874" s="233"/>
      <c r="R874" s="233"/>
      <c r="S874" s="233"/>
      <c r="T874" s="233"/>
      <c r="U874" s="233"/>
      <c r="V874" s="233"/>
      <c r="W874" s="233"/>
      <c r="X874" s="233"/>
    </row>
    <row r="875" spans="1:24" ht="14.25" x14ac:dyDescent="0.2">
      <c r="A875" s="233"/>
      <c r="B875" s="233"/>
      <c r="C875" s="233"/>
      <c r="D875" s="233"/>
      <c r="E875" s="233"/>
      <c r="F875" s="233"/>
      <c r="G875" s="233"/>
      <c r="H875" s="233"/>
      <c r="I875" s="233"/>
      <c r="J875" s="233"/>
      <c r="K875" s="233"/>
      <c r="L875" s="233"/>
      <c r="M875" s="233"/>
      <c r="N875" s="233"/>
      <c r="O875" s="233"/>
      <c r="P875" s="233"/>
      <c r="Q875" s="233"/>
      <c r="R875" s="233"/>
      <c r="S875" s="233"/>
      <c r="T875" s="233"/>
      <c r="U875" s="233"/>
      <c r="V875" s="233"/>
      <c r="W875" s="233"/>
      <c r="X875" s="233"/>
    </row>
    <row r="876" spans="1:24" ht="14.25" x14ac:dyDescent="0.2">
      <c r="A876" s="233"/>
      <c r="B876" s="233"/>
      <c r="C876" s="233"/>
      <c r="D876" s="233"/>
      <c r="E876" s="233"/>
      <c r="F876" s="233"/>
      <c r="G876" s="233"/>
      <c r="H876" s="233"/>
      <c r="I876" s="233"/>
      <c r="J876" s="233"/>
      <c r="K876" s="233"/>
      <c r="L876" s="233"/>
      <c r="M876" s="233"/>
      <c r="N876" s="233"/>
      <c r="O876" s="233"/>
      <c r="P876" s="233"/>
      <c r="Q876" s="233"/>
      <c r="R876" s="233"/>
      <c r="S876" s="233"/>
      <c r="T876" s="233"/>
      <c r="U876" s="233"/>
      <c r="V876" s="233"/>
      <c r="W876" s="233"/>
      <c r="X876" s="233"/>
    </row>
    <row r="877" spans="1:24" ht="14.25" x14ac:dyDescent="0.2">
      <c r="A877" s="233"/>
      <c r="B877" s="233"/>
      <c r="C877" s="233"/>
      <c r="D877" s="233"/>
      <c r="E877" s="233"/>
      <c r="F877" s="233"/>
      <c r="G877" s="233"/>
      <c r="H877" s="233"/>
      <c r="I877" s="233"/>
      <c r="J877" s="233"/>
      <c r="K877" s="233"/>
      <c r="L877" s="233"/>
      <c r="M877" s="233"/>
      <c r="N877" s="233"/>
      <c r="O877" s="233"/>
      <c r="P877" s="233"/>
      <c r="Q877" s="233"/>
      <c r="R877" s="233"/>
      <c r="S877" s="233"/>
      <c r="T877" s="233"/>
      <c r="U877" s="233"/>
      <c r="V877" s="233"/>
      <c r="W877" s="233"/>
      <c r="X877" s="233"/>
    </row>
    <row r="878" spans="1:24" ht="14.25" x14ac:dyDescent="0.2">
      <c r="A878" s="233"/>
      <c r="B878" s="233"/>
      <c r="C878" s="233"/>
      <c r="D878" s="233"/>
      <c r="E878" s="233"/>
      <c r="F878" s="233"/>
      <c r="G878" s="233"/>
      <c r="H878" s="233"/>
      <c r="I878" s="233"/>
      <c r="J878" s="233"/>
      <c r="K878" s="233"/>
      <c r="L878" s="233"/>
      <c r="M878" s="233"/>
      <c r="N878" s="233"/>
      <c r="O878" s="233"/>
      <c r="P878" s="233"/>
      <c r="Q878" s="233"/>
      <c r="R878" s="233"/>
      <c r="S878" s="233"/>
      <c r="T878" s="233"/>
      <c r="U878" s="233"/>
      <c r="V878" s="233"/>
      <c r="W878" s="233"/>
      <c r="X878" s="233"/>
    </row>
    <row r="879" spans="1:24" ht="14.25" x14ac:dyDescent="0.2">
      <c r="A879" s="233"/>
      <c r="B879" s="233"/>
      <c r="C879" s="233"/>
      <c r="D879" s="233"/>
      <c r="E879" s="233"/>
      <c r="F879" s="233"/>
      <c r="G879" s="233"/>
      <c r="H879" s="233"/>
      <c r="I879" s="233"/>
      <c r="J879" s="233"/>
      <c r="K879" s="233"/>
      <c r="L879" s="233"/>
      <c r="M879" s="233"/>
      <c r="N879" s="233"/>
      <c r="O879" s="233"/>
      <c r="P879" s="233"/>
      <c r="Q879" s="233"/>
      <c r="R879" s="233"/>
      <c r="S879" s="233"/>
      <c r="T879" s="233"/>
      <c r="U879" s="233"/>
      <c r="V879" s="233"/>
      <c r="W879" s="233"/>
      <c r="X879" s="233"/>
    </row>
    <row r="880" spans="1:24" ht="14.25" x14ac:dyDescent="0.2">
      <c r="A880" s="233"/>
      <c r="B880" s="233"/>
      <c r="C880" s="233"/>
      <c r="D880" s="233"/>
      <c r="E880" s="233"/>
      <c r="F880" s="233"/>
      <c r="G880" s="233"/>
      <c r="H880" s="233"/>
      <c r="I880" s="233"/>
      <c r="J880" s="233"/>
      <c r="K880" s="233"/>
      <c r="L880" s="233"/>
      <c r="M880" s="233"/>
      <c r="N880" s="233"/>
      <c r="O880" s="233"/>
      <c r="P880" s="233"/>
      <c r="Q880" s="233"/>
      <c r="R880" s="233"/>
      <c r="S880" s="233"/>
      <c r="T880" s="233"/>
      <c r="U880" s="233"/>
      <c r="V880" s="233"/>
      <c r="W880" s="233"/>
      <c r="X880" s="233"/>
    </row>
    <row r="881" spans="1:24" ht="14.25" x14ac:dyDescent="0.2">
      <c r="A881" s="233"/>
      <c r="B881" s="233"/>
      <c r="C881" s="233"/>
      <c r="D881" s="233"/>
      <c r="E881" s="233"/>
      <c r="F881" s="233"/>
      <c r="G881" s="233"/>
      <c r="H881" s="233"/>
      <c r="I881" s="233"/>
      <c r="J881" s="233"/>
      <c r="K881" s="233"/>
      <c r="L881" s="233"/>
      <c r="M881" s="233"/>
      <c r="N881" s="233"/>
      <c r="O881" s="233"/>
      <c r="P881" s="233"/>
      <c r="Q881" s="233"/>
      <c r="R881" s="233"/>
      <c r="S881" s="233"/>
      <c r="T881" s="233"/>
      <c r="U881" s="233"/>
      <c r="V881" s="233"/>
      <c r="W881" s="233"/>
      <c r="X881" s="233"/>
    </row>
    <row r="882" spans="1:24" ht="14.25" x14ac:dyDescent="0.2">
      <c r="A882" s="233"/>
      <c r="B882" s="233"/>
      <c r="C882" s="233"/>
      <c r="D882" s="233"/>
      <c r="E882" s="233"/>
      <c r="F882" s="233"/>
      <c r="G882" s="233"/>
      <c r="H882" s="233"/>
      <c r="I882" s="233"/>
      <c r="J882" s="233"/>
      <c r="K882" s="233"/>
      <c r="L882" s="233"/>
      <c r="M882" s="233"/>
      <c r="N882" s="233"/>
      <c r="O882" s="233"/>
      <c r="P882" s="233"/>
      <c r="Q882" s="233"/>
      <c r="R882" s="233"/>
      <c r="S882" s="233"/>
      <c r="T882" s="233"/>
      <c r="U882" s="233"/>
      <c r="V882" s="233"/>
      <c r="W882" s="233"/>
      <c r="X882" s="233"/>
    </row>
    <row r="883" spans="1:24" ht="14.25" x14ac:dyDescent="0.2">
      <c r="A883" s="233"/>
      <c r="B883" s="233"/>
      <c r="C883" s="233"/>
      <c r="D883" s="233"/>
      <c r="E883" s="233"/>
      <c r="F883" s="233"/>
      <c r="G883" s="233"/>
      <c r="H883" s="233"/>
      <c r="I883" s="233"/>
      <c r="J883" s="233"/>
      <c r="K883" s="233"/>
      <c r="L883" s="233"/>
      <c r="M883" s="233"/>
      <c r="N883" s="233"/>
      <c r="O883" s="233"/>
      <c r="P883" s="233"/>
      <c r="Q883" s="233"/>
      <c r="R883" s="233"/>
      <c r="S883" s="233"/>
      <c r="T883" s="233"/>
      <c r="U883" s="233"/>
      <c r="V883" s="233"/>
      <c r="W883" s="233"/>
      <c r="X883" s="233"/>
    </row>
    <row r="884" spans="1:24" ht="14.25" x14ac:dyDescent="0.2">
      <c r="A884" s="233"/>
      <c r="B884" s="233"/>
      <c r="C884" s="233"/>
      <c r="D884" s="233"/>
      <c r="E884" s="233"/>
      <c r="F884" s="233"/>
      <c r="G884" s="233"/>
      <c r="H884" s="233"/>
      <c r="I884" s="233"/>
      <c r="J884" s="233"/>
      <c r="K884" s="233"/>
      <c r="L884" s="233"/>
      <c r="M884" s="233"/>
      <c r="N884" s="233"/>
      <c r="O884" s="233"/>
      <c r="P884" s="233"/>
      <c r="Q884" s="233"/>
      <c r="R884" s="233"/>
      <c r="S884" s="233"/>
      <c r="T884" s="233"/>
      <c r="U884" s="233"/>
      <c r="V884" s="233"/>
      <c r="W884" s="233"/>
      <c r="X884" s="233"/>
    </row>
    <row r="885" spans="1:24" ht="14.25" x14ac:dyDescent="0.2">
      <c r="A885" s="233"/>
      <c r="B885" s="233"/>
      <c r="C885" s="233"/>
      <c r="D885" s="233"/>
      <c r="E885" s="233"/>
      <c r="F885" s="233"/>
      <c r="G885" s="233"/>
      <c r="H885" s="233"/>
      <c r="I885" s="233"/>
      <c r="J885" s="233"/>
      <c r="K885" s="233"/>
      <c r="L885" s="233"/>
      <c r="M885" s="233"/>
      <c r="N885" s="233"/>
      <c r="O885" s="233"/>
      <c r="P885" s="233"/>
      <c r="Q885" s="233"/>
      <c r="R885" s="233"/>
      <c r="S885" s="233"/>
      <c r="T885" s="233"/>
      <c r="U885" s="233"/>
      <c r="V885" s="233"/>
      <c r="W885" s="233"/>
      <c r="X885" s="233"/>
    </row>
    <row r="886" spans="1:24" ht="14.25" x14ac:dyDescent="0.2">
      <c r="A886" s="233"/>
      <c r="B886" s="233"/>
      <c r="C886" s="233"/>
      <c r="D886" s="233"/>
      <c r="E886" s="233"/>
      <c r="F886" s="233"/>
      <c r="G886" s="233"/>
      <c r="H886" s="233"/>
      <c r="I886" s="233"/>
      <c r="J886" s="233"/>
      <c r="K886" s="233"/>
      <c r="L886" s="233"/>
      <c r="M886" s="233"/>
      <c r="N886" s="233"/>
      <c r="O886" s="233"/>
      <c r="P886" s="233"/>
      <c r="Q886" s="233"/>
      <c r="R886" s="233"/>
      <c r="S886" s="233"/>
      <c r="T886" s="233"/>
      <c r="U886" s="233"/>
      <c r="V886" s="233"/>
      <c r="W886" s="233"/>
      <c r="X886" s="233"/>
    </row>
    <row r="887" spans="1:24" ht="14.25" x14ac:dyDescent="0.2">
      <c r="A887" s="233"/>
      <c r="B887" s="233"/>
      <c r="C887" s="233"/>
      <c r="D887" s="233"/>
      <c r="E887" s="233"/>
      <c r="F887" s="233"/>
      <c r="G887" s="233"/>
      <c r="H887" s="233"/>
      <c r="I887" s="233"/>
      <c r="J887" s="233"/>
      <c r="K887" s="233"/>
      <c r="L887" s="233"/>
      <c r="M887" s="233"/>
      <c r="N887" s="233"/>
      <c r="O887" s="233"/>
      <c r="P887" s="233"/>
      <c r="Q887" s="233"/>
      <c r="R887" s="233"/>
      <c r="S887" s="233"/>
      <c r="T887" s="233"/>
      <c r="U887" s="233"/>
      <c r="V887" s="233"/>
      <c r="W887" s="233"/>
      <c r="X887" s="233"/>
    </row>
    <row r="888" spans="1:24" ht="14.25" x14ac:dyDescent="0.2">
      <c r="A888" s="233"/>
      <c r="B888" s="233"/>
      <c r="C888" s="233"/>
      <c r="D888" s="233"/>
      <c r="E888" s="233"/>
      <c r="F888" s="233"/>
      <c r="G888" s="233"/>
      <c r="H888" s="233"/>
      <c r="I888" s="233"/>
      <c r="J888" s="233"/>
      <c r="K888" s="233"/>
      <c r="L888" s="233"/>
      <c r="M888" s="233"/>
      <c r="N888" s="233"/>
      <c r="O888" s="233"/>
      <c r="P888" s="233"/>
      <c r="Q888" s="233"/>
      <c r="R888" s="233"/>
      <c r="S888" s="233"/>
      <c r="T888" s="233"/>
      <c r="U888" s="233"/>
      <c r="V888" s="233"/>
      <c r="W888" s="233"/>
      <c r="X888" s="233"/>
    </row>
    <row r="889" spans="1:24" ht="14.25" x14ac:dyDescent="0.2">
      <c r="A889" s="233"/>
      <c r="B889" s="233"/>
      <c r="C889" s="233"/>
      <c r="D889" s="233"/>
      <c r="E889" s="233"/>
      <c r="F889" s="233"/>
      <c r="G889" s="233"/>
      <c r="H889" s="233"/>
      <c r="I889" s="233"/>
      <c r="J889" s="233"/>
      <c r="K889" s="233"/>
      <c r="L889" s="233"/>
      <c r="M889" s="233"/>
      <c r="N889" s="233"/>
      <c r="O889" s="233"/>
      <c r="P889" s="233"/>
      <c r="Q889" s="233"/>
      <c r="R889" s="233"/>
      <c r="S889" s="233"/>
      <c r="T889" s="233"/>
      <c r="U889" s="233"/>
      <c r="V889" s="233"/>
      <c r="W889" s="233"/>
      <c r="X889" s="233"/>
    </row>
    <row r="890" spans="1:24" ht="14.25" x14ac:dyDescent="0.2">
      <c r="A890" s="233"/>
      <c r="B890" s="233"/>
      <c r="C890" s="233"/>
      <c r="D890" s="233"/>
      <c r="E890" s="233"/>
      <c r="F890" s="233"/>
      <c r="G890" s="233"/>
      <c r="H890" s="233"/>
      <c r="I890" s="233"/>
      <c r="J890" s="233"/>
      <c r="K890" s="233"/>
      <c r="L890" s="233"/>
      <c r="M890" s="233"/>
      <c r="N890" s="233"/>
      <c r="O890" s="233"/>
      <c r="P890" s="233"/>
      <c r="Q890" s="233"/>
      <c r="R890" s="233"/>
      <c r="S890" s="233"/>
      <c r="T890" s="233"/>
      <c r="U890" s="233"/>
      <c r="V890" s="233"/>
      <c r="W890" s="233"/>
      <c r="X890" s="233"/>
    </row>
    <row r="891" spans="1:24" ht="14.25" x14ac:dyDescent="0.2">
      <c r="A891" s="233"/>
      <c r="B891" s="233"/>
      <c r="C891" s="233"/>
      <c r="D891" s="233"/>
      <c r="E891" s="233"/>
      <c r="F891" s="233"/>
      <c r="G891" s="233"/>
      <c r="H891" s="233"/>
      <c r="I891" s="233"/>
      <c r="J891" s="233"/>
      <c r="K891" s="233"/>
      <c r="L891" s="233"/>
      <c r="M891" s="233"/>
      <c r="N891" s="233"/>
      <c r="O891" s="233"/>
      <c r="P891" s="233"/>
      <c r="Q891" s="233"/>
      <c r="R891" s="233"/>
      <c r="S891" s="233"/>
      <c r="T891" s="233"/>
      <c r="U891" s="233"/>
      <c r="V891" s="233"/>
      <c r="W891" s="233"/>
      <c r="X891" s="233"/>
    </row>
    <row r="892" spans="1:24" ht="14.25" x14ac:dyDescent="0.2">
      <c r="A892" s="233"/>
      <c r="B892" s="233"/>
      <c r="C892" s="233"/>
      <c r="D892" s="233"/>
      <c r="E892" s="233"/>
      <c r="F892" s="233"/>
      <c r="G892" s="233"/>
      <c r="H892" s="233"/>
      <c r="I892" s="233"/>
      <c r="J892" s="233"/>
      <c r="K892" s="233"/>
      <c r="L892" s="233"/>
      <c r="M892" s="233"/>
      <c r="N892" s="233"/>
      <c r="O892" s="233"/>
      <c r="P892" s="233"/>
      <c r="Q892" s="233"/>
      <c r="R892" s="233"/>
      <c r="S892" s="233"/>
      <c r="T892" s="233"/>
      <c r="U892" s="233"/>
      <c r="V892" s="233"/>
      <c r="W892" s="233"/>
      <c r="X892" s="233"/>
    </row>
    <row r="893" spans="1:24" ht="14.25" x14ac:dyDescent="0.2">
      <c r="A893" s="233"/>
      <c r="B893" s="233"/>
      <c r="C893" s="233"/>
      <c r="D893" s="233"/>
      <c r="E893" s="233"/>
      <c r="F893" s="233"/>
      <c r="G893" s="233"/>
      <c r="H893" s="233"/>
      <c r="I893" s="233"/>
      <c r="J893" s="233"/>
      <c r="K893" s="233"/>
      <c r="L893" s="233"/>
      <c r="M893" s="233"/>
      <c r="N893" s="233"/>
      <c r="O893" s="233"/>
      <c r="P893" s="233"/>
      <c r="Q893" s="233"/>
      <c r="R893" s="233"/>
      <c r="S893" s="233"/>
      <c r="T893" s="233"/>
      <c r="U893" s="233"/>
      <c r="V893" s="233"/>
      <c r="W893" s="233"/>
      <c r="X893" s="233"/>
    </row>
    <row r="894" spans="1:24" ht="14.25" x14ac:dyDescent="0.2">
      <c r="A894" s="233"/>
      <c r="B894" s="233"/>
      <c r="C894" s="233"/>
      <c r="D894" s="233"/>
      <c r="E894" s="233"/>
      <c r="F894" s="233"/>
      <c r="G894" s="233"/>
      <c r="H894" s="233"/>
      <c r="I894" s="233"/>
      <c r="J894" s="233"/>
      <c r="K894" s="233"/>
      <c r="L894" s="233"/>
      <c r="M894" s="233"/>
      <c r="N894" s="233"/>
      <c r="O894" s="233"/>
      <c r="P894" s="233"/>
      <c r="Q894" s="233"/>
      <c r="R894" s="233"/>
      <c r="S894" s="233"/>
      <c r="T894" s="233"/>
      <c r="U894" s="233"/>
      <c r="V894" s="233"/>
      <c r="W894" s="233"/>
      <c r="X894" s="233"/>
    </row>
    <row r="895" spans="1:24" ht="14.25" x14ac:dyDescent="0.2">
      <c r="A895" s="233"/>
      <c r="B895" s="233"/>
      <c r="C895" s="233"/>
      <c r="D895" s="233"/>
      <c r="E895" s="233"/>
      <c r="F895" s="233"/>
      <c r="G895" s="233"/>
      <c r="H895" s="233"/>
      <c r="I895" s="233"/>
      <c r="J895" s="233"/>
      <c r="K895" s="233"/>
      <c r="L895" s="233"/>
      <c r="M895" s="233"/>
      <c r="N895" s="233"/>
      <c r="O895" s="233"/>
      <c r="P895" s="233"/>
      <c r="Q895" s="233"/>
      <c r="R895" s="233"/>
      <c r="S895" s="233"/>
      <c r="T895" s="233"/>
      <c r="U895" s="233"/>
      <c r="V895" s="233"/>
      <c r="W895" s="233"/>
      <c r="X895" s="233"/>
    </row>
    <row r="896" spans="1:24" ht="14.25" x14ac:dyDescent="0.2">
      <c r="A896" s="233"/>
      <c r="B896" s="233"/>
      <c r="C896" s="233"/>
      <c r="D896" s="233"/>
      <c r="E896" s="233"/>
      <c r="F896" s="233"/>
      <c r="G896" s="233"/>
      <c r="H896" s="233"/>
      <c r="I896" s="233"/>
      <c r="J896" s="233"/>
      <c r="K896" s="233"/>
      <c r="L896" s="233"/>
      <c r="M896" s="233"/>
      <c r="N896" s="233"/>
      <c r="O896" s="233"/>
      <c r="P896" s="233"/>
      <c r="Q896" s="233"/>
      <c r="R896" s="233"/>
      <c r="S896" s="233"/>
      <c r="T896" s="233"/>
      <c r="U896" s="233"/>
      <c r="V896" s="233"/>
      <c r="W896" s="233"/>
      <c r="X896" s="233"/>
    </row>
    <row r="897" spans="1:24" ht="14.25" x14ac:dyDescent="0.2">
      <c r="A897" s="233"/>
      <c r="B897" s="233"/>
      <c r="C897" s="233"/>
      <c r="D897" s="233"/>
      <c r="E897" s="233"/>
      <c r="F897" s="233"/>
      <c r="G897" s="233"/>
      <c r="H897" s="233"/>
      <c r="I897" s="233"/>
      <c r="J897" s="233"/>
      <c r="K897" s="233"/>
      <c r="L897" s="233"/>
      <c r="M897" s="233"/>
      <c r="N897" s="233"/>
      <c r="O897" s="233"/>
      <c r="P897" s="233"/>
      <c r="Q897" s="233"/>
      <c r="R897" s="233"/>
      <c r="S897" s="233"/>
      <c r="T897" s="233"/>
      <c r="U897" s="233"/>
      <c r="V897" s="233"/>
      <c r="W897" s="233"/>
      <c r="X897" s="233"/>
    </row>
    <row r="898" spans="1:24" ht="14.25" x14ac:dyDescent="0.2">
      <c r="A898" s="233"/>
      <c r="B898" s="233"/>
      <c r="C898" s="233"/>
      <c r="D898" s="233"/>
      <c r="E898" s="233"/>
      <c r="F898" s="233"/>
      <c r="G898" s="233"/>
      <c r="H898" s="233"/>
      <c r="I898" s="233"/>
      <c r="J898" s="233"/>
      <c r="K898" s="233"/>
      <c r="L898" s="233"/>
      <c r="M898" s="233"/>
      <c r="N898" s="233"/>
      <c r="O898" s="233"/>
      <c r="P898" s="233"/>
      <c r="Q898" s="233"/>
      <c r="R898" s="233"/>
      <c r="S898" s="233"/>
      <c r="T898" s="233"/>
      <c r="U898" s="233"/>
      <c r="V898" s="233"/>
      <c r="W898" s="233"/>
      <c r="X898" s="233"/>
    </row>
    <row r="899" spans="1:24" ht="14.25" x14ac:dyDescent="0.2">
      <c r="A899" s="233"/>
      <c r="B899" s="233"/>
      <c r="C899" s="233"/>
      <c r="D899" s="233"/>
      <c r="E899" s="233"/>
      <c r="F899" s="233"/>
      <c r="G899" s="233"/>
      <c r="H899" s="233"/>
      <c r="I899" s="233"/>
      <c r="J899" s="233"/>
      <c r="K899" s="233"/>
      <c r="L899" s="233"/>
      <c r="M899" s="233"/>
      <c r="N899" s="233"/>
      <c r="O899" s="233"/>
      <c r="P899" s="233"/>
      <c r="Q899" s="233"/>
      <c r="R899" s="233"/>
      <c r="S899" s="233"/>
      <c r="T899" s="233"/>
      <c r="U899" s="233"/>
      <c r="V899" s="233"/>
      <c r="W899" s="233"/>
      <c r="X899" s="233"/>
    </row>
    <row r="900" spans="1:24" ht="14.25" x14ac:dyDescent="0.2">
      <c r="A900" s="233"/>
      <c r="B900" s="233"/>
      <c r="C900" s="233"/>
      <c r="D900" s="233"/>
      <c r="E900" s="233"/>
      <c r="F900" s="233"/>
      <c r="G900" s="233"/>
      <c r="H900" s="233"/>
      <c r="I900" s="233"/>
      <c r="J900" s="233"/>
      <c r="K900" s="233"/>
      <c r="L900" s="233"/>
      <c r="M900" s="233"/>
      <c r="N900" s="233"/>
      <c r="O900" s="233"/>
      <c r="P900" s="233"/>
      <c r="Q900" s="233"/>
      <c r="R900" s="233"/>
      <c r="S900" s="233"/>
      <c r="T900" s="233"/>
      <c r="U900" s="233"/>
      <c r="V900" s="233"/>
      <c r="W900" s="233"/>
      <c r="X900" s="233"/>
    </row>
    <row r="901" spans="1:24" ht="14.25" x14ac:dyDescent="0.2">
      <c r="A901" s="233"/>
      <c r="B901" s="233"/>
      <c r="C901" s="233"/>
      <c r="D901" s="233"/>
      <c r="E901" s="233"/>
      <c r="F901" s="233"/>
      <c r="G901" s="233"/>
      <c r="H901" s="233"/>
      <c r="I901" s="233"/>
      <c r="J901" s="233"/>
      <c r="K901" s="233"/>
      <c r="L901" s="233"/>
      <c r="M901" s="233"/>
      <c r="N901" s="233"/>
      <c r="O901" s="233"/>
      <c r="P901" s="233"/>
      <c r="Q901" s="233"/>
      <c r="R901" s="233"/>
      <c r="S901" s="233"/>
      <c r="T901" s="233"/>
      <c r="U901" s="233"/>
      <c r="V901" s="233"/>
      <c r="W901" s="233"/>
      <c r="X901" s="233"/>
    </row>
    <row r="902" spans="1:24" ht="14.25" x14ac:dyDescent="0.2">
      <c r="A902" s="233"/>
      <c r="B902" s="233"/>
      <c r="C902" s="233"/>
      <c r="D902" s="233"/>
      <c r="E902" s="233"/>
      <c r="F902" s="233"/>
      <c r="G902" s="233"/>
      <c r="H902" s="233"/>
      <c r="I902" s="233"/>
      <c r="J902" s="233"/>
      <c r="K902" s="233"/>
      <c r="L902" s="233"/>
      <c r="M902" s="233"/>
      <c r="N902" s="233"/>
      <c r="O902" s="233"/>
      <c r="P902" s="233"/>
      <c r="Q902" s="233"/>
      <c r="R902" s="233"/>
      <c r="S902" s="233"/>
      <c r="T902" s="233"/>
      <c r="U902" s="233"/>
      <c r="V902" s="233"/>
      <c r="W902" s="233"/>
      <c r="X902" s="233"/>
    </row>
    <row r="903" spans="1:24" ht="14.25" x14ac:dyDescent="0.2">
      <c r="A903" s="233"/>
      <c r="B903" s="233"/>
      <c r="C903" s="233"/>
      <c r="D903" s="233"/>
      <c r="E903" s="233"/>
      <c r="F903" s="233"/>
      <c r="G903" s="233"/>
      <c r="H903" s="233"/>
      <c r="I903" s="233"/>
      <c r="J903" s="233"/>
      <c r="K903" s="233"/>
      <c r="L903" s="233"/>
      <c r="M903" s="233"/>
      <c r="N903" s="233"/>
      <c r="O903" s="233"/>
      <c r="P903" s="233"/>
      <c r="Q903" s="233"/>
      <c r="R903" s="233"/>
      <c r="S903" s="233"/>
      <c r="T903" s="233"/>
      <c r="U903" s="233"/>
      <c r="V903" s="233"/>
      <c r="W903" s="233"/>
      <c r="X903" s="233"/>
    </row>
    <row r="904" spans="1:24" ht="14.25" x14ac:dyDescent="0.2">
      <c r="A904" s="233"/>
      <c r="B904" s="233"/>
      <c r="C904" s="233"/>
      <c r="D904" s="233"/>
      <c r="E904" s="233"/>
      <c r="F904" s="233"/>
      <c r="G904" s="233"/>
      <c r="H904" s="233"/>
      <c r="I904" s="233"/>
      <c r="J904" s="233"/>
      <c r="K904" s="233"/>
      <c r="L904" s="233"/>
      <c r="M904" s="233"/>
      <c r="N904" s="233"/>
      <c r="O904" s="233"/>
      <c r="P904" s="233"/>
      <c r="Q904" s="233"/>
      <c r="R904" s="233"/>
      <c r="S904" s="233"/>
      <c r="T904" s="233"/>
      <c r="U904" s="233"/>
      <c r="V904" s="233"/>
      <c r="W904" s="233"/>
      <c r="X904" s="233"/>
    </row>
    <row r="905" spans="1:24" ht="14.25" x14ac:dyDescent="0.2">
      <c r="A905" s="233"/>
      <c r="B905" s="233"/>
      <c r="C905" s="233"/>
      <c r="D905" s="233"/>
      <c r="E905" s="233"/>
      <c r="F905" s="233"/>
      <c r="G905" s="233"/>
      <c r="H905" s="233"/>
      <c r="I905" s="233"/>
      <c r="J905" s="233"/>
      <c r="K905" s="233"/>
      <c r="L905" s="233"/>
      <c r="M905" s="233"/>
      <c r="N905" s="233"/>
      <c r="O905" s="233"/>
      <c r="P905" s="233"/>
      <c r="Q905" s="233"/>
      <c r="R905" s="233"/>
      <c r="S905" s="233"/>
      <c r="T905" s="233"/>
      <c r="U905" s="233"/>
      <c r="V905" s="233"/>
      <c r="W905" s="233"/>
      <c r="X905" s="233"/>
    </row>
    <row r="906" spans="1:24" ht="14.25" x14ac:dyDescent="0.2">
      <c r="A906" s="233"/>
      <c r="B906" s="233"/>
      <c r="C906" s="233"/>
      <c r="D906" s="233"/>
      <c r="E906" s="233"/>
      <c r="F906" s="233"/>
      <c r="G906" s="233"/>
      <c r="H906" s="233"/>
      <c r="I906" s="233"/>
      <c r="J906" s="233"/>
      <c r="K906" s="233"/>
      <c r="L906" s="233"/>
      <c r="M906" s="233"/>
      <c r="N906" s="233"/>
      <c r="O906" s="233"/>
      <c r="P906" s="233"/>
      <c r="Q906" s="233"/>
      <c r="R906" s="233"/>
      <c r="S906" s="233"/>
      <c r="T906" s="233"/>
      <c r="U906" s="233"/>
      <c r="V906" s="233"/>
      <c r="W906" s="233"/>
      <c r="X906" s="233"/>
    </row>
    <row r="907" spans="1:24" ht="14.25" x14ac:dyDescent="0.2">
      <c r="A907" s="233"/>
      <c r="B907" s="233"/>
      <c r="C907" s="233"/>
      <c r="D907" s="233"/>
      <c r="E907" s="233"/>
      <c r="F907" s="233"/>
      <c r="G907" s="233"/>
      <c r="H907" s="233"/>
      <c r="I907" s="233"/>
      <c r="J907" s="233"/>
      <c r="K907" s="233"/>
      <c r="L907" s="233"/>
      <c r="M907" s="233"/>
      <c r="N907" s="233"/>
      <c r="O907" s="233"/>
      <c r="P907" s="233"/>
      <c r="Q907" s="233"/>
      <c r="R907" s="233"/>
      <c r="S907" s="233"/>
      <c r="T907" s="233"/>
      <c r="U907" s="233"/>
      <c r="V907" s="233"/>
      <c r="W907" s="233"/>
      <c r="X907" s="233"/>
    </row>
    <row r="908" spans="1:24" ht="14.25" x14ac:dyDescent="0.2">
      <c r="A908" s="233"/>
      <c r="B908" s="233"/>
      <c r="C908" s="233"/>
      <c r="D908" s="233"/>
      <c r="E908" s="233"/>
      <c r="F908" s="233"/>
      <c r="G908" s="233"/>
      <c r="H908" s="233"/>
      <c r="I908" s="233"/>
      <c r="J908" s="233"/>
      <c r="K908" s="233"/>
      <c r="L908" s="233"/>
      <c r="M908" s="233"/>
      <c r="N908" s="233"/>
      <c r="O908" s="233"/>
      <c r="P908" s="233"/>
      <c r="Q908" s="233"/>
      <c r="R908" s="233"/>
      <c r="S908" s="233"/>
      <c r="T908" s="233"/>
      <c r="U908" s="233"/>
      <c r="V908" s="233"/>
      <c r="W908" s="233"/>
      <c r="X908" s="233"/>
    </row>
    <row r="909" spans="1:24" ht="14.25" x14ac:dyDescent="0.2">
      <c r="A909" s="233"/>
      <c r="B909" s="233"/>
      <c r="C909" s="233"/>
      <c r="D909" s="233"/>
      <c r="E909" s="233"/>
      <c r="F909" s="233"/>
      <c r="G909" s="233"/>
      <c r="H909" s="233"/>
      <c r="I909" s="233"/>
      <c r="J909" s="233"/>
      <c r="K909" s="233"/>
      <c r="L909" s="233"/>
      <c r="M909" s="233"/>
      <c r="N909" s="233"/>
      <c r="O909" s="233"/>
      <c r="P909" s="233"/>
      <c r="Q909" s="233"/>
      <c r="R909" s="233"/>
      <c r="S909" s="233"/>
      <c r="T909" s="233"/>
      <c r="U909" s="233"/>
      <c r="V909" s="233"/>
      <c r="W909" s="233"/>
      <c r="X909" s="233"/>
    </row>
    <row r="910" spans="1:24" ht="14.25" x14ac:dyDescent="0.2">
      <c r="A910" s="233"/>
      <c r="B910" s="233"/>
      <c r="C910" s="233"/>
      <c r="D910" s="233"/>
      <c r="E910" s="233"/>
      <c r="F910" s="233"/>
      <c r="G910" s="233"/>
      <c r="H910" s="233"/>
      <c r="I910" s="233"/>
      <c r="J910" s="233"/>
      <c r="K910" s="233"/>
      <c r="L910" s="233"/>
      <c r="M910" s="233"/>
      <c r="N910" s="233"/>
      <c r="O910" s="233"/>
      <c r="P910" s="233"/>
      <c r="Q910" s="233"/>
      <c r="R910" s="233"/>
      <c r="S910" s="233"/>
      <c r="T910" s="233"/>
      <c r="U910" s="233"/>
      <c r="V910" s="233"/>
      <c r="W910" s="233"/>
      <c r="X910" s="233"/>
    </row>
    <row r="911" spans="1:24" ht="14.25" x14ac:dyDescent="0.2">
      <c r="A911" s="233"/>
      <c r="B911" s="233"/>
      <c r="C911" s="233"/>
      <c r="D911" s="233"/>
      <c r="E911" s="233"/>
      <c r="F911" s="233"/>
      <c r="G911" s="233"/>
      <c r="H911" s="233"/>
      <c r="I911" s="233"/>
      <c r="J911" s="233"/>
      <c r="K911" s="233"/>
      <c r="L911" s="233"/>
      <c r="M911" s="233"/>
      <c r="N911" s="233"/>
      <c r="O911" s="233"/>
      <c r="P911" s="233"/>
      <c r="Q911" s="233"/>
      <c r="R911" s="233"/>
      <c r="S911" s="233"/>
      <c r="T911" s="233"/>
      <c r="U911" s="233"/>
      <c r="V911" s="233"/>
      <c r="W911" s="233"/>
      <c r="X911" s="233"/>
    </row>
    <row r="912" spans="1:24" ht="14.25" x14ac:dyDescent="0.2">
      <c r="A912" s="233"/>
      <c r="B912" s="233"/>
      <c r="C912" s="233"/>
      <c r="D912" s="233"/>
      <c r="E912" s="233"/>
      <c r="F912" s="233"/>
      <c r="G912" s="233"/>
      <c r="H912" s="233"/>
      <c r="I912" s="233"/>
      <c r="J912" s="233"/>
      <c r="K912" s="233"/>
      <c r="L912" s="233"/>
      <c r="M912" s="233"/>
      <c r="N912" s="233"/>
      <c r="O912" s="233"/>
      <c r="P912" s="233"/>
      <c r="Q912" s="233"/>
      <c r="R912" s="233"/>
      <c r="S912" s="233"/>
      <c r="T912" s="233"/>
      <c r="U912" s="233"/>
      <c r="V912" s="233"/>
      <c r="W912" s="233"/>
      <c r="X912" s="233"/>
    </row>
    <row r="913" spans="1:24" ht="14.25" x14ac:dyDescent="0.2">
      <c r="A913" s="233"/>
      <c r="B913" s="233"/>
      <c r="C913" s="233"/>
      <c r="D913" s="233"/>
      <c r="E913" s="233"/>
      <c r="F913" s="233"/>
      <c r="G913" s="233"/>
      <c r="H913" s="233"/>
      <c r="I913" s="233"/>
      <c r="J913" s="233"/>
      <c r="K913" s="233"/>
      <c r="L913" s="233"/>
      <c r="M913" s="233"/>
      <c r="N913" s="233"/>
      <c r="O913" s="233"/>
      <c r="P913" s="233"/>
      <c r="Q913" s="233"/>
      <c r="R913" s="233"/>
      <c r="S913" s="233"/>
      <c r="T913" s="233"/>
      <c r="U913" s="233"/>
      <c r="V913" s="233"/>
      <c r="W913" s="233"/>
      <c r="X913" s="233"/>
    </row>
    <row r="914" spans="1:24" ht="14.25" x14ac:dyDescent="0.2">
      <c r="A914" s="233"/>
      <c r="B914" s="233"/>
      <c r="C914" s="233"/>
      <c r="D914" s="233"/>
      <c r="E914" s="233"/>
      <c r="F914" s="233"/>
      <c r="G914" s="233"/>
      <c r="H914" s="233"/>
      <c r="I914" s="233"/>
      <c r="J914" s="233"/>
      <c r="K914" s="233"/>
      <c r="L914" s="233"/>
      <c r="M914" s="233"/>
      <c r="N914" s="233"/>
      <c r="O914" s="233"/>
      <c r="P914" s="233"/>
      <c r="Q914" s="233"/>
      <c r="R914" s="233"/>
      <c r="S914" s="233"/>
      <c r="T914" s="233"/>
      <c r="U914" s="233"/>
      <c r="V914" s="233"/>
      <c r="W914" s="233"/>
      <c r="X914" s="233"/>
    </row>
    <row r="915" spans="1:24" ht="14.25" x14ac:dyDescent="0.2">
      <c r="A915" s="233"/>
      <c r="B915" s="233"/>
      <c r="C915" s="233"/>
      <c r="D915" s="233"/>
      <c r="E915" s="233"/>
      <c r="F915" s="233"/>
      <c r="G915" s="233"/>
      <c r="H915" s="233"/>
      <c r="I915" s="233"/>
      <c r="J915" s="233"/>
      <c r="K915" s="233"/>
      <c r="L915" s="233"/>
      <c r="M915" s="233"/>
      <c r="N915" s="233"/>
      <c r="O915" s="233"/>
      <c r="P915" s="233"/>
      <c r="Q915" s="233"/>
      <c r="R915" s="233"/>
      <c r="S915" s="233"/>
      <c r="T915" s="233"/>
      <c r="U915" s="233"/>
      <c r="V915" s="233"/>
      <c r="W915" s="233"/>
      <c r="X915" s="233"/>
    </row>
    <row r="916" spans="1:24" ht="14.25" x14ac:dyDescent="0.2">
      <c r="A916" s="233"/>
      <c r="B916" s="233"/>
      <c r="C916" s="233"/>
      <c r="D916" s="233"/>
      <c r="E916" s="233"/>
      <c r="F916" s="233"/>
      <c r="G916" s="233"/>
      <c r="H916" s="233"/>
      <c r="I916" s="233"/>
      <c r="J916" s="233"/>
      <c r="K916" s="233"/>
      <c r="L916" s="233"/>
      <c r="M916" s="233"/>
      <c r="N916" s="233"/>
      <c r="O916" s="233"/>
      <c r="P916" s="233"/>
      <c r="Q916" s="233"/>
      <c r="R916" s="233"/>
      <c r="S916" s="233"/>
      <c r="T916" s="233"/>
      <c r="U916" s="233"/>
      <c r="V916" s="233"/>
      <c r="W916" s="233"/>
      <c r="X916" s="233"/>
    </row>
    <row r="917" spans="1:24" ht="14.25" x14ac:dyDescent="0.2">
      <c r="A917" s="233"/>
      <c r="B917" s="233"/>
      <c r="C917" s="233"/>
      <c r="D917" s="233"/>
      <c r="E917" s="233"/>
      <c r="F917" s="233"/>
      <c r="G917" s="233"/>
      <c r="H917" s="233"/>
      <c r="I917" s="233"/>
      <c r="J917" s="233"/>
      <c r="K917" s="233"/>
      <c r="L917" s="233"/>
      <c r="M917" s="233"/>
      <c r="N917" s="233"/>
      <c r="O917" s="233"/>
      <c r="P917" s="233"/>
      <c r="Q917" s="233"/>
      <c r="R917" s="233"/>
      <c r="S917" s="233"/>
      <c r="T917" s="233"/>
      <c r="U917" s="233"/>
      <c r="V917" s="233"/>
      <c r="W917" s="233"/>
      <c r="X917" s="233"/>
    </row>
    <row r="918" spans="1:24" ht="14.25" x14ac:dyDescent="0.2">
      <c r="A918" s="233"/>
      <c r="B918" s="233"/>
      <c r="C918" s="233"/>
      <c r="D918" s="233"/>
      <c r="E918" s="233"/>
      <c r="F918" s="233"/>
      <c r="G918" s="233"/>
      <c r="H918" s="233"/>
      <c r="I918" s="233"/>
      <c r="J918" s="233"/>
      <c r="K918" s="233"/>
      <c r="L918" s="233"/>
      <c r="M918" s="233"/>
      <c r="N918" s="233"/>
      <c r="O918" s="233"/>
      <c r="P918" s="233"/>
      <c r="Q918" s="233"/>
      <c r="R918" s="233"/>
      <c r="S918" s="233"/>
      <c r="T918" s="233"/>
      <c r="U918" s="233"/>
      <c r="V918" s="233"/>
      <c r="W918" s="233"/>
      <c r="X918" s="233"/>
    </row>
    <row r="919" spans="1:24" ht="14.25" x14ac:dyDescent="0.2">
      <c r="A919" s="233"/>
      <c r="B919" s="233"/>
      <c r="C919" s="233"/>
      <c r="D919" s="233"/>
      <c r="E919" s="233"/>
      <c r="F919" s="233"/>
      <c r="G919" s="233"/>
      <c r="H919" s="233"/>
      <c r="I919" s="233"/>
      <c r="J919" s="233"/>
      <c r="K919" s="233"/>
      <c r="L919" s="233"/>
      <c r="M919" s="233"/>
      <c r="N919" s="233"/>
      <c r="O919" s="233"/>
      <c r="P919" s="233"/>
      <c r="Q919" s="233"/>
      <c r="R919" s="233"/>
      <c r="S919" s="233"/>
      <c r="T919" s="233"/>
      <c r="U919" s="233"/>
      <c r="V919" s="233"/>
      <c r="W919" s="233"/>
      <c r="X919" s="233"/>
    </row>
    <row r="920" spans="1:24" ht="14.25" x14ac:dyDescent="0.2">
      <c r="A920" s="233"/>
      <c r="B920" s="233"/>
      <c r="C920" s="233"/>
      <c r="D920" s="233"/>
      <c r="E920" s="233"/>
      <c r="F920" s="233"/>
      <c r="G920" s="233"/>
      <c r="H920" s="233"/>
      <c r="I920" s="233"/>
      <c r="J920" s="233"/>
      <c r="K920" s="233"/>
      <c r="L920" s="233"/>
      <c r="M920" s="233"/>
      <c r="N920" s="233"/>
      <c r="O920" s="233"/>
      <c r="P920" s="233"/>
      <c r="Q920" s="233"/>
      <c r="R920" s="233"/>
      <c r="S920" s="233"/>
      <c r="T920" s="233"/>
      <c r="U920" s="233"/>
      <c r="V920" s="233"/>
      <c r="W920" s="233"/>
      <c r="X920" s="233"/>
    </row>
    <row r="921" spans="1:24" ht="14.25" x14ac:dyDescent="0.2">
      <c r="A921" s="233"/>
      <c r="B921" s="233"/>
      <c r="C921" s="233"/>
      <c r="D921" s="233"/>
      <c r="E921" s="233"/>
      <c r="F921" s="233"/>
      <c r="G921" s="233"/>
      <c r="H921" s="233"/>
      <c r="I921" s="233"/>
      <c r="J921" s="233"/>
      <c r="K921" s="233"/>
      <c r="L921" s="233"/>
      <c r="M921" s="233"/>
      <c r="N921" s="233"/>
      <c r="O921" s="233"/>
      <c r="P921" s="233"/>
      <c r="Q921" s="233"/>
      <c r="R921" s="233"/>
      <c r="S921" s="233"/>
      <c r="T921" s="233"/>
      <c r="U921" s="233"/>
      <c r="V921" s="233"/>
      <c r="W921" s="233"/>
      <c r="X921" s="233"/>
    </row>
    <row r="922" spans="1:24" ht="14.25" x14ac:dyDescent="0.2">
      <c r="A922" s="233"/>
      <c r="B922" s="233"/>
      <c r="C922" s="233"/>
      <c r="D922" s="233"/>
      <c r="E922" s="233"/>
      <c r="F922" s="233"/>
      <c r="G922" s="233"/>
      <c r="H922" s="233"/>
      <c r="I922" s="233"/>
      <c r="J922" s="233"/>
      <c r="K922" s="233"/>
      <c r="L922" s="233"/>
      <c r="M922" s="233"/>
      <c r="N922" s="233"/>
      <c r="O922" s="233"/>
      <c r="P922" s="233"/>
      <c r="Q922" s="233"/>
      <c r="R922" s="233"/>
      <c r="S922" s="233"/>
      <c r="T922" s="233"/>
      <c r="U922" s="233"/>
      <c r="V922" s="233"/>
      <c r="W922" s="233"/>
      <c r="X922" s="233"/>
    </row>
    <row r="923" spans="1:24" ht="14.25" x14ac:dyDescent="0.2">
      <c r="A923" s="233"/>
      <c r="B923" s="233"/>
      <c r="C923" s="233"/>
      <c r="D923" s="233"/>
      <c r="E923" s="233"/>
      <c r="F923" s="233"/>
      <c r="G923" s="233"/>
      <c r="H923" s="233"/>
      <c r="I923" s="233"/>
      <c r="J923" s="233"/>
      <c r="K923" s="233"/>
      <c r="L923" s="233"/>
      <c r="M923" s="233"/>
      <c r="N923" s="233"/>
      <c r="O923" s="233"/>
      <c r="P923" s="233"/>
      <c r="Q923" s="233"/>
      <c r="R923" s="233"/>
      <c r="S923" s="233"/>
      <c r="T923" s="233"/>
      <c r="U923" s="233"/>
      <c r="V923" s="233"/>
      <c r="W923" s="233"/>
      <c r="X923" s="233"/>
    </row>
    <row r="924" spans="1:24" ht="14.25" x14ac:dyDescent="0.2">
      <c r="A924" s="233"/>
      <c r="B924" s="233"/>
      <c r="C924" s="233"/>
      <c r="D924" s="233"/>
      <c r="E924" s="233"/>
      <c r="F924" s="233"/>
      <c r="G924" s="233"/>
      <c r="H924" s="233"/>
      <c r="I924" s="233"/>
      <c r="J924" s="233"/>
      <c r="K924" s="233"/>
      <c r="L924" s="233"/>
      <c r="M924" s="233"/>
      <c r="N924" s="233"/>
      <c r="O924" s="233"/>
      <c r="P924" s="233"/>
      <c r="Q924" s="233"/>
      <c r="R924" s="233"/>
      <c r="S924" s="233"/>
      <c r="T924" s="233"/>
      <c r="U924" s="233"/>
      <c r="V924" s="233"/>
      <c r="W924" s="233"/>
      <c r="X924" s="233"/>
    </row>
    <row r="925" spans="1:24" ht="14.25" x14ac:dyDescent="0.2">
      <c r="A925" s="233"/>
      <c r="B925" s="233"/>
      <c r="C925" s="233"/>
      <c r="D925" s="233"/>
      <c r="E925" s="233"/>
      <c r="F925" s="233"/>
      <c r="G925" s="233"/>
      <c r="H925" s="233"/>
      <c r="I925" s="233"/>
      <c r="J925" s="233"/>
      <c r="K925" s="233"/>
      <c r="L925" s="233"/>
      <c r="M925" s="233"/>
      <c r="N925" s="233"/>
      <c r="O925" s="233"/>
      <c r="P925" s="233"/>
      <c r="Q925" s="233"/>
      <c r="R925" s="233"/>
      <c r="S925" s="233"/>
      <c r="T925" s="233"/>
      <c r="U925" s="233"/>
      <c r="V925" s="233"/>
      <c r="W925" s="233"/>
      <c r="X925" s="233"/>
    </row>
    <row r="926" spans="1:24" ht="14.25" x14ac:dyDescent="0.2">
      <c r="A926" s="233"/>
      <c r="B926" s="233"/>
      <c r="C926" s="233"/>
      <c r="D926" s="233"/>
      <c r="E926" s="233"/>
      <c r="F926" s="233"/>
      <c r="G926" s="233"/>
      <c r="H926" s="233"/>
      <c r="I926" s="233"/>
      <c r="J926" s="233"/>
      <c r="K926" s="233"/>
      <c r="L926" s="233"/>
      <c r="M926" s="233"/>
      <c r="N926" s="233"/>
      <c r="O926" s="233"/>
      <c r="P926" s="233"/>
      <c r="Q926" s="233"/>
      <c r="R926" s="233"/>
      <c r="S926" s="233"/>
      <c r="T926" s="233"/>
      <c r="U926" s="233"/>
      <c r="V926" s="233"/>
      <c r="W926" s="233"/>
      <c r="X926" s="233"/>
    </row>
    <row r="927" spans="1:24" ht="14.25" x14ac:dyDescent="0.2">
      <c r="A927" s="233"/>
      <c r="B927" s="233"/>
      <c r="C927" s="233"/>
      <c r="D927" s="233"/>
      <c r="E927" s="233"/>
      <c r="F927" s="233"/>
      <c r="G927" s="233"/>
      <c r="H927" s="233"/>
      <c r="I927" s="233"/>
      <c r="J927" s="233"/>
      <c r="K927" s="233"/>
      <c r="L927" s="233"/>
      <c r="M927" s="233"/>
      <c r="N927" s="233"/>
      <c r="O927" s="233"/>
      <c r="P927" s="233"/>
      <c r="Q927" s="233"/>
      <c r="R927" s="233"/>
      <c r="S927" s="233"/>
      <c r="T927" s="233"/>
      <c r="U927" s="233"/>
      <c r="V927" s="233"/>
      <c r="W927" s="233"/>
      <c r="X927" s="233"/>
    </row>
    <row r="928" spans="1:24" ht="14.25" x14ac:dyDescent="0.2">
      <c r="A928" s="233"/>
      <c r="B928" s="233"/>
      <c r="C928" s="233"/>
      <c r="D928" s="233"/>
      <c r="E928" s="233"/>
      <c r="F928" s="233"/>
      <c r="G928" s="233"/>
      <c r="H928" s="233"/>
      <c r="I928" s="233"/>
      <c r="J928" s="233"/>
      <c r="K928" s="233"/>
      <c r="L928" s="233"/>
      <c r="M928" s="233"/>
      <c r="N928" s="233"/>
      <c r="O928" s="233"/>
      <c r="P928" s="233"/>
      <c r="Q928" s="233"/>
      <c r="R928" s="233"/>
      <c r="S928" s="233"/>
      <c r="T928" s="233"/>
      <c r="U928" s="233"/>
      <c r="V928" s="233"/>
      <c r="W928" s="233"/>
      <c r="X928" s="233"/>
    </row>
    <row r="929" spans="1:24" ht="14.25" x14ac:dyDescent="0.2">
      <c r="A929" s="233"/>
      <c r="B929" s="233"/>
      <c r="C929" s="233"/>
      <c r="D929" s="233"/>
      <c r="E929" s="233"/>
      <c r="F929" s="233"/>
      <c r="G929" s="233"/>
      <c r="H929" s="233"/>
      <c r="I929" s="233"/>
      <c r="J929" s="233"/>
      <c r="K929" s="233"/>
      <c r="L929" s="233"/>
      <c r="M929" s="233"/>
      <c r="N929" s="233"/>
      <c r="O929" s="233"/>
      <c r="P929" s="233"/>
      <c r="Q929" s="233"/>
      <c r="R929" s="233"/>
      <c r="S929" s="233"/>
      <c r="T929" s="233"/>
      <c r="U929" s="233"/>
      <c r="V929" s="233"/>
      <c r="W929" s="233"/>
      <c r="X929" s="233"/>
    </row>
    <row r="930" spans="1:24" ht="14.25" x14ac:dyDescent="0.2">
      <c r="A930" s="233"/>
      <c r="B930" s="233"/>
      <c r="C930" s="233"/>
      <c r="D930" s="233"/>
      <c r="E930" s="233"/>
      <c r="F930" s="233"/>
      <c r="G930" s="233"/>
      <c r="H930" s="233"/>
      <c r="I930" s="233"/>
      <c r="J930" s="233"/>
      <c r="K930" s="233"/>
      <c r="L930" s="233"/>
      <c r="M930" s="233"/>
      <c r="N930" s="233"/>
      <c r="O930" s="233"/>
      <c r="P930" s="233"/>
      <c r="Q930" s="233"/>
      <c r="R930" s="233"/>
      <c r="S930" s="233"/>
      <c r="T930" s="233"/>
      <c r="U930" s="233"/>
      <c r="V930" s="233"/>
      <c r="W930" s="233"/>
      <c r="X930" s="233"/>
    </row>
    <row r="931" spans="1:24" ht="14.25" x14ac:dyDescent="0.2">
      <c r="A931" s="233"/>
      <c r="B931" s="233"/>
      <c r="C931" s="233"/>
      <c r="D931" s="233"/>
      <c r="E931" s="233"/>
      <c r="F931" s="233"/>
      <c r="G931" s="233"/>
      <c r="H931" s="233"/>
      <c r="I931" s="233"/>
      <c r="J931" s="233"/>
      <c r="K931" s="233"/>
      <c r="L931" s="233"/>
      <c r="M931" s="233"/>
      <c r="N931" s="233"/>
      <c r="O931" s="233"/>
      <c r="P931" s="233"/>
      <c r="Q931" s="233"/>
      <c r="R931" s="233"/>
      <c r="S931" s="233"/>
      <c r="T931" s="233"/>
      <c r="U931" s="233"/>
      <c r="V931" s="233"/>
      <c r="W931" s="233"/>
      <c r="X931" s="233"/>
    </row>
    <row r="932" spans="1:24" ht="14.25" x14ac:dyDescent="0.2">
      <c r="A932" s="233"/>
      <c r="B932" s="233"/>
      <c r="C932" s="233"/>
      <c r="D932" s="233"/>
      <c r="E932" s="233"/>
      <c r="F932" s="233"/>
      <c r="G932" s="233"/>
      <c r="H932" s="233"/>
      <c r="I932" s="233"/>
      <c r="J932" s="233"/>
      <c r="K932" s="233"/>
      <c r="L932" s="233"/>
      <c r="M932" s="233"/>
      <c r="N932" s="233"/>
      <c r="O932" s="233"/>
      <c r="P932" s="233"/>
      <c r="Q932" s="233"/>
      <c r="R932" s="233"/>
      <c r="S932" s="233"/>
      <c r="T932" s="233"/>
      <c r="U932" s="233"/>
      <c r="V932" s="233"/>
      <c r="W932" s="233"/>
      <c r="X932" s="233"/>
    </row>
    <row r="933" spans="1:24" ht="14.25" x14ac:dyDescent="0.2">
      <c r="A933" s="233"/>
      <c r="B933" s="233"/>
      <c r="C933" s="233"/>
      <c r="D933" s="233"/>
      <c r="E933" s="233"/>
      <c r="F933" s="233"/>
      <c r="G933" s="233"/>
      <c r="H933" s="233"/>
      <c r="I933" s="233"/>
      <c r="J933" s="233"/>
      <c r="K933" s="233"/>
      <c r="L933" s="233"/>
      <c r="M933" s="233"/>
      <c r="N933" s="233"/>
      <c r="O933" s="233"/>
      <c r="P933" s="233"/>
      <c r="Q933" s="233"/>
      <c r="R933" s="233"/>
      <c r="S933" s="233"/>
      <c r="T933" s="233"/>
      <c r="U933" s="233"/>
      <c r="V933" s="233"/>
      <c r="W933" s="233"/>
      <c r="X933" s="233"/>
    </row>
    <row r="934" spans="1:24" ht="14.25" x14ac:dyDescent="0.2">
      <c r="A934" s="233"/>
      <c r="B934" s="233"/>
      <c r="C934" s="233"/>
      <c r="D934" s="233"/>
      <c r="E934" s="233"/>
      <c r="F934" s="233"/>
      <c r="G934" s="233"/>
      <c r="H934" s="233"/>
      <c r="I934" s="233"/>
      <c r="J934" s="233"/>
      <c r="K934" s="233"/>
      <c r="L934" s="233"/>
      <c r="M934" s="233"/>
      <c r="N934" s="233"/>
      <c r="O934" s="233"/>
      <c r="P934" s="233"/>
      <c r="Q934" s="233"/>
      <c r="R934" s="233"/>
      <c r="S934" s="233"/>
      <c r="T934" s="233"/>
      <c r="U934" s="233"/>
      <c r="V934" s="233"/>
      <c r="W934" s="233"/>
      <c r="X934" s="233"/>
    </row>
    <row r="935" spans="1:24" ht="14.25" x14ac:dyDescent="0.2">
      <c r="A935" s="233"/>
      <c r="B935" s="233"/>
      <c r="C935" s="233"/>
      <c r="D935" s="233"/>
      <c r="E935" s="233"/>
      <c r="F935" s="233"/>
      <c r="G935" s="233"/>
      <c r="H935" s="233"/>
      <c r="I935" s="233"/>
      <c r="J935" s="233"/>
      <c r="K935" s="233"/>
      <c r="L935" s="233"/>
      <c r="M935" s="233"/>
      <c r="N935" s="233"/>
      <c r="O935" s="233"/>
      <c r="P935" s="233"/>
      <c r="Q935" s="233"/>
      <c r="R935" s="233"/>
      <c r="S935" s="233"/>
      <c r="T935" s="233"/>
      <c r="U935" s="233"/>
      <c r="V935" s="233"/>
      <c r="W935" s="233"/>
      <c r="X935" s="233"/>
    </row>
    <row r="936" spans="1:24" ht="14.25" x14ac:dyDescent="0.2">
      <c r="A936" s="233"/>
      <c r="B936" s="233"/>
      <c r="C936" s="233"/>
      <c r="D936" s="233"/>
      <c r="E936" s="233"/>
      <c r="F936" s="233"/>
      <c r="G936" s="233"/>
      <c r="H936" s="233"/>
      <c r="I936" s="233"/>
      <c r="J936" s="233"/>
      <c r="K936" s="233"/>
      <c r="L936" s="233"/>
      <c r="M936" s="233"/>
      <c r="N936" s="233"/>
      <c r="O936" s="233"/>
      <c r="P936" s="233"/>
      <c r="Q936" s="233"/>
      <c r="R936" s="233"/>
      <c r="S936" s="233"/>
      <c r="T936" s="233"/>
      <c r="U936" s="233"/>
      <c r="V936" s="233"/>
      <c r="W936" s="233"/>
      <c r="X936" s="233"/>
    </row>
    <row r="937" spans="1:24" ht="14.25" x14ac:dyDescent="0.2">
      <c r="A937" s="233"/>
      <c r="B937" s="233"/>
      <c r="C937" s="233"/>
      <c r="D937" s="233"/>
      <c r="E937" s="233"/>
      <c r="F937" s="233"/>
      <c r="G937" s="233"/>
      <c r="H937" s="233"/>
      <c r="I937" s="233"/>
      <c r="J937" s="233"/>
      <c r="K937" s="233"/>
      <c r="L937" s="233"/>
      <c r="M937" s="233"/>
      <c r="N937" s="233"/>
      <c r="O937" s="233"/>
      <c r="P937" s="233"/>
      <c r="Q937" s="233"/>
      <c r="R937" s="233"/>
      <c r="S937" s="233"/>
      <c r="T937" s="233"/>
      <c r="U937" s="233"/>
      <c r="V937" s="233"/>
      <c r="W937" s="233"/>
      <c r="X937" s="233"/>
    </row>
    <row r="938" spans="1:24" ht="14.25" x14ac:dyDescent="0.2">
      <c r="A938" s="233"/>
      <c r="B938" s="233"/>
      <c r="C938" s="233"/>
      <c r="D938" s="233"/>
      <c r="E938" s="233"/>
      <c r="F938" s="233"/>
      <c r="G938" s="233"/>
      <c r="H938" s="233"/>
      <c r="I938" s="233"/>
      <c r="J938" s="233"/>
      <c r="K938" s="233"/>
      <c r="L938" s="233"/>
      <c r="M938" s="233"/>
      <c r="N938" s="233"/>
      <c r="O938" s="233"/>
      <c r="P938" s="233"/>
      <c r="Q938" s="233"/>
      <c r="R938" s="233"/>
      <c r="S938" s="233"/>
      <c r="T938" s="233"/>
      <c r="U938" s="233"/>
      <c r="V938" s="233"/>
      <c r="W938" s="233"/>
      <c r="X938" s="233"/>
    </row>
    <row r="939" spans="1:24" ht="14.25" x14ac:dyDescent="0.2">
      <c r="A939" s="233"/>
      <c r="B939" s="233"/>
      <c r="C939" s="233"/>
      <c r="D939" s="233"/>
      <c r="E939" s="233"/>
      <c r="F939" s="233"/>
      <c r="G939" s="233"/>
      <c r="H939" s="233"/>
      <c r="I939" s="233"/>
      <c r="J939" s="233"/>
      <c r="K939" s="233"/>
      <c r="L939" s="233"/>
      <c r="M939" s="233"/>
      <c r="N939" s="233"/>
      <c r="O939" s="233"/>
      <c r="P939" s="233"/>
      <c r="Q939" s="233"/>
      <c r="R939" s="233"/>
      <c r="S939" s="233"/>
      <c r="T939" s="233"/>
      <c r="U939" s="233"/>
      <c r="V939" s="233"/>
      <c r="W939" s="233"/>
      <c r="X939" s="233"/>
    </row>
    <row r="940" spans="1:24" ht="14.25" x14ac:dyDescent="0.2">
      <c r="A940" s="233"/>
      <c r="B940" s="233"/>
      <c r="C940" s="233"/>
      <c r="D940" s="233"/>
      <c r="E940" s="233"/>
      <c r="F940" s="233"/>
      <c r="G940" s="233"/>
      <c r="H940" s="233"/>
      <c r="I940" s="233"/>
      <c r="J940" s="233"/>
      <c r="K940" s="233"/>
      <c r="L940" s="233"/>
      <c r="M940" s="233"/>
      <c r="N940" s="233"/>
      <c r="O940" s="233"/>
      <c r="P940" s="233"/>
      <c r="Q940" s="233"/>
      <c r="R940" s="233"/>
      <c r="S940" s="233"/>
      <c r="T940" s="233"/>
      <c r="U940" s="233"/>
      <c r="V940" s="233"/>
      <c r="W940" s="233"/>
      <c r="X940" s="233"/>
    </row>
    <row r="941" spans="1:24" ht="14.25" x14ac:dyDescent="0.2">
      <c r="A941" s="233"/>
      <c r="B941" s="233"/>
      <c r="C941" s="233"/>
      <c r="D941" s="233"/>
      <c r="E941" s="233"/>
      <c r="F941" s="233"/>
      <c r="G941" s="233"/>
      <c r="H941" s="233"/>
      <c r="I941" s="233"/>
      <c r="J941" s="233"/>
      <c r="K941" s="233"/>
      <c r="L941" s="233"/>
      <c r="M941" s="233"/>
      <c r="N941" s="233"/>
      <c r="O941" s="233"/>
      <c r="P941" s="233"/>
      <c r="Q941" s="233"/>
      <c r="R941" s="233"/>
      <c r="S941" s="233"/>
      <c r="T941" s="233"/>
      <c r="U941" s="233"/>
      <c r="V941" s="233"/>
      <c r="W941" s="233"/>
      <c r="X941" s="233"/>
    </row>
    <row r="942" spans="1:24" ht="14.25" x14ac:dyDescent="0.2">
      <c r="A942" s="233"/>
      <c r="B942" s="233"/>
      <c r="C942" s="233"/>
      <c r="D942" s="233"/>
      <c r="E942" s="233"/>
      <c r="F942" s="233"/>
      <c r="G942" s="233"/>
      <c r="H942" s="233"/>
      <c r="I942" s="233"/>
      <c r="J942" s="233"/>
      <c r="K942" s="233"/>
      <c r="L942" s="233"/>
      <c r="M942" s="233"/>
      <c r="N942" s="233"/>
      <c r="O942" s="233"/>
      <c r="P942" s="233"/>
      <c r="Q942" s="233"/>
      <c r="R942" s="233"/>
      <c r="S942" s="233"/>
      <c r="T942" s="233"/>
      <c r="U942" s="233"/>
      <c r="V942" s="233"/>
      <c r="W942" s="233"/>
      <c r="X942" s="233"/>
    </row>
    <row r="943" spans="1:24" ht="14.25" x14ac:dyDescent="0.2">
      <c r="A943" s="233"/>
      <c r="B943" s="233"/>
      <c r="C943" s="233"/>
      <c r="D943" s="233"/>
      <c r="E943" s="233"/>
      <c r="F943" s="233"/>
      <c r="G943" s="233"/>
      <c r="H943" s="233"/>
      <c r="I943" s="233"/>
      <c r="J943" s="233"/>
      <c r="K943" s="233"/>
      <c r="L943" s="233"/>
      <c r="M943" s="233"/>
      <c r="N943" s="233"/>
      <c r="O943" s="233"/>
      <c r="P943" s="233"/>
      <c r="Q943" s="233"/>
      <c r="R943" s="233"/>
      <c r="S943" s="233"/>
      <c r="T943" s="233"/>
      <c r="U943" s="233"/>
      <c r="V943" s="233"/>
      <c r="W943" s="233"/>
      <c r="X943" s="233"/>
    </row>
    <row r="944" spans="1:24" ht="14.25" x14ac:dyDescent="0.2">
      <c r="A944" s="233"/>
      <c r="B944" s="233"/>
      <c r="C944" s="233"/>
      <c r="D944" s="233"/>
      <c r="E944" s="233"/>
      <c r="F944" s="233"/>
      <c r="G944" s="233"/>
      <c r="H944" s="233"/>
      <c r="I944" s="233"/>
      <c r="J944" s="233"/>
      <c r="K944" s="233"/>
      <c r="L944" s="233"/>
      <c r="M944" s="233"/>
      <c r="N944" s="233"/>
      <c r="O944" s="233"/>
      <c r="P944" s="233"/>
      <c r="Q944" s="233"/>
      <c r="R944" s="233"/>
      <c r="S944" s="233"/>
      <c r="T944" s="233"/>
      <c r="U944" s="233"/>
      <c r="V944" s="233"/>
      <c r="W944" s="233"/>
      <c r="X944" s="233"/>
    </row>
    <row r="945" spans="1:24" ht="14.25" x14ac:dyDescent="0.2">
      <c r="A945" s="233"/>
      <c r="B945" s="233"/>
      <c r="C945" s="233"/>
      <c r="D945" s="233"/>
      <c r="E945" s="233"/>
      <c r="F945" s="233"/>
      <c r="G945" s="233"/>
      <c r="H945" s="233"/>
      <c r="I945" s="233"/>
      <c r="J945" s="233"/>
      <c r="K945" s="233"/>
      <c r="L945" s="233"/>
      <c r="M945" s="233"/>
      <c r="N945" s="233"/>
      <c r="O945" s="233"/>
      <c r="P945" s="233"/>
      <c r="Q945" s="233"/>
      <c r="R945" s="233"/>
      <c r="S945" s="233"/>
      <c r="T945" s="233"/>
      <c r="U945" s="233"/>
      <c r="V945" s="233"/>
      <c r="W945" s="233"/>
      <c r="X945" s="233"/>
    </row>
    <row r="946" spans="1:24" ht="14.25" x14ac:dyDescent="0.2">
      <c r="A946" s="233"/>
      <c r="B946" s="233"/>
      <c r="C946" s="233"/>
      <c r="D946" s="233"/>
      <c r="E946" s="233"/>
      <c r="F946" s="233"/>
      <c r="G946" s="233"/>
      <c r="H946" s="233"/>
      <c r="I946" s="233"/>
      <c r="J946" s="233"/>
      <c r="K946" s="233"/>
      <c r="L946" s="233"/>
      <c r="M946" s="233"/>
      <c r="N946" s="233"/>
      <c r="O946" s="233"/>
      <c r="P946" s="233"/>
      <c r="Q946" s="233"/>
      <c r="R946" s="233"/>
      <c r="S946" s="233"/>
      <c r="T946" s="233"/>
      <c r="U946" s="233"/>
      <c r="V946" s="233"/>
      <c r="W946" s="233"/>
      <c r="X946" s="233"/>
    </row>
    <row r="947" spans="1:24" ht="14.25" x14ac:dyDescent="0.2">
      <c r="A947" s="233"/>
      <c r="B947" s="233"/>
      <c r="C947" s="233"/>
      <c r="D947" s="233"/>
      <c r="E947" s="233"/>
      <c r="F947" s="233"/>
      <c r="G947" s="233"/>
      <c r="H947" s="233"/>
      <c r="I947" s="233"/>
      <c r="J947" s="233"/>
      <c r="K947" s="233"/>
      <c r="L947" s="233"/>
      <c r="M947" s="233"/>
      <c r="N947" s="233"/>
      <c r="O947" s="233"/>
      <c r="P947" s="233"/>
      <c r="Q947" s="233"/>
      <c r="R947" s="233"/>
      <c r="S947" s="233"/>
      <c r="T947" s="233"/>
      <c r="U947" s="233"/>
      <c r="V947" s="233"/>
      <c r="W947" s="233"/>
      <c r="X947" s="233"/>
    </row>
    <row r="948" spans="1:24" ht="14.25" x14ac:dyDescent="0.2">
      <c r="A948" s="233"/>
      <c r="B948" s="233"/>
      <c r="C948" s="233"/>
      <c r="D948" s="233"/>
      <c r="E948" s="233"/>
      <c r="F948" s="233"/>
      <c r="G948" s="233"/>
      <c r="H948" s="233"/>
      <c r="I948" s="233"/>
      <c r="J948" s="233"/>
      <c r="K948" s="233"/>
      <c r="L948" s="233"/>
      <c r="M948" s="233"/>
      <c r="N948" s="233"/>
      <c r="O948" s="233"/>
      <c r="P948" s="233"/>
      <c r="Q948" s="233"/>
      <c r="R948" s="233"/>
      <c r="S948" s="233"/>
      <c r="T948" s="233"/>
      <c r="U948" s="233"/>
      <c r="V948" s="233"/>
      <c r="W948" s="233"/>
      <c r="X948" s="233"/>
    </row>
    <row r="949" spans="1:24" ht="14.25" x14ac:dyDescent="0.2">
      <c r="A949" s="233"/>
      <c r="B949" s="233"/>
      <c r="C949" s="233"/>
      <c r="D949" s="233"/>
      <c r="E949" s="233"/>
      <c r="F949" s="233"/>
      <c r="G949" s="233"/>
      <c r="H949" s="233"/>
      <c r="I949" s="233"/>
      <c r="J949" s="233"/>
      <c r="K949" s="233"/>
      <c r="L949" s="233"/>
      <c r="M949" s="233"/>
      <c r="N949" s="233"/>
      <c r="O949" s="233"/>
      <c r="P949" s="233"/>
      <c r="Q949" s="233"/>
      <c r="R949" s="233"/>
      <c r="S949" s="233"/>
      <c r="T949" s="233"/>
      <c r="U949" s="233"/>
      <c r="V949" s="233"/>
      <c r="W949" s="233"/>
      <c r="X949" s="233"/>
    </row>
    <row r="950" spans="1:24" ht="14.25" x14ac:dyDescent="0.2">
      <c r="A950" s="233"/>
      <c r="B950" s="233"/>
      <c r="C950" s="233"/>
      <c r="D950" s="233"/>
      <c r="E950" s="233"/>
      <c r="F950" s="233"/>
      <c r="G950" s="233"/>
      <c r="H950" s="233"/>
      <c r="I950" s="233"/>
      <c r="J950" s="233"/>
      <c r="K950" s="233"/>
      <c r="L950" s="233"/>
      <c r="M950" s="233"/>
      <c r="N950" s="233"/>
      <c r="O950" s="233"/>
      <c r="P950" s="233"/>
      <c r="Q950" s="233"/>
      <c r="R950" s="233"/>
      <c r="S950" s="233"/>
      <c r="T950" s="233"/>
      <c r="U950" s="233"/>
      <c r="V950" s="233"/>
      <c r="W950" s="233"/>
      <c r="X950" s="233"/>
    </row>
    <row r="951" spans="1:24" ht="14.25" x14ac:dyDescent="0.2">
      <c r="A951" s="233"/>
      <c r="B951" s="233"/>
      <c r="C951" s="233"/>
      <c r="D951" s="233"/>
      <c r="E951" s="233"/>
      <c r="F951" s="233"/>
      <c r="G951" s="233"/>
      <c r="H951" s="233"/>
      <c r="I951" s="233"/>
      <c r="J951" s="233"/>
      <c r="K951" s="233"/>
      <c r="L951" s="233"/>
      <c r="M951" s="233"/>
      <c r="N951" s="233"/>
      <c r="O951" s="233"/>
      <c r="P951" s="233"/>
      <c r="Q951" s="233"/>
      <c r="R951" s="233"/>
      <c r="S951" s="233"/>
      <c r="T951" s="233"/>
      <c r="U951" s="233"/>
      <c r="V951" s="233"/>
      <c r="W951" s="233"/>
      <c r="X951" s="233"/>
    </row>
    <row r="952" spans="1:24" ht="14.25" x14ac:dyDescent="0.2">
      <c r="A952" s="233"/>
      <c r="B952" s="233"/>
      <c r="C952" s="233"/>
      <c r="D952" s="233"/>
      <c r="E952" s="233"/>
      <c r="F952" s="233"/>
      <c r="G952" s="233"/>
      <c r="H952" s="233"/>
      <c r="I952" s="233"/>
      <c r="J952" s="233"/>
      <c r="K952" s="233"/>
      <c r="L952" s="233"/>
      <c r="M952" s="233"/>
      <c r="N952" s="233"/>
      <c r="O952" s="233"/>
      <c r="P952" s="233"/>
      <c r="Q952" s="233"/>
      <c r="R952" s="233"/>
      <c r="S952" s="233"/>
      <c r="T952" s="233"/>
      <c r="U952" s="233"/>
      <c r="V952" s="233"/>
      <c r="W952" s="233"/>
      <c r="X952" s="233"/>
    </row>
    <row r="953" spans="1:24" ht="14.25" x14ac:dyDescent="0.2">
      <c r="A953" s="233"/>
      <c r="B953" s="233"/>
      <c r="C953" s="233"/>
      <c r="D953" s="233"/>
      <c r="E953" s="233"/>
      <c r="F953" s="233"/>
      <c r="G953" s="233"/>
      <c r="H953" s="233"/>
      <c r="I953" s="233"/>
      <c r="J953" s="233"/>
      <c r="K953" s="233"/>
      <c r="L953" s="233"/>
      <c r="M953" s="233"/>
      <c r="N953" s="233"/>
      <c r="O953" s="233"/>
      <c r="P953" s="233"/>
      <c r="Q953" s="233"/>
      <c r="R953" s="233"/>
      <c r="S953" s="233"/>
      <c r="T953" s="233"/>
      <c r="U953" s="233"/>
      <c r="V953" s="233"/>
      <c r="W953" s="233"/>
      <c r="X953" s="233"/>
    </row>
    <row r="954" spans="1:24" ht="14.25" x14ac:dyDescent="0.2">
      <c r="A954" s="233"/>
      <c r="B954" s="233"/>
      <c r="C954" s="233"/>
      <c r="D954" s="233"/>
      <c r="E954" s="233"/>
      <c r="F954" s="233"/>
      <c r="G954" s="233"/>
      <c r="H954" s="233"/>
      <c r="I954" s="233"/>
      <c r="J954" s="233"/>
      <c r="K954" s="233"/>
      <c r="L954" s="233"/>
      <c r="M954" s="233"/>
      <c r="N954" s="233"/>
      <c r="O954" s="233"/>
      <c r="P954" s="233"/>
      <c r="Q954" s="233"/>
      <c r="R954" s="233"/>
      <c r="S954" s="233"/>
      <c r="T954" s="233"/>
      <c r="U954" s="233"/>
      <c r="V954" s="233"/>
      <c r="W954" s="233"/>
      <c r="X954" s="233"/>
    </row>
    <row r="955" spans="1:24" ht="14.25" x14ac:dyDescent="0.2">
      <c r="A955" s="233"/>
      <c r="B955" s="233"/>
      <c r="C955" s="233"/>
      <c r="D955" s="233"/>
      <c r="E955" s="233"/>
      <c r="F955" s="233"/>
      <c r="G955" s="233"/>
      <c r="H955" s="233"/>
      <c r="I955" s="233"/>
      <c r="J955" s="233"/>
      <c r="K955" s="233"/>
      <c r="L955" s="233"/>
      <c r="M955" s="233"/>
      <c r="N955" s="233"/>
      <c r="O955" s="233"/>
      <c r="P955" s="233"/>
      <c r="Q955" s="233"/>
      <c r="R955" s="233"/>
      <c r="S955" s="233"/>
      <c r="T955" s="233"/>
      <c r="U955" s="233"/>
      <c r="V955" s="233"/>
      <c r="W955" s="233"/>
      <c r="X955" s="233"/>
    </row>
    <row r="956" spans="1:24" ht="14.25" x14ac:dyDescent="0.2">
      <c r="A956" s="233"/>
      <c r="B956" s="233"/>
      <c r="C956" s="233"/>
      <c r="D956" s="233"/>
      <c r="E956" s="233"/>
      <c r="F956" s="233"/>
      <c r="G956" s="233"/>
      <c r="H956" s="233"/>
      <c r="I956" s="233"/>
      <c r="J956" s="233"/>
      <c r="K956" s="233"/>
      <c r="L956" s="233"/>
      <c r="M956" s="233"/>
      <c r="N956" s="233"/>
      <c r="O956" s="233"/>
      <c r="P956" s="233"/>
      <c r="Q956" s="233"/>
      <c r="R956" s="233"/>
      <c r="S956" s="233"/>
      <c r="T956" s="233"/>
      <c r="U956" s="233"/>
      <c r="V956" s="233"/>
      <c r="W956" s="233"/>
      <c r="X956" s="233"/>
    </row>
    <row r="957" spans="1:24" ht="14.25" x14ac:dyDescent="0.2">
      <c r="A957" s="233"/>
      <c r="B957" s="233"/>
      <c r="C957" s="233"/>
      <c r="D957" s="233"/>
      <c r="E957" s="233"/>
      <c r="F957" s="233"/>
      <c r="G957" s="233"/>
      <c r="H957" s="233"/>
      <c r="I957" s="233"/>
      <c r="J957" s="233"/>
      <c r="K957" s="233"/>
      <c r="L957" s="233"/>
      <c r="M957" s="233"/>
      <c r="N957" s="233"/>
      <c r="O957" s="233"/>
      <c r="P957" s="233"/>
      <c r="Q957" s="233"/>
      <c r="R957" s="233"/>
      <c r="S957" s="233"/>
      <c r="T957" s="233"/>
      <c r="U957" s="233"/>
      <c r="V957" s="233"/>
      <c r="W957" s="233"/>
      <c r="X957" s="233"/>
    </row>
    <row r="958" spans="1:24" ht="14.25" x14ac:dyDescent="0.2">
      <c r="A958" s="233"/>
      <c r="B958" s="233"/>
      <c r="C958" s="233"/>
      <c r="D958" s="233"/>
      <c r="E958" s="233"/>
      <c r="F958" s="233"/>
      <c r="G958" s="233"/>
      <c r="H958" s="233"/>
      <c r="I958" s="233"/>
      <c r="J958" s="233"/>
      <c r="K958" s="233"/>
      <c r="L958" s="233"/>
      <c r="M958" s="233"/>
      <c r="N958" s="233"/>
      <c r="O958" s="233"/>
      <c r="P958" s="233"/>
      <c r="Q958" s="233"/>
      <c r="R958" s="233"/>
      <c r="S958" s="233"/>
      <c r="T958" s="233"/>
      <c r="U958" s="233"/>
      <c r="V958" s="233"/>
      <c r="W958" s="233"/>
      <c r="X958" s="233"/>
    </row>
    <row r="959" spans="1:24" ht="14.25" x14ac:dyDescent="0.2">
      <c r="A959" s="233"/>
      <c r="B959" s="233"/>
      <c r="C959" s="233"/>
      <c r="D959" s="233"/>
      <c r="E959" s="233"/>
      <c r="F959" s="233"/>
      <c r="G959" s="233"/>
      <c r="H959" s="233"/>
      <c r="I959" s="233"/>
      <c r="J959" s="233"/>
      <c r="K959" s="233"/>
      <c r="L959" s="233"/>
      <c r="M959" s="233"/>
      <c r="N959" s="233"/>
      <c r="O959" s="233"/>
      <c r="P959" s="233"/>
      <c r="Q959" s="233"/>
      <c r="R959" s="233"/>
      <c r="S959" s="233"/>
      <c r="T959" s="233"/>
      <c r="U959" s="233"/>
      <c r="V959" s="233"/>
      <c r="W959" s="233"/>
      <c r="X959" s="233"/>
    </row>
    <row r="960" spans="1:24" ht="14.25" x14ac:dyDescent="0.2">
      <c r="A960" s="233"/>
      <c r="B960" s="233"/>
      <c r="C960" s="233"/>
      <c r="D960" s="233"/>
      <c r="E960" s="233"/>
      <c r="F960" s="233"/>
      <c r="G960" s="233"/>
      <c r="H960" s="233"/>
      <c r="I960" s="233"/>
      <c r="J960" s="233"/>
      <c r="K960" s="233"/>
      <c r="L960" s="233"/>
      <c r="M960" s="233"/>
      <c r="N960" s="233"/>
      <c r="O960" s="233"/>
      <c r="P960" s="233"/>
      <c r="Q960" s="233"/>
      <c r="R960" s="233"/>
      <c r="S960" s="233"/>
      <c r="T960" s="233"/>
      <c r="U960" s="233"/>
      <c r="V960" s="233"/>
      <c r="W960" s="233"/>
      <c r="X960" s="233"/>
    </row>
    <row r="961" spans="1:24" ht="14.25" x14ac:dyDescent="0.2">
      <c r="A961" s="233"/>
      <c r="B961" s="233"/>
      <c r="C961" s="233"/>
      <c r="D961" s="233"/>
      <c r="E961" s="233"/>
      <c r="F961" s="233"/>
      <c r="G961" s="233"/>
      <c r="H961" s="233"/>
      <c r="I961" s="233"/>
      <c r="J961" s="233"/>
      <c r="K961" s="233"/>
      <c r="L961" s="233"/>
      <c r="M961" s="233"/>
      <c r="N961" s="233"/>
      <c r="O961" s="233"/>
      <c r="P961" s="233"/>
      <c r="Q961" s="233"/>
      <c r="R961" s="233"/>
      <c r="S961" s="233"/>
      <c r="T961" s="233"/>
      <c r="U961" s="233"/>
      <c r="V961" s="233"/>
      <c r="W961" s="233"/>
      <c r="X961" s="233"/>
    </row>
    <row r="962" spans="1:24" ht="14.25" x14ac:dyDescent="0.2">
      <c r="A962" s="233"/>
      <c r="B962" s="233"/>
      <c r="C962" s="233"/>
      <c r="D962" s="233"/>
      <c r="E962" s="233"/>
      <c r="F962" s="233"/>
      <c r="G962" s="233"/>
      <c r="H962" s="233"/>
      <c r="I962" s="233"/>
      <c r="J962" s="233"/>
      <c r="K962" s="233"/>
      <c r="L962" s="233"/>
      <c r="M962" s="233"/>
      <c r="N962" s="233"/>
      <c r="O962" s="233"/>
      <c r="P962" s="233"/>
      <c r="Q962" s="233"/>
      <c r="R962" s="233"/>
      <c r="S962" s="233"/>
      <c r="T962" s="233"/>
      <c r="U962" s="233"/>
      <c r="V962" s="233"/>
      <c r="W962" s="233"/>
      <c r="X962" s="233"/>
    </row>
    <row r="963" spans="1:24" ht="14.25" x14ac:dyDescent="0.2">
      <c r="A963" s="233"/>
      <c r="B963" s="233"/>
      <c r="C963" s="233"/>
      <c r="D963" s="233"/>
      <c r="E963" s="233"/>
      <c r="F963" s="233"/>
      <c r="G963" s="233"/>
      <c r="H963" s="233"/>
      <c r="I963" s="233"/>
      <c r="J963" s="233"/>
      <c r="K963" s="233"/>
      <c r="L963" s="233"/>
      <c r="M963" s="233"/>
      <c r="N963" s="233"/>
      <c r="O963" s="233"/>
      <c r="P963" s="233"/>
      <c r="Q963" s="233"/>
      <c r="R963" s="233"/>
      <c r="S963" s="233"/>
      <c r="T963" s="233"/>
      <c r="U963" s="233"/>
      <c r="V963" s="233"/>
      <c r="W963" s="233"/>
      <c r="X963" s="233"/>
    </row>
  </sheetData>
  <protectedRanges>
    <protectedRange algorithmName="SHA-512" hashValue="j3XsBJ/4oW7THc1pniNLw8XRBsgESbQ857IwPu949UcSVPY96V3DWuZX1U2Ec93m6DuuFDc7tboDDTyMEKyTDQ==" saltValue="X+TUyFS1zuOqoTMBESWM/A==" spinCount="100000" sqref="U1:X1048576" name="Scoring_2_1"/>
    <protectedRange algorithmName="SHA-512" hashValue="hMq1DBbiST668jQyDIjIdbBnNW/u/dnbrQHZfHWR7uIKwZIiBO+5ViwdHPKc92t7W7d7IST1EqGe60eXCoNiBQ==" saltValue="NLiPFIp7sPxnbiXS647sLw==" spinCount="100000" sqref="C1:N1048576" name="CN_2_1"/>
    <protectedRange algorithmName="SHA-512" hashValue="VeZxzcLzQLMY74mwZ3DEb7CD93dWi64TdZtCudah6V3/NiExsNLX6eMmYvZ1d+Bvt41C3C+VTL2soEmQak61mw==" saltValue="v5uT1IpTW7cftqGrkR6zIQ==" spinCount="100000" sqref="A2:A995" name="ID_2_1"/>
  </protectedRanges>
  <phoneticPr fontId="27"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3F7D4BE0-3281-4FD2-8021-4BAAF9014175}">
          <x14:formula1>
            <xm:f>'Auto Responses'!$J$27:$J$29</xm:f>
          </x14:formula1>
          <xm:sqref>K3:K334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14B87-CBA7-4F67-BED8-B1047987ACB5}">
  <sheetPr>
    <tabColor rgb="FFFF0000"/>
    <outlinePr summaryBelow="0" summaryRight="0"/>
  </sheetPr>
  <dimension ref="A1:AH65"/>
  <sheetViews>
    <sheetView topLeftCell="A2" zoomScale="90" zoomScaleNormal="90" workbookViewId="0">
      <selection activeCell="A37" sqref="A37"/>
    </sheetView>
  </sheetViews>
  <sheetFormatPr defaultColWidth="0" defaultRowHeight="15.75" customHeight="1" zeroHeight="1" x14ac:dyDescent="0.25"/>
  <cols>
    <col min="1" max="1" width="52.69921875" style="11" customWidth="1"/>
    <col min="2" max="2" width="19.59765625" style="11" customWidth="1"/>
    <col min="3" max="3" width="2.59765625" style="244" customWidth="1"/>
    <col min="4" max="4" width="78.09765625" style="11" customWidth="1"/>
    <col min="5" max="5" width="2.59765625" style="246" customWidth="1"/>
    <col min="6" max="6" width="101.69921875" style="11" customWidth="1"/>
    <col min="7" max="7" width="2.59765625" style="246" customWidth="1"/>
    <col min="8" max="8" width="73" style="11" customWidth="1"/>
    <col min="9" max="9" width="2.59765625" style="246" customWidth="1"/>
    <col min="10" max="10" width="14.59765625" style="11" customWidth="1"/>
    <col min="11" max="11" width="2.59765625" style="246" customWidth="1"/>
    <col min="12" max="12" width="14.59765625" style="11" customWidth="1"/>
    <col min="13" max="13" width="2.59765625" style="246" customWidth="1"/>
    <col min="14" max="14" width="8.796875" style="11" customWidth="1"/>
    <col min="15" max="15" width="40.09765625" style="11" bestFit="1" customWidth="1"/>
    <col min="16" max="17" width="8.796875" style="11" customWidth="1"/>
    <col min="18" max="34" width="0" style="11" hidden="1" customWidth="1"/>
    <col min="35" max="16384" width="8.796875" style="11" hidden="1"/>
  </cols>
  <sheetData>
    <row r="1" spans="1:34" ht="15.75" hidden="1" customHeight="1" x14ac:dyDescent="0.25">
      <c r="A1" s="261" t="s">
        <v>1549</v>
      </c>
    </row>
    <row r="2" spans="1:34" ht="13.5" x14ac:dyDescent="0.25">
      <c r="A2" s="13" t="s">
        <v>1535</v>
      </c>
      <c r="B2" s="13" t="s">
        <v>908</v>
      </c>
      <c r="C2" s="243"/>
      <c r="D2" s="13" t="s">
        <v>927</v>
      </c>
      <c r="E2" s="245"/>
      <c r="F2" s="13" t="s">
        <v>1001</v>
      </c>
      <c r="G2" s="245"/>
      <c r="H2" s="13" t="s">
        <v>1230</v>
      </c>
      <c r="I2" s="245"/>
      <c r="J2" s="99" t="s">
        <v>915</v>
      </c>
      <c r="K2" s="249"/>
      <c r="L2" s="99" t="s">
        <v>1234</v>
      </c>
      <c r="M2" s="249"/>
      <c r="N2" s="99" t="s">
        <v>1019</v>
      </c>
      <c r="P2" s="69"/>
      <c r="Q2" s="13"/>
      <c r="R2" s="13"/>
      <c r="S2" s="13"/>
      <c r="T2" s="13"/>
      <c r="U2" s="13"/>
      <c r="V2" s="13"/>
      <c r="W2" s="13"/>
      <c r="X2" s="13"/>
      <c r="Y2" s="13"/>
      <c r="Z2" s="13"/>
      <c r="AA2" s="13"/>
      <c r="AB2" s="13"/>
      <c r="AC2" s="13"/>
      <c r="AD2" s="13"/>
      <c r="AE2" s="13"/>
      <c r="AF2" s="13"/>
      <c r="AG2" s="13"/>
      <c r="AH2" s="13"/>
    </row>
    <row r="3" spans="1:34" ht="13.5" x14ac:dyDescent="0.25">
      <c r="A3" s="12" t="s">
        <v>1586</v>
      </c>
      <c r="B3" s="12" t="s">
        <v>907</v>
      </c>
      <c r="D3" s="12" t="s">
        <v>882</v>
      </c>
      <c r="F3" s="12" t="s">
        <v>1228</v>
      </c>
      <c r="H3" s="223" t="s">
        <v>1101</v>
      </c>
      <c r="I3" s="247"/>
      <c r="J3" s="11" t="s">
        <v>40</v>
      </c>
      <c r="L3" s="11" t="s">
        <v>1012</v>
      </c>
      <c r="N3" s="100" t="s">
        <v>1017</v>
      </c>
      <c r="O3" s="100" t="s">
        <v>1018</v>
      </c>
      <c r="P3" s="101" t="s">
        <v>999</v>
      </c>
    </row>
    <row r="4" spans="1:34" ht="13.5" x14ac:dyDescent="0.25">
      <c r="A4" s="12" t="s">
        <v>1587</v>
      </c>
      <c r="B4" s="12" t="s">
        <v>906</v>
      </c>
      <c r="D4" s="12" t="s">
        <v>1566</v>
      </c>
      <c r="F4" s="12" t="s">
        <v>934</v>
      </c>
      <c r="H4" s="12" t="s">
        <v>1102</v>
      </c>
      <c r="I4" s="248"/>
      <c r="J4" s="11" t="s">
        <v>149</v>
      </c>
      <c r="L4" s="11" t="s">
        <v>614</v>
      </c>
      <c r="N4" s="11" t="s">
        <v>936</v>
      </c>
      <c r="O4" s="11" t="s">
        <v>937</v>
      </c>
      <c r="P4" s="69">
        <f>COUNTIF('(backend scoring)'!$B:$B,'Auto Responses'!$N4)</f>
        <v>9</v>
      </c>
    </row>
    <row r="5" spans="1:34" ht="13.5" x14ac:dyDescent="0.25">
      <c r="A5" s="12" t="s">
        <v>1588</v>
      </c>
      <c r="B5" s="12" t="s">
        <v>905</v>
      </c>
      <c r="D5" s="12" t="s">
        <v>1603</v>
      </c>
      <c r="F5" s="12" t="s">
        <v>1495</v>
      </c>
      <c r="H5" s="12" t="s">
        <v>1611</v>
      </c>
      <c r="I5" s="248"/>
      <c r="J5" s="11" t="s">
        <v>1628</v>
      </c>
      <c r="L5" s="11" t="s">
        <v>1013</v>
      </c>
      <c r="N5" s="11" t="s">
        <v>938</v>
      </c>
      <c r="O5" s="11" t="s">
        <v>939</v>
      </c>
      <c r="P5" s="69">
        <f>COUNTIF('(backend scoring)'!$B:$B,'Auto Responses'!$N5)</f>
        <v>5</v>
      </c>
    </row>
    <row r="6" spans="1:34" ht="13.5" x14ac:dyDescent="0.25">
      <c r="A6" s="12" t="s">
        <v>1589</v>
      </c>
      <c r="B6" s="12" t="s">
        <v>904</v>
      </c>
      <c r="D6" s="12" t="s">
        <v>1619</v>
      </c>
      <c r="F6" s="12" t="s">
        <v>1498</v>
      </c>
      <c r="L6" s="11" t="s">
        <v>1014</v>
      </c>
      <c r="N6" s="11" t="s">
        <v>940</v>
      </c>
      <c r="O6" s="11" t="s">
        <v>941</v>
      </c>
      <c r="P6" s="69">
        <f>COUNTIF('(backend scoring)'!$B:$B,'Auto Responses'!$N6)</f>
        <v>8</v>
      </c>
    </row>
    <row r="7" spans="1:34" ht="13.5" x14ac:dyDescent="0.25">
      <c r="A7" s="12" t="s">
        <v>1590</v>
      </c>
      <c r="B7" s="12" t="s">
        <v>903</v>
      </c>
      <c r="D7" s="12" t="s">
        <v>1499</v>
      </c>
      <c r="F7" s="12" t="s">
        <v>1229</v>
      </c>
      <c r="J7" s="11" t="s">
        <v>916</v>
      </c>
      <c r="L7" s="11" t="s">
        <v>1015</v>
      </c>
      <c r="N7" s="11" t="s">
        <v>942</v>
      </c>
      <c r="O7" s="11" t="s">
        <v>943</v>
      </c>
      <c r="P7" s="69">
        <f>COUNTIF('(backend scoring)'!$B:$B,'Auto Responses'!$N7)</f>
        <v>7</v>
      </c>
    </row>
    <row r="8" spans="1:34" ht="13.5" x14ac:dyDescent="0.25">
      <c r="A8" s="12" t="s">
        <v>1591</v>
      </c>
      <c r="B8" s="12" t="s">
        <v>902</v>
      </c>
      <c r="D8" s="11" t="s">
        <v>1494</v>
      </c>
      <c r="F8" s="11" t="s">
        <v>1563</v>
      </c>
      <c r="J8" s="11" t="s">
        <v>917</v>
      </c>
      <c r="L8" s="11" t="s">
        <v>1016</v>
      </c>
      <c r="N8" s="11" t="s">
        <v>944</v>
      </c>
      <c r="O8" s="11" t="s">
        <v>945</v>
      </c>
      <c r="P8" s="69">
        <f>COUNTIF('(backend scoring)'!$B:$B,'Auto Responses'!$N8)</f>
        <v>18</v>
      </c>
    </row>
    <row r="9" spans="1:34" ht="13.5" x14ac:dyDescent="0.25">
      <c r="A9" s="12" t="s">
        <v>1592</v>
      </c>
      <c r="B9" s="12" t="s">
        <v>901</v>
      </c>
      <c r="D9" s="11" t="s">
        <v>1564</v>
      </c>
      <c r="L9" s="11" t="s">
        <v>668</v>
      </c>
      <c r="N9" s="11" t="s">
        <v>946</v>
      </c>
      <c r="O9" s="11" t="s">
        <v>947</v>
      </c>
      <c r="P9" s="69">
        <f>COUNTIF('(backend scoring)'!$B:$B,'Auto Responses'!$N9)</f>
        <v>5</v>
      </c>
    </row>
    <row r="10" spans="1:34" ht="13.5" x14ac:dyDescent="0.25">
      <c r="A10" s="12" t="s">
        <v>1593</v>
      </c>
      <c r="B10" s="12" t="s">
        <v>900</v>
      </c>
      <c r="N10" s="11" t="s">
        <v>948</v>
      </c>
      <c r="O10" s="11" t="s">
        <v>949</v>
      </c>
      <c r="P10" s="69">
        <f>COUNTIF('(backend scoring)'!$B:$B,'Auto Responses'!$N10)</f>
        <v>9</v>
      </c>
    </row>
    <row r="11" spans="1:34" ht="13.5" x14ac:dyDescent="0.25">
      <c r="A11" s="12" t="s">
        <v>1594</v>
      </c>
      <c r="B11" s="12" t="s">
        <v>899</v>
      </c>
      <c r="J11" s="11" t="s">
        <v>46</v>
      </c>
      <c r="N11" s="11" t="s">
        <v>950</v>
      </c>
      <c r="O11" s="11" t="s">
        <v>951</v>
      </c>
      <c r="P11" s="69">
        <f>COUNTIF('(backend scoring)'!$B:$B,'Auto Responses'!$N11)</f>
        <v>14</v>
      </c>
    </row>
    <row r="12" spans="1:34" ht="13.5" x14ac:dyDescent="0.25">
      <c r="A12" s="12" t="s">
        <v>1217</v>
      </c>
      <c r="B12" s="12" t="s">
        <v>898</v>
      </c>
      <c r="F12" s="12"/>
      <c r="J12" s="11" t="s">
        <v>75</v>
      </c>
      <c r="N12" s="11" t="s">
        <v>952</v>
      </c>
      <c r="O12" s="11" t="s">
        <v>1532</v>
      </c>
      <c r="P12" s="69">
        <f>COUNTIF('(backend scoring)'!$B:$B,'Auto Responses'!$N12)</f>
        <v>18</v>
      </c>
    </row>
    <row r="13" spans="1:34" ht="13.5" x14ac:dyDescent="0.25">
      <c r="A13" s="12" t="s">
        <v>1218</v>
      </c>
      <c r="B13" s="12" t="s">
        <v>897</v>
      </c>
      <c r="F13" s="12"/>
      <c r="J13" s="11" t="s">
        <v>41</v>
      </c>
      <c r="N13" s="11" t="s">
        <v>953</v>
      </c>
      <c r="O13" s="11" t="s">
        <v>954</v>
      </c>
      <c r="P13" s="69">
        <f>COUNTIF('(backend scoring)'!$B:$B,'Auto Responses'!$N13)</f>
        <v>16</v>
      </c>
    </row>
    <row r="14" spans="1:34" ht="13.5" x14ac:dyDescent="0.25">
      <c r="A14" s="12" t="s">
        <v>53</v>
      </c>
      <c r="B14" s="12" t="s">
        <v>896</v>
      </c>
      <c r="J14" s="11" t="s">
        <v>930</v>
      </c>
      <c r="N14" s="11" t="s">
        <v>955</v>
      </c>
      <c r="O14" s="11" t="s">
        <v>956</v>
      </c>
      <c r="P14" s="69">
        <f>COUNTIF('(backend scoring)'!$B:$B,'Auto Responses'!$N14)</f>
        <v>23</v>
      </c>
    </row>
    <row r="15" spans="1:34" ht="13.5" x14ac:dyDescent="0.25">
      <c r="A15" s="12" t="s">
        <v>52</v>
      </c>
      <c r="B15" s="12" t="s">
        <v>895</v>
      </c>
      <c r="N15" s="11" t="s">
        <v>957</v>
      </c>
      <c r="O15" s="11" t="s">
        <v>958</v>
      </c>
      <c r="P15" s="69">
        <f>COUNTIF('(backend scoring)'!$B:$B,'Auto Responses'!$N15)</f>
        <v>16</v>
      </c>
    </row>
    <row r="16" spans="1:34" ht="13.5" x14ac:dyDescent="0.25">
      <c r="A16" s="12" t="s">
        <v>1219</v>
      </c>
      <c r="B16" s="12" t="s">
        <v>894</v>
      </c>
      <c r="N16" s="11" t="s">
        <v>959</v>
      </c>
      <c r="O16" s="11" t="s">
        <v>1616</v>
      </c>
      <c r="P16" s="69">
        <f>COUNTIF('(backend scoring)'!$B:$B,'Auto Responses'!$N16)</f>
        <v>11</v>
      </c>
    </row>
    <row r="17" spans="1:20" ht="13.5" x14ac:dyDescent="0.25">
      <c r="A17" s="12" t="s">
        <v>1220</v>
      </c>
      <c r="B17" s="12" t="s">
        <v>893</v>
      </c>
      <c r="J17" s="11" t="s">
        <v>1231</v>
      </c>
      <c r="N17" s="11" t="s">
        <v>960</v>
      </c>
      <c r="O17" s="11" t="s">
        <v>961</v>
      </c>
      <c r="P17" s="69">
        <f>COUNTIF('(backend scoring)'!$B:$B,'Auto Responses'!$N17)</f>
        <v>15</v>
      </c>
    </row>
    <row r="18" spans="1:20" ht="13.5" x14ac:dyDescent="0.25">
      <c r="A18" s="12" t="s">
        <v>1221</v>
      </c>
      <c r="B18" s="12" t="s">
        <v>892</v>
      </c>
      <c r="J18" s="11" t="s">
        <v>1232</v>
      </c>
      <c r="N18" s="11" t="s">
        <v>962</v>
      </c>
      <c r="O18" s="11" t="s">
        <v>963</v>
      </c>
      <c r="P18" s="69">
        <f>COUNTIF('(backend scoring)'!$B:$B,'Auto Responses'!$N18)</f>
        <v>4</v>
      </c>
    </row>
    <row r="19" spans="1:20" ht="13.5" x14ac:dyDescent="0.25">
      <c r="A19" s="12" t="s">
        <v>1222</v>
      </c>
      <c r="B19" s="12" t="s">
        <v>891</v>
      </c>
      <c r="J19" s="11" t="s">
        <v>1233</v>
      </c>
      <c r="N19" s="11" t="s">
        <v>964</v>
      </c>
      <c r="O19" s="11" t="s">
        <v>965</v>
      </c>
      <c r="P19" s="69">
        <f>COUNTIF('(backend scoring)'!$B:$B,'Auto Responses'!$N19)</f>
        <v>6</v>
      </c>
    </row>
    <row r="20" spans="1:20" ht="13.5" x14ac:dyDescent="0.25">
      <c r="A20" s="12" t="s">
        <v>1223</v>
      </c>
      <c r="B20" s="12" t="s">
        <v>890</v>
      </c>
      <c r="J20" s="11" t="s">
        <v>924</v>
      </c>
      <c r="N20" s="11" t="s">
        <v>966</v>
      </c>
      <c r="O20" s="11" t="s">
        <v>1533</v>
      </c>
      <c r="P20" s="69">
        <f>COUNTIF('(backend scoring)'!$B:$B,'Auto Responses'!$N20)</f>
        <v>29</v>
      </c>
    </row>
    <row r="21" spans="1:20" ht="13.5" x14ac:dyDescent="0.25">
      <c r="A21" s="12" t="s">
        <v>1224</v>
      </c>
      <c r="B21" s="12" t="s">
        <v>889</v>
      </c>
      <c r="J21" s="11" t="s">
        <v>925</v>
      </c>
      <c r="N21" s="11" t="s">
        <v>967</v>
      </c>
      <c r="O21" s="11" t="s">
        <v>1003</v>
      </c>
      <c r="P21" s="69">
        <f>COUNTIF('(backend scoring)'!$B:$B,'Auto Responses'!$N21)</f>
        <v>12</v>
      </c>
    </row>
    <row r="22" spans="1:20" ht="13.5" x14ac:dyDescent="0.25">
      <c r="A22" s="12" t="s">
        <v>1225</v>
      </c>
      <c r="B22" s="12" t="s">
        <v>888</v>
      </c>
      <c r="J22" s="11" t="s">
        <v>926</v>
      </c>
      <c r="N22" s="11" t="s">
        <v>968</v>
      </c>
      <c r="O22" s="11" t="s">
        <v>1226</v>
      </c>
      <c r="P22" s="69">
        <f>COUNTIF('(backend scoring)'!$B:$B,'Auto Responses'!$N22)</f>
        <v>10</v>
      </c>
    </row>
    <row r="23" spans="1:20" ht="13.5" x14ac:dyDescent="0.25">
      <c r="A23" s="12" t="s">
        <v>1227</v>
      </c>
      <c r="B23" s="12" t="s">
        <v>887</v>
      </c>
      <c r="J23" s="11" t="s">
        <v>1604</v>
      </c>
      <c r="N23" s="11" t="s">
        <v>969</v>
      </c>
      <c r="O23" s="11" t="s">
        <v>970</v>
      </c>
      <c r="P23" s="69">
        <f>COUNTIF('(backend scoring)'!$B:$B,'Auto Responses'!$N23)</f>
        <v>5</v>
      </c>
    </row>
    <row r="24" spans="1:20" ht="13.5" x14ac:dyDescent="0.25">
      <c r="A24" s="12" t="s">
        <v>1496</v>
      </c>
      <c r="B24" s="12" t="s">
        <v>886</v>
      </c>
      <c r="N24" s="11" t="s">
        <v>971</v>
      </c>
      <c r="O24" s="11" t="s">
        <v>972</v>
      </c>
      <c r="P24" s="69">
        <f>COUNTIF('(backend scoring)'!$B:$B,'Auto Responses'!$N24)</f>
        <v>4</v>
      </c>
    </row>
    <row r="25" spans="1:20" ht="13.5" x14ac:dyDescent="0.25">
      <c r="A25" s="12" t="s">
        <v>1497</v>
      </c>
      <c r="B25" s="12" t="s">
        <v>885</v>
      </c>
      <c r="N25" s="11" t="s">
        <v>973</v>
      </c>
      <c r="O25" s="11" t="s">
        <v>1000</v>
      </c>
      <c r="P25" s="69">
        <f>COUNTIF('(backend scoring)'!$B:$B,'Auto Responses'!$N25)</f>
        <v>3</v>
      </c>
    </row>
    <row r="26" spans="1:20" ht="13.5" x14ac:dyDescent="0.25">
      <c r="A26" s="12" t="s">
        <v>884</v>
      </c>
      <c r="B26" s="12" t="s">
        <v>883</v>
      </c>
      <c r="N26" s="11" t="s">
        <v>974</v>
      </c>
      <c r="O26" s="11" t="s">
        <v>975</v>
      </c>
      <c r="P26" s="69">
        <f>COUNTIF('(backend scoring)'!$B:$B,'Auto Responses'!$N26)</f>
        <v>2</v>
      </c>
    </row>
    <row r="27" spans="1:20" ht="15.75" customHeight="1" x14ac:dyDescent="0.25">
      <c r="A27" s="11" t="s">
        <v>1493</v>
      </c>
      <c r="J27" s="11" t="s">
        <v>37</v>
      </c>
      <c r="N27" s="11" t="s">
        <v>976</v>
      </c>
      <c r="O27" s="11" t="s">
        <v>977</v>
      </c>
      <c r="P27" s="69">
        <f>COUNTIF('(backend scoring)'!$B:$B,'Auto Responses'!$N27)</f>
        <v>2</v>
      </c>
    </row>
    <row r="28" spans="1:20" ht="15.75" customHeight="1" x14ac:dyDescent="0.25">
      <c r="A28" s="12" t="s">
        <v>1536</v>
      </c>
      <c r="J28" s="11" t="s">
        <v>22</v>
      </c>
      <c r="N28" s="11" t="s">
        <v>978</v>
      </c>
      <c r="O28" s="11" t="s">
        <v>979</v>
      </c>
      <c r="P28" s="69">
        <f>COUNTIF('(backend scoring)'!$B:$B,'Auto Responses'!$N28)</f>
        <v>8</v>
      </c>
    </row>
    <row r="29" spans="1:20" ht="15.75" customHeight="1" x14ac:dyDescent="0.25">
      <c r="A29" s="12"/>
      <c r="N29" s="11" t="s">
        <v>980</v>
      </c>
      <c r="O29" s="11" t="s">
        <v>981</v>
      </c>
      <c r="P29" s="69">
        <f>COUNTIF('(backend scoring)'!$B:$B,'Auto Responses'!$N29)</f>
        <v>13</v>
      </c>
    </row>
    <row r="30" spans="1:20" ht="15.75" customHeight="1" x14ac:dyDescent="0.25">
      <c r="A30" s="12"/>
      <c r="N30" s="11" t="s">
        <v>982</v>
      </c>
      <c r="O30" s="11" t="s">
        <v>983</v>
      </c>
      <c r="P30" s="69">
        <f>COUNTIF('(backend scoring)'!$B:$B,'Auto Responses'!$N30)</f>
        <v>5</v>
      </c>
    </row>
    <row r="31" spans="1:20" ht="15.75" customHeight="1" x14ac:dyDescent="0.25">
      <c r="A31" s="12"/>
      <c r="N31" s="11" t="s">
        <v>1123</v>
      </c>
      <c r="O31" s="11" t="s">
        <v>984</v>
      </c>
      <c r="P31" s="69">
        <f>COUNTIF('(backend scoring)'!$B:$B,'Auto Responses'!$N31)</f>
        <v>15</v>
      </c>
      <c r="T31" s="12"/>
    </row>
    <row r="32" spans="1:20" ht="15.75" customHeight="1" x14ac:dyDescent="0.25">
      <c r="A32" s="12"/>
      <c r="N32" s="11" t="s">
        <v>985</v>
      </c>
      <c r="O32" s="11" t="s">
        <v>986</v>
      </c>
      <c r="P32" s="69">
        <f>COUNTIF('(backend scoring)'!$B:$B,'Auto Responses'!$N32)</f>
        <v>8</v>
      </c>
    </row>
    <row r="33" spans="1:16" ht="15.75" customHeight="1" x14ac:dyDescent="0.25">
      <c r="N33" s="11" t="s">
        <v>987</v>
      </c>
      <c r="O33" s="11" t="s">
        <v>988</v>
      </c>
      <c r="P33" s="69">
        <f>COUNTIF('(backend scoring)'!$B:$B,'Auto Responses'!$N33)</f>
        <v>2</v>
      </c>
    </row>
    <row r="34" spans="1:16" ht="15.75" customHeight="1" x14ac:dyDescent="0.25">
      <c r="A34" s="12"/>
      <c r="N34" s="11" t="s">
        <v>989</v>
      </c>
      <c r="O34" s="11" t="s">
        <v>990</v>
      </c>
      <c r="P34" s="69">
        <f>COUNTIF('(backend scoring)'!$B:$B,'Auto Responses'!$N34)</f>
        <v>5</v>
      </c>
    </row>
    <row r="35" spans="1:16" ht="15.75" customHeight="1" x14ac:dyDescent="0.25">
      <c r="A35" s="12"/>
      <c r="N35" s="11" t="s">
        <v>991</v>
      </c>
      <c r="O35" s="11" t="s">
        <v>992</v>
      </c>
      <c r="P35" s="69">
        <f>COUNTIF('(backend scoring)'!$B:$B,'Auto Responses'!$N35)</f>
        <v>5</v>
      </c>
    </row>
    <row r="36" spans="1:16" ht="15.75" customHeight="1" x14ac:dyDescent="0.25">
      <c r="A36" s="12" t="s">
        <v>1630</v>
      </c>
      <c r="N36" s="11" t="s">
        <v>993</v>
      </c>
      <c r="O36" s="11" t="s">
        <v>994</v>
      </c>
      <c r="P36" s="69">
        <f>COUNTIF('(backend scoring)'!$B:$B,'Auto Responses'!$N36)</f>
        <v>5</v>
      </c>
    </row>
    <row r="37" spans="1:16" ht="15.75" customHeight="1" x14ac:dyDescent="0.25">
      <c r="A37" s="12"/>
      <c r="N37" s="11" t="s">
        <v>995</v>
      </c>
      <c r="O37" s="11" t="s">
        <v>996</v>
      </c>
      <c r="P37" s="69">
        <f>COUNTIF('(backend scoring)'!$B:$B,'Auto Responses'!$N37)</f>
        <v>8</v>
      </c>
    </row>
    <row r="38" spans="1:16" ht="15.75" customHeight="1" x14ac:dyDescent="0.25">
      <c r="A38" s="12"/>
      <c r="N38" s="11" t="s">
        <v>997</v>
      </c>
      <c r="O38" s="11" t="s">
        <v>998</v>
      </c>
      <c r="P38" s="69">
        <f>COUNTIF('(backend scoring)'!$B:$B,'Auto Responses'!$N38)</f>
        <v>6</v>
      </c>
    </row>
    <row r="39" spans="1:16" ht="15.75" customHeight="1" x14ac:dyDescent="0.25">
      <c r="A39" s="259" t="s">
        <v>1544</v>
      </c>
    </row>
    <row r="40" spans="1:16" ht="15.75" hidden="1" customHeight="1" x14ac:dyDescent="0.25">
      <c r="A40" s="12"/>
    </row>
    <row r="41" spans="1:16" ht="15.75" hidden="1" customHeight="1" x14ac:dyDescent="0.25">
      <c r="A41" s="12"/>
    </row>
    <row r="42" spans="1:16" ht="15.75" hidden="1" customHeight="1" x14ac:dyDescent="0.25">
      <c r="A42" s="223"/>
    </row>
    <row r="43" spans="1:16" ht="15.75" hidden="1" customHeight="1" x14ac:dyDescent="0.25">
      <c r="A43" s="12"/>
    </row>
    <row r="44" spans="1:16" ht="15.75" hidden="1" customHeight="1" x14ac:dyDescent="0.25">
      <c r="A44" s="12"/>
    </row>
    <row r="45" spans="1:16" ht="15.75" hidden="1" customHeight="1" x14ac:dyDescent="0.25">
      <c r="A45" s="12"/>
    </row>
    <row r="51" spans="4:4" ht="15.75" hidden="1" customHeight="1" x14ac:dyDescent="0.25">
      <c r="D51" s="224"/>
    </row>
    <row r="52" spans="4:4" ht="15.75" hidden="1" customHeight="1" x14ac:dyDescent="0.25">
      <c r="D52" s="224"/>
    </row>
    <row r="53" spans="4:4" ht="15.75" hidden="1" customHeight="1" x14ac:dyDescent="0.25">
      <c r="D53" s="224"/>
    </row>
    <row r="54" spans="4:4" ht="15.75" hidden="1" customHeight="1" x14ac:dyDescent="0.25">
      <c r="D54" s="224"/>
    </row>
    <row r="55" spans="4:4" ht="15.75" hidden="1" customHeight="1" x14ac:dyDescent="0.25">
      <c r="D55" s="224"/>
    </row>
    <row r="56" spans="4:4" ht="15.75" hidden="1" customHeight="1" x14ac:dyDescent="0.25">
      <c r="D56" s="224"/>
    </row>
    <row r="57" spans="4:4" ht="15.75" hidden="1" customHeight="1" x14ac:dyDescent="0.25">
      <c r="D57" s="224"/>
    </row>
    <row r="58" spans="4:4" ht="15.75" hidden="1" customHeight="1" x14ac:dyDescent="0.25">
      <c r="D58" s="224"/>
    </row>
    <row r="59" spans="4:4" ht="15.75" hidden="1" customHeight="1" x14ac:dyDescent="0.25">
      <c r="D59" s="224"/>
    </row>
    <row r="60" spans="4:4" ht="15.75" hidden="1" customHeight="1" x14ac:dyDescent="0.25">
      <c r="D60" s="224"/>
    </row>
    <row r="61" spans="4:4" ht="15.75" hidden="1" customHeight="1" x14ac:dyDescent="0.25">
      <c r="D61" s="224"/>
    </row>
    <row r="62" spans="4:4" ht="15.75" hidden="1" customHeight="1" x14ac:dyDescent="0.25">
      <c r="D62" s="224"/>
    </row>
    <row r="63" spans="4:4" ht="15.75" hidden="1" customHeight="1" x14ac:dyDescent="0.25">
      <c r="D63" s="224"/>
    </row>
    <row r="64" spans="4:4" ht="15.75" hidden="1" customHeight="1" x14ac:dyDescent="0.25">
      <c r="D64" s="224"/>
    </row>
    <row r="65" spans="4:4" ht="15.75" hidden="1" customHeight="1" x14ac:dyDescent="0.25">
      <c r="D65" s="224"/>
    </row>
  </sheetData>
  <conditionalFormatting sqref="D8">
    <cfRule type="expression" dxfId="0" priority="1">
      <formula>ISNUMBER(FIND("*",#REF!))</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EA376-A694-4C57-ABC3-273136BB8C1A}">
  <sheetPr>
    <tabColor theme="2" tint="-9.9978637043366805E-2"/>
  </sheetPr>
  <dimension ref="A1:W963"/>
  <sheetViews>
    <sheetView zoomScale="90" zoomScaleNormal="90" workbookViewId="0">
      <pane xSplit="1" ySplit="2" topLeftCell="B323" activePane="bottomRight" state="frozen"/>
      <selection pane="topRight" activeCell="B1" sqref="B1"/>
      <selection pane="bottomLeft" activeCell="A2" sqref="A2"/>
      <selection pane="bottomRight" activeCell="O323" sqref="O323"/>
    </sheetView>
  </sheetViews>
  <sheetFormatPr defaultColWidth="0" defaultRowHeight="15" zeroHeight="1" x14ac:dyDescent="0.2"/>
  <cols>
    <col min="1" max="1" width="8.796875" style="8" customWidth="1"/>
    <col min="2" max="2" width="0" style="8" hidden="1" customWidth="1"/>
    <col min="3" max="3" width="35.69921875" style="8" customWidth="1"/>
    <col min="4" max="4" width="15.3984375" style="8" customWidth="1"/>
    <col min="5" max="6" width="12.69921875" style="8" customWidth="1"/>
    <col min="7" max="8" width="8.796875" style="8" customWidth="1"/>
    <col min="9" max="10" width="10.8984375" style="8" customWidth="1"/>
    <col min="11" max="11" width="11.19921875" style="8" customWidth="1"/>
    <col min="12" max="12" width="12" style="114" customWidth="1"/>
    <col min="13" max="14" width="13" style="108" customWidth="1"/>
    <col min="15" max="16" width="8.796875" style="108" customWidth="1"/>
    <col min="17" max="22" width="8.796875" style="114" customWidth="1"/>
    <col min="23" max="23" width="8.796875" style="108" customWidth="1"/>
    <col min="24" max="16384" width="8.796875" style="108" hidden="1"/>
  </cols>
  <sheetData>
    <row r="1" spans="1:22" hidden="1" x14ac:dyDescent="0.2">
      <c r="A1" s="262" t="s">
        <v>1550</v>
      </c>
    </row>
    <row r="2" spans="1:22" ht="90" x14ac:dyDescent="0.2">
      <c r="A2" s="109" t="s">
        <v>0</v>
      </c>
      <c r="B2" s="115" t="s">
        <v>1025</v>
      </c>
      <c r="C2" s="109" t="s">
        <v>1</v>
      </c>
      <c r="D2" s="109" t="s">
        <v>10</v>
      </c>
      <c r="E2" s="110" t="s">
        <v>11</v>
      </c>
      <c r="F2" s="111" t="s">
        <v>909</v>
      </c>
      <c r="G2" s="112" t="s">
        <v>931</v>
      </c>
      <c r="H2" s="112" t="s">
        <v>933</v>
      </c>
      <c r="I2" s="113" t="s">
        <v>19</v>
      </c>
      <c r="J2" s="112" t="s">
        <v>918</v>
      </c>
      <c r="K2" s="112" t="s">
        <v>1023</v>
      </c>
      <c r="L2" s="112" t="s">
        <v>1022</v>
      </c>
      <c r="M2" s="112" t="s">
        <v>1024</v>
      </c>
      <c r="N2" s="112" t="s">
        <v>1028</v>
      </c>
      <c r="O2" s="112" t="s">
        <v>1020</v>
      </c>
      <c r="P2" s="112" t="s">
        <v>1021</v>
      </c>
      <c r="Q2" s="166" t="s">
        <v>1040</v>
      </c>
      <c r="R2" s="166" t="s">
        <v>1041</v>
      </c>
      <c r="S2" s="166" t="s">
        <v>1042</v>
      </c>
      <c r="T2" s="166" t="s">
        <v>1043</v>
      </c>
      <c r="U2" s="166" t="s">
        <v>1044</v>
      </c>
      <c r="V2" s="166" t="s">
        <v>1045</v>
      </c>
    </row>
    <row r="3" spans="1:22" ht="57" x14ac:dyDescent="0.2">
      <c r="A3" s="10" t="str">
        <f>Questions!$A3</f>
        <v>GNRL-01</v>
      </c>
      <c r="B3" s="10" t="str">
        <f>LEFT(A3,4)</f>
        <v>GNRL</v>
      </c>
      <c r="C3" s="10" t="str">
        <f>VLOOKUP($A3,Questions!$A$3:$L$333,2,0)&amp;""</f>
        <v>Solution Provider Name</v>
      </c>
      <c r="D3" s="10" t="str">
        <f>VLOOKUP($A3,Questions!$A$3:$L$333,11,0)&amp;""</f>
        <v>NA</v>
      </c>
      <c r="E3" s="10" t="str">
        <f>VLOOKUP($A3,Questions!$A$3:$L$333,12,0)&amp;""</f>
        <v>Not Scored</v>
      </c>
      <c r="F3" s="10" t="str">
        <f>VLOOKUP($A3,'Institution Evaluation'!$A$56:$K$346,3,0)&amp;""</f>
        <v/>
      </c>
      <c r="G3" s="10" t="str">
        <f>VLOOKUP($A3,'Institution Evaluation'!$A$56:$K$346,7,0)&amp;""</f>
        <v/>
      </c>
      <c r="H3" s="10" t="str">
        <f>VLOOKUP($A3,'Institution Evaluation'!$A$56:$K$346,8,0)&amp;""</f>
        <v/>
      </c>
      <c r="I3" s="10" t="str">
        <f>VLOOKUP($A3,'Institution Evaluation'!$A$56:$K$346,9,0)&amp;""</f>
        <v/>
      </c>
      <c r="J3" s="10" t="str">
        <f>VLOOKUP($A3,'Institution Evaluation'!$A$56:$K$346,10,0)&amp;""</f>
        <v/>
      </c>
      <c r="K3" s="10">
        <f>IF($I3="Critical Importance",20,IF($I3="Minor Importance",5,10))</f>
        <v>10</v>
      </c>
      <c r="L3" s="114" t="str">
        <f>IF($E3="Not Scored", "N/A",IF(AND($D3='Auto Responses'!$J$27,$H3=""),"N/A",IF(AND($D3='Auto Responses'!$J$27,$H3='Auto Responses'!$J$7),1,IF(AND($D3='Auto Responses'!$J$27,$H3='Auto Responses'!$J$8),0,IF(OR($F3=$G3,$H3='Auto Responses'!$J$7),1,0)))))</f>
        <v>N/A</v>
      </c>
      <c r="M3" s="10" t="str">
        <f>VLOOKUP($A3,'Institution Evaluation'!$A$56:$K$346,10,0)&amp;""</f>
        <v/>
      </c>
      <c r="N3" s="10">
        <f>IF($J3="Critical Importance",1,IF(AND($J3="",$I3="Critical Importance"),1,0))</f>
        <v>0</v>
      </c>
      <c r="O3" s="114" t="str">
        <f>IF($E3="Not Scored","N/A",IF($J3="",$K3,IF($J3="Minor Importance",5,IF($J3="Standard Importance",10,IF($J3="Critical Importance",20,0)))))</f>
        <v>N/A</v>
      </c>
      <c r="P3" s="114" t="str">
        <f>IF(OR($O3="N/A",$L3="N/A"),"N/A",$O3*$L3)</f>
        <v>N/A</v>
      </c>
      <c r="Q3" s="114">
        <f>IF(M3="TRUE",1,0)</f>
        <v>0</v>
      </c>
      <c r="R3" s="114">
        <f>Q3</f>
        <v>0</v>
      </c>
      <c r="S3" s="114">
        <f>IF(Q3=0,0,R3)</f>
        <v>0</v>
      </c>
      <c r="T3" s="114">
        <f>IF(N3=1,1,0)</f>
        <v>0</v>
      </c>
      <c r="U3" s="114">
        <f>T3</f>
        <v>0</v>
      </c>
      <c r="V3" s="114">
        <f>IF(T3=0,0,U3)</f>
        <v>0</v>
      </c>
    </row>
    <row r="4" spans="1:22" ht="57" x14ac:dyDescent="0.2">
      <c r="A4" s="10" t="str">
        <f>Questions!$A4</f>
        <v>GNRL-02</v>
      </c>
      <c r="B4" s="10" t="str">
        <f t="shared" ref="B4:B67" si="0">LEFT(A4,4)</f>
        <v>GNRL</v>
      </c>
      <c r="C4" s="10" t="str">
        <f>VLOOKUP($A4,Questions!$A$3:$L$333,2,0)&amp;""</f>
        <v>Solution Name</v>
      </c>
      <c r="D4" s="10" t="str">
        <f>VLOOKUP($A4,Questions!$A$3:$L$333,11,0)&amp;""</f>
        <v>NA</v>
      </c>
      <c r="E4" s="10" t="str">
        <f>VLOOKUP($A4,Questions!$A$3:$L$333,12,0)&amp;""</f>
        <v>Not Scored</v>
      </c>
      <c r="F4" s="10" t="str">
        <f>VLOOKUP($A4,'Institution Evaluation'!$A$56:$K$346,3,0)&amp;""</f>
        <v/>
      </c>
      <c r="G4" s="10" t="str">
        <f>VLOOKUP($A4,'Institution Evaluation'!$A$56:$K$346,7,0)&amp;""</f>
        <v/>
      </c>
      <c r="H4" s="10" t="str">
        <f>VLOOKUP($A4,'Institution Evaluation'!$A$56:$K$346,8,0)&amp;""</f>
        <v/>
      </c>
      <c r="I4" s="10" t="str">
        <f>VLOOKUP($A4,'Institution Evaluation'!$A$56:$K$346,9,0)&amp;""</f>
        <v/>
      </c>
      <c r="J4" s="10" t="str">
        <f>VLOOKUP($A4,'Institution Evaluation'!$A$56:$K$346,10,0)&amp;""</f>
        <v/>
      </c>
      <c r="K4" s="10">
        <f t="shared" ref="K4:K67" si="1">IF($I4="Critical Importance",20,IF($I4="Minor Importance",5,10))</f>
        <v>10</v>
      </c>
      <c r="L4" s="114" t="str">
        <f>IF($E4="Not Scored", "N/A",IF(AND($D4='Auto Responses'!$J$27,$H4=""),"N/A",IF(AND($D4='Auto Responses'!$J$27,$H4='Auto Responses'!$J$7),1,IF(AND($D4='Auto Responses'!$J$27,$H4='Auto Responses'!$J$8),0,IF(OR($F4=$G4,$H4='Auto Responses'!$J$7),1,0)))))</f>
        <v>N/A</v>
      </c>
      <c r="M4" s="10" t="str">
        <f>VLOOKUP($A4,'Institution Evaluation'!$A$56:$K$346,10,0)&amp;""</f>
        <v/>
      </c>
      <c r="N4" s="10">
        <f t="shared" ref="N4:N67" si="2">IF($J4="Critical Importance",1,IF(AND($J4="",$I4="Critical Importance"),1,0))</f>
        <v>0</v>
      </c>
      <c r="O4" s="114" t="str">
        <f t="shared" ref="O4:O54" si="3">IF($E4="Not Scored","N/A",IF($J4="",$K4,IF($J4="Minor Importance",5,IF($J4="Standard Importance",10,IF($J4="Critical Importance",20,0)))))</f>
        <v>N/A</v>
      </c>
      <c r="P4" s="114" t="str">
        <f t="shared" ref="P4:P67" si="4">IF(OR($O4="N/A",$L4="N/A"),"N/A",$O4*$L4)</f>
        <v>N/A</v>
      </c>
      <c r="Q4" s="114">
        <f t="shared" ref="Q4:Q66" si="5">IF(M4="TRUE",1,0)</f>
        <v>0</v>
      </c>
      <c r="R4" s="114">
        <f>R3+Q4</f>
        <v>0</v>
      </c>
      <c r="S4" s="114">
        <f t="shared" ref="S4:S66" si="6">IF(Q4=0,0,R4)</f>
        <v>0</v>
      </c>
      <c r="T4" s="114">
        <f t="shared" ref="T4:T66" si="7">IF(N4=1,1,0)</f>
        <v>0</v>
      </c>
      <c r="U4" s="114">
        <f>U3+T4</f>
        <v>0</v>
      </c>
      <c r="V4" s="114">
        <f t="shared" ref="V4:V66" si="8">IF(T4=0,0,U4)</f>
        <v>0</v>
      </c>
    </row>
    <row r="5" spans="1:22" ht="57" x14ac:dyDescent="0.2">
      <c r="A5" s="10" t="str">
        <f>Questions!$A5</f>
        <v>GNRL-03</v>
      </c>
      <c r="B5" s="10" t="str">
        <f t="shared" si="0"/>
        <v>GNRL</v>
      </c>
      <c r="C5" s="10" t="str">
        <f>VLOOKUP($A5,Questions!$A$3:$L$333,2,0)&amp;""</f>
        <v>Solution Description</v>
      </c>
      <c r="D5" s="10" t="str">
        <f>VLOOKUP($A5,Questions!$A$3:$L$333,11,0)&amp;""</f>
        <v>NA</v>
      </c>
      <c r="E5" s="10" t="str">
        <f>VLOOKUP($A5,Questions!$A$3:$L$333,12,0)&amp;""</f>
        <v>Not Scored</v>
      </c>
      <c r="F5" s="10" t="str">
        <f>VLOOKUP($A5,'Institution Evaluation'!$A$56:$K$346,3,0)&amp;""</f>
        <v/>
      </c>
      <c r="G5" s="10" t="str">
        <f>VLOOKUP($A5,'Institution Evaluation'!$A$56:$K$346,7,0)&amp;""</f>
        <v/>
      </c>
      <c r="H5" s="10" t="str">
        <f>VLOOKUP($A5,'Institution Evaluation'!$A$56:$K$346,8,0)&amp;""</f>
        <v/>
      </c>
      <c r="I5" s="10" t="str">
        <f>VLOOKUP($A5,'Institution Evaluation'!$A$56:$K$346,9,0)&amp;""</f>
        <v/>
      </c>
      <c r="J5" s="10" t="str">
        <f>VLOOKUP($A5,'Institution Evaluation'!$A$56:$K$346,10,0)&amp;""</f>
        <v/>
      </c>
      <c r="K5" s="10">
        <f t="shared" si="1"/>
        <v>10</v>
      </c>
      <c r="L5" s="114" t="str">
        <f>IF($E5="Not Scored", "N/A",IF(AND($D5='Auto Responses'!$J$27,$H5=""),"N/A",IF(AND($D5='Auto Responses'!$J$27,$H5='Auto Responses'!$J$7),1,IF(AND($D5='Auto Responses'!$J$27,$H5='Auto Responses'!$J$8),0,IF(OR($F5=$G5,$H5='Auto Responses'!$J$7),1,0)))))</f>
        <v>N/A</v>
      </c>
      <c r="M5" s="10" t="str">
        <f>VLOOKUP($A5,'Institution Evaluation'!$A$56:$K$346,10,0)&amp;""</f>
        <v/>
      </c>
      <c r="N5" s="10">
        <f t="shared" si="2"/>
        <v>0</v>
      </c>
      <c r="O5" s="114" t="str">
        <f t="shared" si="3"/>
        <v>N/A</v>
      </c>
      <c r="P5" s="114" t="str">
        <f t="shared" si="4"/>
        <v>N/A</v>
      </c>
      <c r="Q5" s="114">
        <f t="shared" si="5"/>
        <v>0</v>
      </c>
      <c r="R5" s="114">
        <f t="shared" ref="R5:R68" si="9">R4+Q5</f>
        <v>0</v>
      </c>
      <c r="S5" s="114">
        <f t="shared" si="6"/>
        <v>0</v>
      </c>
      <c r="T5" s="114">
        <f t="shared" si="7"/>
        <v>0</v>
      </c>
      <c r="U5" s="114">
        <f t="shared" ref="U5:U68" si="10">U4+T5</f>
        <v>0</v>
      </c>
      <c r="V5" s="114">
        <f t="shared" si="8"/>
        <v>0</v>
      </c>
    </row>
    <row r="6" spans="1:22" ht="57" x14ac:dyDescent="0.2">
      <c r="A6" s="10" t="str">
        <f>Questions!$A6</f>
        <v>GNRL-04</v>
      </c>
      <c r="B6" s="10" t="str">
        <f t="shared" si="0"/>
        <v>GNRL</v>
      </c>
      <c r="C6" s="10" t="str">
        <f>VLOOKUP($A6,Questions!$A$3:$L$333,2,0)&amp;""</f>
        <v>Solution Provider Contact Name</v>
      </c>
      <c r="D6" s="10" t="str">
        <f>VLOOKUP($A6,Questions!$A$3:$L$333,11,0)&amp;""</f>
        <v>NA</v>
      </c>
      <c r="E6" s="10" t="str">
        <f>VLOOKUP($A6,Questions!$A$3:$L$333,12,0)&amp;""</f>
        <v>Not Scored</v>
      </c>
      <c r="F6" s="10" t="str">
        <f>VLOOKUP($A6,'Institution Evaluation'!$A$56:$K$346,3,0)&amp;""</f>
        <v/>
      </c>
      <c r="G6" s="10" t="str">
        <f>VLOOKUP($A6,'Institution Evaluation'!$A$56:$K$346,7,0)&amp;""</f>
        <v/>
      </c>
      <c r="H6" s="10" t="str">
        <f>VLOOKUP($A6,'Institution Evaluation'!$A$56:$K$346,8,0)&amp;""</f>
        <v/>
      </c>
      <c r="I6" s="10" t="str">
        <f>VLOOKUP($A6,'Institution Evaluation'!$A$56:$K$346,9,0)&amp;""</f>
        <v/>
      </c>
      <c r="J6" s="10" t="str">
        <f>VLOOKUP($A6,'Institution Evaluation'!$A$56:$K$346,10,0)&amp;""</f>
        <v/>
      </c>
      <c r="K6" s="10">
        <f t="shared" si="1"/>
        <v>10</v>
      </c>
      <c r="L6" s="114" t="str">
        <f>IF($E6="Not Scored", "N/A",IF(AND($D6='Auto Responses'!$J$27,$H6=""),"N/A",IF(AND($D6='Auto Responses'!$J$27,$H6='Auto Responses'!$J$7),1,IF(AND($D6='Auto Responses'!$J$27,$H6='Auto Responses'!$J$8),0,IF(OR($F6=$G6,$H6='Auto Responses'!$J$7),1,0)))))</f>
        <v>N/A</v>
      </c>
      <c r="M6" s="10" t="str">
        <f>VLOOKUP($A6,'Institution Evaluation'!$A$56:$K$346,10,0)&amp;""</f>
        <v/>
      </c>
      <c r="N6" s="10">
        <f t="shared" si="2"/>
        <v>0</v>
      </c>
      <c r="O6" s="114" t="str">
        <f t="shared" si="3"/>
        <v>N/A</v>
      </c>
      <c r="P6" s="114" t="str">
        <f t="shared" si="4"/>
        <v>N/A</v>
      </c>
      <c r="Q6" s="114">
        <f t="shared" si="5"/>
        <v>0</v>
      </c>
      <c r="R6" s="114">
        <f t="shared" si="9"/>
        <v>0</v>
      </c>
      <c r="S6" s="114">
        <f t="shared" si="6"/>
        <v>0</v>
      </c>
      <c r="T6" s="114">
        <f t="shared" si="7"/>
        <v>0</v>
      </c>
      <c r="U6" s="114">
        <f t="shared" si="10"/>
        <v>0</v>
      </c>
      <c r="V6" s="114">
        <f t="shared" si="8"/>
        <v>0</v>
      </c>
    </row>
    <row r="7" spans="1:22" ht="57" x14ac:dyDescent="0.2">
      <c r="A7" s="10" t="str">
        <f>Questions!$A7</f>
        <v>GNRL-05</v>
      </c>
      <c r="B7" s="10" t="str">
        <f t="shared" si="0"/>
        <v>GNRL</v>
      </c>
      <c r="C7" s="10" t="str">
        <f>VLOOKUP($A7,Questions!$A$3:$L$333,2,0)&amp;""</f>
        <v>Solution Provider Contact Title</v>
      </c>
      <c r="D7" s="10" t="str">
        <f>VLOOKUP($A7,Questions!$A$3:$L$333,11,0)&amp;""</f>
        <v>NA</v>
      </c>
      <c r="E7" s="10" t="str">
        <f>VLOOKUP($A7,Questions!$A$3:$L$333,12,0)&amp;""</f>
        <v>Not Scored</v>
      </c>
      <c r="F7" s="10" t="str">
        <f>VLOOKUP($A7,'Institution Evaluation'!$A$56:$K$346,3,0)&amp;""</f>
        <v/>
      </c>
      <c r="G7" s="10" t="str">
        <f>VLOOKUP($A7,'Institution Evaluation'!$A$56:$K$346,7,0)&amp;""</f>
        <v/>
      </c>
      <c r="H7" s="10" t="str">
        <f>VLOOKUP($A7,'Institution Evaluation'!$A$56:$K$346,8,0)&amp;""</f>
        <v/>
      </c>
      <c r="I7" s="10" t="str">
        <f>VLOOKUP($A7,'Institution Evaluation'!$A$56:$K$346,9,0)&amp;""</f>
        <v/>
      </c>
      <c r="J7" s="10" t="str">
        <f>VLOOKUP($A7,'Institution Evaluation'!$A$56:$K$346,10,0)&amp;""</f>
        <v/>
      </c>
      <c r="K7" s="10">
        <f t="shared" si="1"/>
        <v>10</v>
      </c>
      <c r="L7" s="114" t="str">
        <f>IF($E7="Not Scored", "N/A",IF(AND($D7='Auto Responses'!$J$27,$H7=""),"N/A",IF(AND($D7='Auto Responses'!$J$27,$H7='Auto Responses'!$J$7),1,IF(AND($D7='Auto Responses'!$J$27,$H7='Auto Responses'!$J$8),0,IF(OR($F7=$G7,$H7='Auto Responses'!$J$7),1,0)))))</f>
        <v>N/A</v>
      </c>
      <c r="M7" s="10" t="str">
        <f>VLOOKUP($A7,'Institution Evaluation'!$A$56:$K$346,10,0)&amp;""</f>
        <v/>
      </c>
      <c r="N7" s="10">
        <f t="shared" si="2"/>
        <v>0</v>
      </c>
      <c r="O7" s="114" t="str">
        <f t="shared" si="3"/>
        <v>N/A</v>
      </c>
      <c r="P7" s="114" t="str">
        <f t="shared" si="4"/>
        <v>N/A</v>
      </c>
      <c r="Q7" s="114">
        <f t="shared" si="5"/>
        <v>0</v>
      </c>
      <c r="R7" s="114">
        <f t="shared" si="9"/>
        <v>0</v>
      </c>
      <c r="S7" s="114">
        <f t="shared" si="6"/>
        <v>0</v>
      </c>
      <c r="T7" s="114">
        <f t="shared" si="7"/>
        <v>0</v>
      </c>
      <c r="U7" s="114">
        <f t="shared" si="10"/>
        <v>0</v>
      </c>
      <c r="V7" s="114">
        <f t="shared" si="8"/>
        <v>0</v>
      </c>
    </row>
    <row r="8" spans="1:22" ht="57" x14ac:dyDescent="0.2">
      <c r="A8" s="10" t="str">
        <f>Questions!$A8</f>
        <v>GNRL-06</v>
      </c>
      <c r="B8" s="10" t="str">
        <f t="shared" si="0"/>
        <v>GNRL</v>
      </c>
      <c r="C8" s="10" t="str">
        <f>VLOOKUP($A8,Questions!$A$3:$L$333,2,0)&amp;""</f>
        <v>Solution Provider Contact Email</v>
      </c>
      <c r="D8" s="10" t="str">
        <f>VLOOKUP($A8,Questions!$A$3:$L$333,11,0)&amp;""</f>
        <v>NA</v>
      </c>
      <c r="E8" s="10" t="str">
        <f>VLOOKUP($A8,Questions!$A$3:$L$333,12,0)&amp;""</f>
        <v>Not Scored</v>
      </c>
      <c r="F8" s="10" t="str">
        <f>VLOOKUP($A8,'Institution Evaluation'!$A$56:$K$346,3,0)&amp;""</f>
        <v/>
      </c>
      <c r="G8" s="10" t="str">
        <f>VLOOKUP($A8,'Institution Evaluation'!$A$56:$K$346,7,0)&amp;""</f>
        <v/>
      </c>
      <c r="H8" s="10" t="str">
        <f>VLOOKUP($A8,'Institution Evaluation'!$A$56:$K$346,8,0)&amp;""</f>
        <v/>
      </c>
      <c r="I8" s="10" t="str">
        <f>VLOOKUP($A8,'Institution Evaluation'!$A$56:$K$346,9,0)&amp;""</f>
        <v/>
      </c>
      <c r="J8" s="10" t="str">
        <f>VLOOKUP($A8,'Institution Evaluation'!$A$56:$K$346,10,0)&amp;""</f>
        <v/>
      </c>
      <c r="K8" s="10">
        <f t="shared" si="1"/>
        <v>10</v>
      </c>
      <c r="L8" s="114" t="str">
        <f>IF($E8="Not Scored", "N/A",IF(AND($D8='Auto Responses'!$J$27,$H8=""),"N/A",IF(AND($D8='Auto Responses'!$J$27,$H8='Auto Responses'!$J$7),1,IF(AND($D8='Auto Responses'!$J$27,$H8='Auto Responses'!$J$8),0,IF(OR($F8=$G8,$H8='Auto Responses'!$J$7),1,0)))))</f>
        <v>N/A</v>
      </c>
      <c r="M8" s="10" t="str">
        <f>VLOOKUP($A8,'Institution Evaluation'!$A$56:$K$346,10,0)&amp;""</f>
        <v/>
      </c>
      <c r="N8" s="10">
        <f t="shared" si="2"/>
        <v>0</v>
      </c>
      <c r="O8" s="114" t="str">
        <f t="shared" si="3"/>
        <v>N/A</v>
      </c>
      <c r="P8" s="114" t="str">
        <f t="shared" si="4"/>
        <v>N/A</v>
      </c>
      <c r="Q8" s="114">
        <f t="shared" si="5"/>
        <v>0</v>
      </c>
      <c r="R8" s="114">
        <f t="shared" si="9"/>
        <v>0</v>
      </c>
      <c r="S8" s="114">
        <f t="shared" si="6"/>
        <v>0</v>
      </c>
      <c r="T8" s="114">
        <f t="shared" si="7"/>
        <v>0</v>
      </c>
      <c r="U8" s="114">
        <f t="shared" si="10"/>
        <v>0</v>
      </c>
      <c r="V8" s="114">
        <f t="shared" si="8"/>
        <v>0</v>
      </c>
    </row>
    <row r="9" spans="1:22" ht="57" x14ac:dyDescent="0.2">
      <c r="A9" s="10" t="str">
        <f>Questions!$A9</f>
        <v>GNRL-07</v>
      </c>
      <c r="B9" s="10" t="str">
        <f t="shared" si="0"/>
        <v>GNRL</v>
      </c>
      <c r="C9" s="10" t="str">
        <f>VLOOKUP($A9,Questions!$A$3:$L$333,2,0)&amp;""</f>
        <v>Solution Provider Contact Phone Number</v>
      </c>
      <c r="D9" s="10" t="str">
        <f>VLOOKUP($A9,Questions!$A$3:$L$333,11,0)&amp;""</f>
        <v>NA</v>
      </c>
      <c r="E9" s="10" t="str">
        <f>VLOOKUP($A9,Questions!$A$3:$L$333,12,0)&amp;""</f>
        <v>Not Scored</v>
      </c>
      <c r="F9" s="10" t="str">
        <f>VLOOKUP($A9,'Institution Evaluation'!$A$56:$K$346,3,0)&amp;""</f>
        <v/>
      </c>
      <c r="G9" s="10" t="str">
        <f>VLOOKUP($A9,'Institution Evaluation'!$A$56:$K$346,7,0)&amp;""</f>
        <v/>
      </c>
      <c r="H9" s="10" t="str">
        <f>VLOOKUP($A9,'Institution Evaluation'!$A$56:$K$346,8,0)&amp;""</f>
        <v/>
      </c>
      <c r="I9" s="10" t="str">
        <f>VLOOKUP($A9,'Institution Evaluation'!$A$56:$K$346,9,0)&amp;""</f>
        <v/>
      </c>
      <c r="J9" s="10" t="str">
        <f>VLOOKUP($A9,'Institution Evaluation'!$A$56:$K$346,10,0)&amp;""</f>
        <v/>
      </c>
      <c r="K9" s="10">
        <f t="shared" si="1"/>
        <v>10</v>
      </c>
      <c r="L9" s="114" t="str">
        <f>IF($E9="Not Scored", "N/A",IF(AND($D9='Auto Responses'!$J$27,$H9=""),"N/A",IF(AND($D9='Auto Responses'!$J$27,$H9='Auto Responses'!$J$7),1,IF(AND($D9='Auto Responses'!$J$27,$H9='Auto Responses'!$J$8),0,IF(OR($F9=$G9,$H9='Auto Responses'!$J$7),1,0)))))</f>
        <v>N/A</v>
      </c>
      <c r="M9" s="10" t="str">
        <f>VLOOKUP($A9,'Institution Evaluation'!$A$56:$K$346,10,0)&amp;""</f>
        <v/>
      </c>
      <c r="N9" s="10">
        <f t="shared" si="2"/>
        <v>0</v>
      </c>
      <c r="O9" s="114" t="str">
        <f t="shared" si="3"/>
        <v>N/A</v>
      </c>
      <c r="P9" s="114" t="str">
        <f t="shared" si="4"/>
        <v>N/A</v>
      </c>
      <c r="Q9" s="114">
        <f t="shared" si="5"/>
        <v>0</v>
      </c>
      <c r="R9" s="114">
        <f t="shared" si="9"/>
        <v>0</v>
      </c>
      <c r="S9" s="114">
        <f t="shared" si="6"/>
        <v>0</v>
      </c>
      <c r="T9" s="114">
        <f t="shared" si="7"/>
        <v>0</v>
      </c>
      <c r="U9" s="114">
        <f t="shared" si="10"/>
        <v>0</v>
      </c>
      <c r="V9" s="114">
        <f t="shared" si="8"/>
        <v>0</v>
      </c>
    </row>
    <row r="10" spans="1:22" ht="57" x14ac:dyDescent="0.2">
      <c r="A10" s="10" t="str">
        <f>Questions!$A10</f>
        <v>GNRL-08</v>
      </c>
      <c r="B10" s="10" t="str">
        <f t="shared" si="0"/>
        <v>GNRL</v>
      </c>
      <c r="C10" s="10" t="str">
        <f>VLOOKUP($A10,Questions!$A$3:$L$333,2,0)&amp;""</f>
        <v>Country of Company Headquarters</v>
      </c>
      <c r="D10" s="10" t="str">
        <f>VLOOKUP($A10,Questions!$A$3:$L$333,11,0)&amp;""</f>
        <v>NA</v>
      </c>
      <c r="E10" s="10" t="str">
        <f>VLOOKUP($A10,Questions!$A$3:$L$333,12,0)&amp;""</f>
        <v>Not Scored</v>
      </c>
      <c r="F10" s="10" t="str">
        <f>VLOOKUP($A10,'Institution Evaluation'!$A$56:$K$346,3,0)&amp;""</f>
        <v/>
      </c>
      <c r="G10" s="10" t="str">
        <f>VLOOKUP($A10,'Institution Evaluation'!$A$56:$K$346,7,0)&amp;""</f>
        <v/>
      </c>
      <c r="H10" s="10" t="str">
        <f>VLOOKUP($A10,'Institution Evaluation'!$A$56:$K$346,8,0)&amp;""</f>
        <v/>
      </c>
      <c r="I10" s="10" t="str">
        <f>VLOOKUP($A10,'Institution Evaluation'!$A$56:$K$346,9,0)&amp;""</f>
        <v/>
      </c>
      <c r="J10" s="10" t="str">
        <f>VLOOKUP($A10,'Institution Evaluation'!$A$56:$K$346,10,0)&amp;""</f>
        <v/>
      </c>
      <c r="K10" s="10">
        <f t="shared" si="1"/>
        <v>10</v>
      </c>
      <c r="L10" s="114" t="str">
        <f>IF($E10="Not Scored", "N/A",IF(AND($D10='Auto Responses'!$J$27,$H10=""),"N/A",IF(AND($D10='Auto Responses'!$J$27,$H10='Auto Responses'!$J$7),1,IF(AND($D10='Auto Responses'!$J$27,$H10='Auto Responses'!$J$8),0,IF(OR($F10=$G10,$H10='Auto Responses'!$J$7),1,0)))))</f>
        <v>N/A</v>
      </c>
      <c r="M10" s="10" t="str">
        <f>VLOOKUP($A10,'Institution Evaluation'!$A$56:$K$346,10,0)&amp;""</f>
        <v/>
      </c>
      <c r="N10" s="10">
        <f t="shared" si="2"/>
        <v>0</v>
      </c>
      <c r="O10" s="114" t="str">
        <f t="shared" si="3"/>
        <v>N/A</v>
      </c>
      <c r="P10" s="114" t="str">
        <f t="shared" si="4"/>
        <v>N/A</v>
      </c>
      <c r="Q10" s="114">
        <f t="shared" si="5"/>
        <v>0</v>
      </c>
      <c r="R10" s="114">
        <f t="shared" si="9"/>
        <v>0</v>
      </c>
      <c r="S10" s="114">
        <f t="shared" si="6"/>
        <v>0</v>
      </c>
      <c r="T10" s="114">
        <f t="shared" si="7"/>
        <v>0</v>
      </c>
      <c r="U10" s="114">
        <f t="shared" si="10"/>
        <v>0</v>
      </c>
      <c r="V10" s="114">
        <f t="shared" si="8"/>
        <v>0</v>
      </c>
    </row>
    <row r="11" spans="1:22" ht="57" x14ac:dyDescent="0.2">
      <c r="A11" s="10" t="str">
        <f>Questions!$A11</f>
        <v>GNRL-09</v>
      </c>
      <c r="B11" s="10" t="str">
        <f t="shared" si="0"/>
        <v>GNRL</v>
      </c>
      <c r="C11" s="10" t="str">
        <f>VLOOKUP($A11,Questions!$A$3:$L$333,2,0)&amp;""</f>
        <v>Employee Work Locations (all)</v>
      </c>
      <c r="D11" s="10" t="s">
        <v>22</v>
      </c>
      <c r="E11" s="10" t="str">
        <f>VLOOKUP($A11,Questions!$A$3:$L$333,12,0)&amp;""</f>
        <v>Not Scored</v>
      </c>
      <c r="F11" s="10" t="str">
        <f>VLOOKUP($A11,'Institution Evaluation'!$A$56:$K$346,3,0)&amp;""</f>
        <v/>
      </c>
      <c r="G11" s="10" t="str">
        <f>VLOOKUP($A11,'Institution Evaluation'!$A$56:$K$346,7,0)&amp;""</f>
        <v/>
      </c>
      <c r="H11" s="10" t="str">
        <f>VLOOKUP($A11,'Institution Evaluation'!$A$56:$K$346,8,0)&amp;""</f>
        <v/>
      </c>
      <c r="I11" s="10" t="str">
        <f>VLOOKUP($A11,'Institution Evaluation'!$A$56:$K$346,9,0)&amp;""</f>
        <v/>
      </c>
      <c r="J11" s="10" t="str">
        <f>VLOOKUP($A11,'Institution Evaluation'!$A$56:$K$346,10,0)&amp;""</f>
        <v/>
      </c>
      <c r="K11" s="10">
        <f t="shared" si="1"/>
        <v>10</v>
      </c>
      <c r="L11" s="114" t="str">
        <f>IF($E11="Not Scored", "N/A",IF(AND($D11='Auto Responses'!$J$27,$H11=""),"N/A",IF(AND($D11='Auto Responses'!$J$27,$H11='Auto Responses'!$J$7),1,IF(AND($D11='Auto Responses'!$J$27,$H11='Auto Responses'!$J$8),0,IF(OR($F11=$G11,$H11='Auto Responses'!$J$7),1,0)))))</f>
        <v>N/A</v>
      </c>
      <c r="M11" s="10" t="str">
        <f>VLOOKUP($A11,'Institution Evaluation'!$A$56:$K$346,10,0)&amp;""</f>
        <v/>
      </c>
      <c r="N11" s="10">
        <f t="shared" si="2"/>
        <v>0</v>
      </c>
      <c r="O11" s="114" t="str">
        <f t="shared" si="3"/>
        <v>N/A</v>
      </c>
      <c r="P11" s="114" t="str">
        <f t="shared" si="4"/>
        <v>N/A</v>
      </c>
      <c r="Q11" s="114">
        <f t="shared" si="5"/>
        <v>0</v>
      </c>
      <c r="R11" s="114">
        <f t="shared" si="9"/>
        <v>0</v>
      </c>
      <c r="S11" s="114">
        <f t="shared" si="6"/>
        <v>0</v>
      </c>
      <c r="T11" s="114">
        <f t="shared" si="7"/>
        <v>0</v>
      </c>
      <c r="U11" s="114">
        <f t="shared" si="10"/>
        <v>0</v>
      </c>
      <c r="V11" s="114">
        <f t="shared" si="8"/>
        <v>0</v>
      </c>
    </row>
    <row r="12" spans="1:22" ht="57" x14ac:dyDescent="0.2">
      <c r="A12" s="10" t="str">
        <f>Questions!$A12</f>
        <v>COMP-01</v>
      </c>
      <c r="B12" s="10" t="str">
        <f t="shared" si="0"/>
        <v>COMP</v>
      </c>
      <c r="C12" s="10" t="str">
        <f>VLOOKUP($A12,Questions!$A$3:$L$333,2,0)&amp;""</f>
        <v>Do you have a dedicated software and system development team(s) (e.g., customer support, implementation, product management, etc.)?*</v>
      </c>
      <c r="D12" s="10" t="str">
        <f>VLOOKUP($A12,Questions!$A$3:$L$333,11,0)&amp;""</f>
        <v/>
      </c>
      <c r="E12" s="10" t="str">
        <f>VLOOKUP($A12,Questions!$A$3:$L$333,12,0)&amp;""</f>
        <v>Start Here</v>
      </c>
      <c r="F12" s="10" t="str">
        <f>VLOOKUP($A12,'Institution Evaluation'!$A$56:$K$346,3,0)&amp;""</f>
        <v/>
      </c>
      <c r="G12" s="10" t="str">
        <f>VLOOKUP($A12,'Institution Evaluation'!$A$56:$K$346,7,0)&amp;""</f>
        <v>Yes</v>
      </c>
      <c r="H12" s="10" t="str">
        <f>VLOOKUP($A12,'Institution Evaluation'!$A$56:$K$346,8,0)&amp;""</f>
        <v/>
      </c>
      <c r="I12" s="10" t="str">
        <f>VLOOKUP($A12,'Institution Evaluation'!$A$56:$K$346,9,0)&amp;""</f>
        <v>Critical Importance</v>
      </c>
      <c r="J12" s="10" t="str">
        <f>VLOOKUP($A12,'Institution Evaluation'!$A$56:$K$346,10,0)&amp;""</f>
        <v/>
      </c>
      <c r="K12" s="10">
        <f t="shared" si="1"/>
        <v>20</v>
      </c>
      <c r="L12" s="114">
        <f>IF($E12="Not Scored", "N/A",IF(AND($D12='Auto Responses'!$J$27,$H12=""),"N/A",IF(AND($D12='Auto Responses'!$J$27,$H12='Auto Responses'!$J$7),1,IF(AND($D12='Auto Responses'!$J$27,$H12='Auto Responses'!$J$8),0,IF(OR($F12=$G12,$H12='Auto Responses'!$J$7),1,0)))))</f>
        <v>0</v>
      </c>
      <c r="M12" s="10" t="str">
        <f>VLOOKUP($A12,'Institution Evaluation'!$A$56:$K$346,10,0)&amp;""</f>
        <v/>
      </c>
      <c r="N12" s="10">
        <f t="shared" si="2"/>
        <v>1</v>
      </c>
      <c r="O12" s="114">
        <f t="shared" si="3"/>
        <v>20</v>
      </c>
      <c r="P12" s="114">
        <f t="shared" si="4"/>
        <v>0</v>
      </c>
      <c r="Q12" s="114">
        <f t="shared" si="5"/>
        <v>0</v>
      </c>
      <c r="R12" s="114">
        <f t="shared" si="9"/>
        <v>0</v>
      </c>
      <c r="S12" s="114">
        <f t="shared" si="6"/>
        <v>0</v>
      </c>
      <c r="T12" s="114">
        <f t="shared" si="7"/>
        <v>1</v>
      </c>
      <c r="U12" s="114">
        <f t="shared" si="10"/>
        <v>1</v>
      </c>
      <c r="V12" s="114">
        <f t="shared" si="8"/>
        <v>1</v>
      </c>
    </row>
    <row r="13" spans="1:22" ht="57" x14ac:dyDescent="0.2">
      <c r="A13" s="10" t="str">
        <f>Questions!$A13</f>
        <v>COMP-02</v>
      </c>
      <c r="B13" s="10" t="str">
        <f t="shared" si="0"/>
        <v>COMP</v>
      </c>
      <c r="C13" s="10" t="str">
        <f>VLOOKUP($A13,Questions!$A$3:$L$333,2,0)&amp;""</f>
        <v>Describe your organization’s business background and ownership structure, including all parent and subsidiary relationships.</v>
      </c>
      <c r="D13" s="10" t="str">
        <f>VLOOKUP($A13,Questions!$A$3:$L$333,11,0)&amp;""</f>
        <v>Neutral until evaluated</v>
      </c>
      <c r="E13" s="10" t="str">
        <f>VLOOKUP($A13,Questions!$A$3:$L$333,12,0)&amp;""</f>
        <v>Start Here</v>
      </c>
      <c r="F13" s="10" t="str">
        <f>VLOOKUP($A13,'Institution Evaluation'!$A$56:$K$346,3,0)&amp;""</f>
        <v/>
      </c>
      <c r="G13" s="10" t="str">
        <f>VLOOKUP($A13,'Institution Evaluation'!$A$56:$K$346,7,0)&amp;""</f>
        <v>Yes</v>
      </c>
      <c r="H13" s="10" t="str">
        <f>VLOOKUP($A13,'Institution Evaluation'!$A$56:$K$346,8,0)&amp;""</f>
        <v/>
      </c>
      <c r="I13" s="10" t="str">
        <f>VLOOKUP($A13,'Institution Evaluation'!$A$56:$K$346,9,0)&amp;""</f>
        <v>Minor Importance</v>
      </c>
      <c r="J13" s="10" t="str">
        <f>VLOOKUP($A13,'Institution Evaluation'!$A$56:$K$346,10,0)&amp;""</f>
        <v/>
      </c>
      <c r="K13" s="10">
        <f t="shared" si="1"/>
        <v>5</v>
      </c>
      <c r="L13" s="114" t="str">
        <f>IF($E13="Not Scored", "N/A",IF(AND($D13='Auto Responses'!$J$27,$H13=""),"N/A",IF(AND($D13='Auto Responses'!$J$27,$H13='Auto Responses'!$J$7),1,IF(AND($D13='Auto Responses'!$J$27,$H13='Auto Responses'!$J$8),0,IF(OR($F13=$G13,$H13='Auto Responses'!$J$7),1,0)))))</f>
        <v>N/A</v>
      </c>
      <c r="M13" s="10" t="str">
        <f>VLOOKUP($A13,'Institution Evaluation'!$A$56:$K$346,10,0)&amp;""</f>
        <v/>
      </c>
      <c r="N13" s="10">
        <f t="shared" si="2"/>
        <v>0</v>
      </c>
      <c r="O13" s="114">
        <f t="shared" si="3"/>
        <v>5</v>
      </c>
      <c r="P13" s="114" t="str">
        <f t="shared" si="4"/>
        <v>N/A</v>
      </c>
      <c r="Q13" s="114">
        <f t="shared" si="5"/>
        <v>0</v>
      </c>
      <c r="R13" s="114">
        <f t="shared" si="9"/>
        <v>0</v>
      </c>
      <c r="S13" s="114">
        <f t="shared" si="6"/>
        <v>0</v>
      </c>
      <c r="T13" s="114">
        <f t="shared" si="7"/>
        <v>0</v>
      </c>
      <c r="U13" s="114">
        <f t="shared" si="10"/>
        <v>1</v>
      </c>
      <c r="V13" s="114">
        <f t="shared" si="8"/>
        <v>0</v>
      </c>
    </row>
    <row r="14" spans="1:22" ht="57" x14ac:dyDescent="0.2">
      <c r="A14" s="10" t="str">
        <f>Questions!$A14</f>
        <v>COMP-03</v>
      </c>
      <c r="B14" s="10" t="str">
        <f t="shared" si="0"/>
        <v>COMP</v>
      </c>
      <c r="C14" s="10" t="str">
        <f>VLOOKUP($A14,Questions!$A$3:$L$333,2,0)&amp;""</f>
        <v>Have you operated without unplanned disruptions to this solution in the past 12 months?</v>
      </c>
      <c r="D14" s="10" t="str">
        <f>VLOOKUP($A14,Questions!$A$3:$L$333,11,0)&amp;""</f>
        <v/>
      </c>
      <c r="E14" s="10" t="str">
        <f>VLOOKUP($A14,Questions!$A$3:$L$333,12,0)&amp;""</f>
        <v>Start Here</v>
      </c>
      <c r="F14" s="10" t="str">
        <f>VLOOKUP($A14,'Institution Evaluation'!$A$56:$K$346,3,0)&amp;""</f>
        <v/>
      </c>
      <c r="G14" s="10" t="str">
        <f>VLOOKUP($A14,'Institution Evaluation'!$A$56:$K$346,7,0)&amp;""</f>
        <v>Yes</v>
      </c>
      <c r="H14" s="10" t="str">
        <f>VLOOKUP($A14,'Institution Evaluation'!$A$56:$K$346,8,0)&amp;""</f>
        <v/>
      </c>
      <c r="I14" s="10" t="str">
        <f>VLOOKUP($A14,'Institution Evaluation'!$A$56:$K$346,9,0)&amp;""</f>
        <v>Minor Importance</v>
      </c>
      <c r="J14" s="10" t="str">
        <f>VLOOKUP($A14,'Institution Evaluation'!$A$56:$K$346,10,0)&amp;""</f>
        <v/>
      </c>
      <c r="K14" s="10">
        <f t="shared" si="1"/>
        <v>5</v>
      </c>
      <c r="L14" s="114">
        <f>IF($E14="Not Scored", "N/A",IF(AND($D14='Auto Responses'!$J$27,$H14=""),"N/A",IF(AND($D14='Auto Responses'!$J$27,$H14='Auto Responses'!$J$7),1,IF(AND($D14='Auto Responses'!$J$27,$H14='Auto Responses'!$J$8),0,IF(OR($F14=$G14,$H14='Auto Responses'!$J$7),1,0)))))</f>
        <v>0</v>
      </c>
      <c r="M14" s="10" t="str">
        <f>VLOOKUP($A14,'Institution Evaluation'!$A$56:$K$346,10,0)&amp;""</f>
        <v/>
      </c>
      <c r="N14" s="10">
        <f t="shared" si="2"/>
        <v>0</v>
      </c>
      <c r="O14" s="114">
        <f t="shared" si="3"/>
        <v>5</v>
      </c>
      <c r="P14" s="114">
        <f t="shared" si="4"/>
        <v>0</v>
      </c>
      <c r="Q14" s="114">
        <f t="shared" si="5"/>
        <v>0</v>
      </c>
      <c r="R14" s="114">
        <f t="shared" si="9"/>
        <v>0</v>
      </c>
      <c r="S14" s="114">
        <f t="shared" si="6"/>
        <v>0</v>
      </c>
      <c r="T14" s="114">
        <f t="shared" si="7"/>
        <v>0</v>
      </c>
      <c r="U14" s="114">
        <f t="shared" si="10"/>
        <v>1</v>
      </c>
      <c r="V14" s="114">
        <f t="shared" si="8"/>
        <v>0</v>
      </c>
    </row>
    <row r="15" spans="1:22" ht="57" x14ac:dyDescent="0.2">
      <c r="A15" s="10" t="str">
        <f>Questions!$A15</f>
        <v>COMP-04</v>
      </c>
      <c r="B15" s="10" t="str">
        <f t="shared" si="0"/>
        <v>COMP</v>
      </c>
      <c r="C15" s="10" t="str">
        <f>VLOOKUP($A15,Questions!$A$3:$L$333,2,0)&amp;""</f>
        <v>Do you have a dedicated information security staff or office?</v>
      </c>
      <c r="D15" s="10" t="str">
        <f>VLOOKUP($A15,Questions!$A$3:$L$333,11,0)&amp;""</f>
        <v>Neutral until evaluated</v>
      </c>
      <c r="E15" s="10" t="str">
        <f>VLOOKUP($A15,Questions!$A$3:$L$333,12,0)&amp;""</f>
        <v>Start Here</v>
      </c>
      <c r="F15" s="10" t="str">
        <f>VLOOKUP($A15,'Institution Evaluation'!$A$56:$K$346,3,0)&amp;""</f>
        <v/>
      </c>
      <c r="G15" s="10" t="str">
        <f>VLOOKUP($A15,'Institution Evaluation'!$A$56:$K$346,7,0)&amp;""</f>
        <v>Yes</v>
      </c>
      <c r="H15" s="10" t="str">
        <f>VLOOKUP($A15,'Institution Evaluation'!$A$56:$K$346,8,0)&amp;""</f>
        <v/>
      </c>
      <c r="I15" s="10" t="str">
        <f>VLOOKUP($A15,'Institution Evaluation'!$A$56:$K$346,9,0)&amp;""</f>
        <v>Minor Importance</v>
      </c>
      <c r="J15" s="10" t="str">
        <f>VLOOKUP($A15,'Institution Evaluation'!$A$56:$K$346,10,0)&amp;""</f>
        <v/>
      </c>
      <c r="K15" s="10">
        <f t="shared" si="1"/>
        <v>5</v>
      </c>
      <c r="L15" s="114" t="str">
        <f>IF($E15="Not Scored", "N/A",IF(AND($D15='Auto Responses'!$J$27,$H15=""),"N/A",IF(AND($D15='Auto Responses'!$J$27,$H15='Auto Responses'!$J$7),1,IF(AND($D15='Auto Responses'!$J$27,$H15='Auto Responses'!$J$8),0,IF(OR($F15=$G15,$H15='Auto Responses'!$J$7),1,0)))))</f>
        <v>N/A</v>
      </c>
      <c r="M15" s="10" t="str">
        <f>VLOOKUP($A15,'Institution Evaluation'!$A$56:$K$346,10,0)&amp;""</f>
        <v/>
      </c>
      <c r="N15" s="10">
        <f t="shared" si="2"/>
        <v>0</v>
      </c>
      <c r="O15" s="114">
        <f t="shared" si="3"/>
        <v>5</v>
      </c>
      <c r="P15" s="114" t="str">
        <f t="shared" si="4"/>
        <v>N/A</v>
      </c>
      <c r="Q15" s="114">
        <f t="shared" si="5"/>
        <v>0</v>
      </c>
      <c r="R15" s="114">
        <f t="shared" si="9"/>
        <v>0</v>
      </c>
      <c r="S15" s="114">
        <f t="shared" si="6"/>
        <v>0</v>
      </c>
      <c r="T15" s="114">
        <f t="shared" si="7"/>
        <v>0</v>
      </c>
      <c r="U15" s="114">
        <f t="shared" si="10"/>
        <v>1</v>
      </c>
      <c r="V15" s="114">
        <f t="shared" si="8"/>
        <v>0</v>
      </c>
    </row>
    <row r="16" spans="1:22" ht="71.25" x14ac:dyDescent="0.2">
      <c r="A16" s="10" t="str">
        <f>Questions!$A16</f>
        <v>COMP-05</v>
      </c>
      <c r="B16" s="10" t="str">
        <f t="shared" si="0"/>
        <v>COMP</v>
      </c>
      <c r="C16" s="10" t="str">
        <f>VLOOKUP($A16,Questions!$A$3:$L$333,2,0)&amp;""</f>
        <v>Use this area to share information about your environment that will assist those who are assessing your company's data security program.</v>
      </c>
      <c r="D16" s="10" t="str">
        <f>VLOOKUP($A16,Questions!$A$3:$L$333,11,0)&amp;""</f>
        <v>Neutral until evaluated</v>
      </c>
      <c r="E16" s="10" t="str">
        <f>VLOOKUP($A16,Questions!$A$3:$L$333,12,0)&amp;""</f>
        <v>Start Here</v>
      </c>
      <c r="F16" s="10" t="str">
        <f>VLOOKUP($A16,'Institution Evaluation'!$A$56:$K$346,3,0)&amp;""</f>
        <v/>
      </c>
      <c r="G16" s="10" t="str">
        <f>VLOOKUP($A16,'Institution Evaluation'!$A$56:$K$346,7,0)&amp;""</f>
        <v>Qualitative Answer - make a selection in column G</v>
      </c>
      <c r="H16" s="10" t="str">
        <f>VLOOKUP($A16,'Institution Evaluation'!$A$56:$K$346,8,0)&amp;""</f>
        <v/>
      </c>
      <c r="I16" s="10" t="str">
        <f>VLOOKUP($A16,'Institution Evaluation'!$A$56:$K$346,9,0)&amp;""</f>
        <v>Minor Importance</v>
      </c>
      <c r="J16" s="10" t="str">
        <f>VLOOKUP($A16,'Institution Evaluation'!$A$56:$K$346,10,0)&amp;""</f>
        <v/>
      </c>
      <c r="K16" s="10">
        <f t="shared" si="1"/>
        <v>5</v>
      </c>
      <c r="L16" s="114" t="str">
        <f>IF($E16="Not Scored", "N/A",IF(AND($D16='Auto Responses'!$J$27,$H16=""),"N/A",IF(AND($D16='Auto Responses'!$J$27,$H16='Auto Responses'!$J$7),1,IF(AND($D16='Auto Responses'!$J$27,$H16='Auto Responses'!$J$8),0,IF(OR($F16=$G16,$H16='Auto Responses'!$J$7),1,0)))))</f>
        <v>N/A</v>
      </c>
      <c r="M16" s="10" t="str">
        <f>VLOOKUP($A16,'Institution Evaluation'!$A$56:$K$346,10,0)&amp;""</f>
        <v/>
      </c>
      <c r="N16" s="10">
        <f t="shared" si="2"/>
        <v>0</v>
      </c>
      <c r="O16" s="114">
        <f t="shared" si="3"/>
        <v>5</v>
      </c>
      <c r="P16" s="114" t="str">
        <f t="shared" si="4"/>
        <v>N/A</v>
      </c>
      <c r="Q16" s="114">
        <f t="shared" si="5"/>
        <v>0</v>
      </c>
      <c r="R16" s="114">
        <f t="shared" si="9"/>
        <v>0</v>
      </c>
      <c r="S16" s="114">
        <f t="shared" si="6"/>
        <v>0</v>
      </c>
      <c r="T16" s="114">
        <f t="shared" si="7"/>
        <v>0</v>
      </c>
      <c r="U16" s="114">
        <f t="shared" si="10"/>
        <v>1</v>
      </c>
      <c r="V16" s="114">
        <f t="shared" si="8"/>
        <v>0</v>
      </c>
    </row>
    <row r="17" spans="1:22" ht="57" x14ac:dyDescent="0.2">
      <c r="A17" s="10" t="str">
        <f>Questions!$A17</f>
        <v>REQU-01</v>
      </c>
      <c r="B17" s="10" t="str">
        <f t="shared" si="0"/>
        <v>REQU</v>
      </c>
      <c r="C17" s="10" t="str">
        <f>VLOOKUP($A17,Questions!$A$3:$L$333,2,0)&amp;""</f>
        <v>Are you offering either a product or platform, as opposed to only offering a service</v>
      </c>
      <c r="D17" s="10" t="str">
        <f>VLOOKUP($A17,Questions!$A$3:$L$333,11,0)&amp;""</f>
        <v>NA</v>
      </c>
      <c r="E17" s="10" t="str">
        <f>VLOOKUP($A17,Questions!$A$3:$L$333,12,0)&amp;""</f>
        <v>Not Scored</v>
      </c>
      <c r="F17" s="10" t="str">
        <f>VLOOKUP($A17,'Institution Evaluation'!$A$56:$K$346,3,0)&amp;""</f>
        <v/>
      </c>
      <c r="G17" s="10" t="str">
        <f>VLOOKUP($A17,'Institution Evaluation'!$A$56:$K$346,7,0)&amp;""</f>
        <v/>
      </c>
      <c r="H17" s="10" t="str">
        <f>VLOOKUP($A17,'Institution Evaluation'!$A$56:$K$346,8,0)&amp;""</f>
        <v/>
      </c>
      <c r="I17" s="10" t="str">
        <f>VLOOKUP($A17,'Institution Evaluation'!$A$56:$K$346,9,0)&amp;""</f>
        <v/>
      </c>
      <c r="J17" s="10" t="str">
        <f>VLOOKUP($A17,'Institution Evaluation'!$A$56:$K$346,10,0)&amp;""</f>
        <v/>
      </c>
      <c r="K17" s="10">
        <f t="shared" si="1"/>
        <v>10</v>
      </c>
      <c r="L17" s="114" t="str">
        <f>IF($E17="Not Scored", "N/A",IF(AND($D17='Auto Responses'!$J$27,$H17=""),"N/A",IF(AND($D17='Auto Responses'!$J$27,$H17='Auto Responses'!$J$7),1,IF(AND($D17='Auto Responses'!$J$27,$H17='Auto Responses'!$J$8),0,IF(OR($F17=$G17,$H17='Auto Responses'!$J$7),1,0)))))</f>
        <v>N/A</v>
      </c>
      <c r="M17" s="10" t="str">
        <f>VLOOKUP($A17,'Institution Evaluation'!$A$56:$K$346,10,0)&amp;""</f>
        <v/>
      </c>
      <c r="N17" s="10">
        <f t="shared" si="2"/>
        <v>0</v>
      </c>
      <c r="O17" s="114" t="str">
        <f t="shared" si="3"/>
        <v>N/A</v>
      </c>
      <c r="P17" s="114" t="str">
        <f t="shared" si="4"/>
        <v>N/A</v>
      </c>
      <c r="Q17" s="114">
        <f t="shared" si="5"/>
        <v>0</v>
      </c>
      <c r="R17" s="114">
        <f t="shared" si="9"/>
        <v>0</v>
      </c>
      <c r="S17" s="114">
        <f t="shared" si="6"/>
        <v>0</v>
      </c>
      <c r="T17" s="114">
        <f t="shared" si="7"/>
        <v>0</v>
      </c>
      <c r="U17" s="114">
        <f t="shared" si="10"/>
        <v>1</v>
      </c>
      <c r="V17" s="114">
        <f t="shared" si="8"/>
        <v>0</v>
      </c>
    </row>
    <row r="18" spans="1:22" ht="57" x14ac:dyDescent="0.2">
      <c r="A18" s="10" t="str">
        <f>Questions!$A18</f>
        <v>REQU-02</v>
      </c>
      <c r="B18" s="10" t="str">
        <f t="shared" si="0"/>
        <v>REQU</v>
      </c>
      <c r="C18" s="10" t="str">
        <f>VLOOKUP($A18,Questions!$A$3:$L$333,2,0)&amp;""</f>
        <v>Does your product or service have an interface?</v>
      </c>
      <c r="D18" s="10" t="str">
        <f>VLOOKUP($A18,Questions!$A$3:$L$333,11,0)&amp;""</f>
        <v>NA</v>
      </c>
      <c r="E18" s="10" t="str">
        <f>VLOOKUP($A18,Questions!$A$3:$L$333,12,0)&amp;""</f>
        <v>Not Scored</v>
      </c>
      <c r="F18" s="10" t="str">
        <f>VLOOKUP($A18,'Institution Evaluation'!$A$56:$K$346,3,0)&amp;""</f>
        <v/>
      </c>
      <c r="G18" s="10" t="str">
        <f>VLOOKUP($A18,'Institution Evaluation'!$A$56:$K$346,7,0)&amp;""</f>
        <v/>
      </c>
      <c r="H18" s="10" t="str">
        <f>VLOOKUP($A18,'Institution Evaluation'!$A$56:$K$346,8,0)&amp;""</f>
        <v/>
      </c>
      <c r="I18" s="10" t="str">
        <f>VLOOKUP($A18,'Institution Evaluation'!$A$56:$K$346,9,0)&amp;""</f>
        <v/>
      </c>
      <c r="J18" s="10" t="str">
        <f>VLOOKUP($A18,'Institution Evaluation'!$A$56:$K$346,10,0)&amp;""</f>
        <v/>
      </c>
      <c r="K18" s="10">
        <f t="shared" si="1"/>
        <v>10</v>
      </c>
      <c r="L18" s="114" t="str">
        <f>IF($E18="Not Scored", "N/A",IF(AND($D18='Auto Responses'!$J$27,$H18=""),"N/A",IF(AND($D18='Auto Responses'!$J$27,$H18='Auto Responses'!$J$7),1,IF(AND($D18='Auto Responses'!$J$27,$H18='Auto Responses'!$J$8),0,IF(OR($F18=$G18,$H18='Auto Responses'!$J$7),1,0)))))</f>
        <v>N/A</v>
      </c>
      <c r="M18" s="10" t="str">
        <f>VLOOKUP($A18,'Institution Evaluation'!$A$56:$K$346,10,0)&amp;""</f>
        <v/>
      </c>
      <c r="N18" s="10">
        <f t="shared" si="2"/>
        <v>0</v>
      </c>
      <c r="O18" s="114" t="str">
        <f t="shared" si="3"/>
        <v>N/A</v>
      </c>
      <c r="P18" s="114" t="str">
        <f t="shared" si="4"/>
        <v>N/A</v>
      </c>
      <c r="Q18" s="114">
        <f t="shared" si="5"/>
        <v>0</v>
      </c>
      <c r="R18" s="114">
        <f t="shared" si="9"/>
        <v>0</v>
      </c>
      <c r="S18" s="114">
        <f t="shared" si="6"/>
        <v>0</v>
      </c>
      <c r="T18" s="114">
        <f t="shared" si="7"/>
        <v>0</v>
      </c>
      <c r="U18" s="114">
        <f t="shared" si="10"/>
        <v>1</v>
      </c>
      <c r="V18" s="114">
        <f t="shared" si="8"/>
        <v>0</v>
      </c>
    </row>
    <row r="19" spans="1:22" ht="57" x14ac:dyDescent="0.2">
      <c r="A19" s="10" t="str">
        <f>Questions!$A19</f>
        <v>REQU-03</v>
      </c>
      <c r="B19" s="10" t="str">
        <f t="shared" si="0"/>
        <v>REQU</v>
      </c>
      <c r="C19" s="10" t="str">
        <f>VLOOKUP($A19,Questions!$A$3:$L$333,2,0)&amp;""</f>
        <v>Are you providing consulting services?</v>
      </c>
      <c r="D19" s="10" t="str">
        <f>VLOOKUP($A19,Questions!$A$3:$L$333,11,0)&amp;""</f>
        <v>NA</v>
      </c>
      <c r="E19" s="10" t="str">
        <f>VLOOKUP($A19,Questions!$A$3:$L$333,12,0)&amp;""</f>
        <v>Not Scored</v>
      </c>
      <c r="F19" s="10" t="str">
        <f>VLOOKUP($A19,'Institution Evaluation'!$A$56:$K$346,3,0)&amp;""</f>
        <v/>
      </c>
      <c r="G19" s="10" t="str">
        <f>VLOOKUP($A19,'Institution Evaluation'!$A$56:$K$346,7,0)&amp;""</f>
        <v/>
      </c>
      <c r="H19" s="10" t="str">
        <f>VLOOKUP($A19,'Institution Evaluation'!$A$56:$K$346,8,0)&amp;""</f>
        <v/>
      </c>
      <c r="I19" s="10" t="str">
        <f>VLOOKUP($A19,'Institution Evaluation'!$A$56:$K$346,9,0)&amp;""</f>
        <v/>
      </c>
      <c r="J19" s="10" t="str">
        <f>VLOOKUP($A19,'Institution Evaluation'!$A$56:$K$346,10,0)&amp;""</f>
        <v/>
      </c>
      <c r="K19" s="10">
        <f t="shared" si="1"/>
        <v>10</v>
      </c>
      <c r="L19" s="114" t="str">
        <f>IF($E19="Not Scored", "N/A",IF(AND($D19='Auto Responses'!$J$27,$H19=""),"N/A",IF(AND($D19='Auto Responses'!$J$27,$H19='Auto Responses'!$J$7),1,IF(AND($D19='Auto Responses'!$J$27,$H19='Auto Responses'!$J$8),0,IF(OR($F19=$G19,$H19='Auto Responses'!$J$7),1,0)))))</f>
        <v>N/A</v>
      </c>
      <c r="M19" s="10" t="str">
        <f>VLOOKUP($A19,'Institution Evaluation'!$A$56:$K$346,10,0)&amp;""</f>
        <v/>
      </c>
      <c r="N19" s="10">
        <f t="shared" si="2"/>
        <v>0</v>
      </c>
      <c r="O19" s="114" t="str">
        <f t="shared" si="3"/>
        <v>N/A</v>
      </c>
      <c r="P19" s="114" t="str">
        <f t="shared" si="4"/>
        <v>N/A</v>
      </c>
      <c r="Q19" s="114">
        <f t="shared" si="5"/>
        <v>0</v>
      </c>
      <c r="R19" s="114">
        <f t="shared" si="9"/>
        <v>0</v>
      </c>
      <c r="S19" s="114">
        <f t="shared" si="6"/>
        <v>0</v>
      </c>
      <c r="T19" s="114">
        <f t="shared" si="7"/>
        <v>0</v>
      </c>
      <c r="U19" s="114">
        <f t="shared" si="10"/>
        <v>1</v>
      </c>
      <c r="V19" s="114">
        <f t="shared" si="8"/>
        <v>0</v>
      </c>
    </row>
    <row r="20" spans="1:22" ht="57" x14ac:dyDescent="0.2">
      <c r="A20" s="10" t="str">
        <f>Questions!$A20</f>
        <v>REQU-04</v>
      </c>
      <c r="B20" s="10" t="str">
        <f t="shared" si="0"/>
        <v>REQU</v>
      </c>
      <c r="C20" s="10" t="str">
        <f>VLOOKUP($A20,Questions!$A$3:$L$333,2,0)&amp;""</f>
        <v>Does your solution have AI features, or are there plans to implement AI features in the next 12 months?</v>
      </c>
      <c r="D20" s="10" t="str">
        <f>VLOOKUP($A20,Questions!$A$3:$L$333,11,0)&amp;""</f>
        <v>NA</v>
      </c>
      <c r="E20" s="10" t="str">
        <f>VLOOKUP($A20,Questions!$A$3:$L$333,12,0)&amp;""</f>
        <v>Not Scored</v>
      </c>
      <c r="F20" s="10" t="str">
        <f>VLOOKUP($A20,'Institution Evaluation'!$A$56:$K$346,3,0)&amp;""</f>
        <v/>
      </c>
      <c r="G20" s="10" t="str">
        <f>VLOOKUP($A20,'Institution Evaluation'!$A$56:$K$346,7,0)&amp;""</f>
        <v/>
      </c>
      <c r="H20" s="10" t="str">
        <f>VLOOKUP($A20,'Institution Evaluation'!$A$56:$K$346,8,0)&amp;""</f>
        <v/>
      </c>
      <c r="I20" s="10" t="str">
        <f>VLOOKUP($A20,'Institution Evaluation'!$A$56:$K$346,9,0)&amp;""</f>
        <v/>
      </c>
      <c r="J20" s="10" t="str">
        <f>VLOOKUP($A20,'Institution Evaluation'!$A$56:$K$346,10,0)&amp;""</f>
        <v/>
      </c>
      <c r="K20" s="10">
        <f t="shared" si="1"/>
        <v>10</v>
      </c>
      <c r="L20" s="114" t="str">
        <f>IF($E20="Not Scored", "N/A",IF(AND($D20='Auto Responses'!$J$27,$H20=""),"N/A",IF(AND($D20='Auto Responses'!$J$27,$H20='Auto Responses'!$J$7),1,IF(AND($D20='Auto Responses'!$J$27,$H20='Auto Responses'!$J$8),0,IF(OR($F20=$G20,$H20='Auto Responses'!$J$7),1,0)))))</f>
        <v>N/A</v>
      </c>
      <c r="M20" s="10" t="str">
        <f>VLOOKUP($A20,'Institution Evaluation'!$A$56:$K$346,10,0)&amp;""</f>
        <v/>
      </c>
      <c r="N20" s="10">
        <f t="shared" si="2"/>
        <v>0</v>
      </c>
      <c r="O20" s="114" t="str">
        <f t="shared" si="3"/>
        <v>N/A</v>
      </c>
      <c r="P20" s="114" t="str">
        <f t="shared" si="4"/>
        <v>N/A</v>
      </c>
      <c r="Q20" s="114">
        <f t="shared" si="5"/>
        <v>0</v>
      </c>
      <c r="R20" s="114">
        <f t="shared" si="9"/>
        <v>0</v>
      </c>
      <c r="S20" s="114">
        <f t="shared" si="6"/>
        <v>0</v>
      </c>
      <c r="T20" s="114">
        <f t="shared" si="7"/>
        <v>0</v>
      </c>
      <c r="U20" s="114">
        <f t="shared" si="10"/>
        <v>1</v>
      </c>
      <c r="V20" s="114">
        <f t="shared" si="8"/>
        <v>0</v>
      </c>
    </row>
    <row r="21" spans="1:22" ht="57" x14ac:dyDescent="0.2">
      <c r="A21" s="10" t="str">
        <f>Questions!$A21</f>
        <v>REQU-05</v>
      </c>
      <c r="B21" s="10" t="str">
        <f t="shared" si="0"/>
        <v>REQU</v>
      </c>
      <c r="C21" s="10" t="str">
        <f>VLOOKUP($A21,Questions!$A$3:$L$333,2,0)&amp;""</f>
        <v>Does your solution process protected health information (PHI) or any data covered by the Health Insurance Portability and Accountability Act (HIPAA)?</v>
      </c>
      <c r="D21" s="10" t="str">
        <f>VLOOKUP($A21,Questions!$A$3:$L$333,11,0)&amp;""</f>
        <v>NA</v>
      </c>
      <c r="E21" s="10" t="str">
        <f>VLOOKUP($A21,Questions!$A$3:$L$333,12,0)&amp;""</f>
        <v>Not Scored</v>
      </c>
      <c r="F21" s="10" t="str">
        <f>VLOOKUP($A21,'Institution Evaluation'!$A$56:$K$346,3,0)&amp;""</f>
        <v/>
      </c>
      <c r="G21" s="10" t="str">
        <f>VLOOKUP($A21,'Institution Evaluation'!$A$56:$K$346,7,0)&amp;""</f>
        <v/>
      </c>
      <c r="H21" s="10" t="str">
        <f>VLOOKUP($A21,'Institution Evaluation'!$A$56:$K$346,8,0)&amp;""</f>
        <v/>
      </c>
      <c r="I21" s="10" t="str">
        <f>VLOOKUP($A21,'Institution Evaluation'!$A$56:$K$346,9,0)&amp;""</f>
        <v/>
      </c>
      <c r="J21" s="10" t="str">
        <f>VLOOKUP($A21,'Institution Evaluation'!$A$56:$K$346,10,0)&amp;""</f>
        <v/>
      </c>
      <c r="K21" s="10">
        <f t="shared" si="1"/>
        <v>10</v>
      </c>
      <c r="L21" s="114" t="str">
        <f>IF($E21="Not Scored", "N/A",IF(AND($D21='Auto Responses'!$J$27,$H21=""),"N/A",IF(AND($D21='Auto Responses'!$J$27,$H21='Auto Responses'!$J$7),1,IF(AND($D21='Auto Responses'!$J$27,$H21='Auto Responses'!$J$8),0,IF(OR($F21=$G21,$H21='Auto Responses'!$J$7),1,0)))))</f>
        <v>N/A</v>
      </c>
      <c r="M21" s="10" t="str">
        <f>VLOOKUP($A21,'Institution Evaluation'!$A$56:$K$346,10,0)&amp;""</f>
        <v/>
      </c>
      <c r="N21" s="10">
        <f t="shared" si="2"/>
        <v>0</v>
      </c>
      <c r="O21" s="114" t="str">
        <f t="shared" si="3"/>
        <v>N/A</v>
      </c>
      <c r="P21" s="114" t="str">
        <f t="shared" si="4"/>
        <v>N/A</v>
      </c>
      <c r="Q21" s="114">
        <f t="shared" si="5"/>
        <v>0</v>
      </c>
      <c r="R21" s="114">
        <f t="shared" si="9"/>
        <v>0</v>
      </c>
      <c r="S21" s="114">
        <f t="shared" si="6"/>
        <v>0</v>
      </c>
      <c r="T21" s="114">
        <f t="shared" si="7"/>
        <v>0</v>
      </c>
      <c r="U21" s="114">
        <f t="shared" si="10"/>
        <v>1</v>
      </c>
      <c r="V21" s="114">
        <f t="shared" si="8"/>
        <v>0</v>
      </c>
    </row>
    <row r="22" spans="1:22" ht="57" x14ac:dyDescent="0.2">
      <c r="A22" s="10" t="str">
        <f>Questions!$A22</f>
        <v>REQU-06</v>
      </c>
      <c r="B22" s="10" t="str">
        <f t="shared" si="0"/>
        <v>REQU</v>
      </c>
      <c r="C22" s="10" t="str">
        <f>VLOOKUP($A22,Questions!$A$3:$L$333,2,0)&amp;""</f>
        <v>Is the solution designed to process, store, or transmit credit card information?</v>
      </c>
      <c r="D22" s="10" t="str">
        <f>VLOOKUP($A22,Questions!$A$3:$L$333,11,0)&amp;""</f>
        <v>NA</v>
      </c>
      <c r="E22" s="10" t="str">
        <f>VLOOKUP($A22,Questions!$A$3:$L$333,12,0)&amp;""</f>
        <v>Not Scored</v>
      </c>
      <c r="F22" s="10" t="str">
        <f>VLOOKUP($A22,'Institution Evaluation'!$A$56:$K$346,3,0)&amp;""</f>
        <v/>
      </c>
      <c r="G22" s="10" t="str">
        <f>VLOOKUP($A22,'Institution Evaluation'!$A$56:$K$346,7,0)&amp;""</f>
        <v/>
      </c>
      <c r="H22" s="10" t="str">
        <f>VLOOKUP($A22,'Institution Evaluation'!$A$56:$K$346,8,0)&amp;""</f>
        <v/>
      </c>
      <c r="I22" s="10" t="str">
        <f>VLOOKUP($A22,'Institution Evaluation'!$A$56:$K$346,9,0)&amp;""</f>
        <v/>
      </c>
      <c r="J22" s="10" t="str">
        <f>VLOOKUP($A22,'Institution Evaluation'!$A$56:$K$346,10,0)&amp;""</f>
        <v/>
      </c>
      <c r="K22" s="10">
        <f t="shared" si="1"/>
        <v>10</v>
      </c>
      <c r="L22" s="114" t="str">
        <f>IF($E22="Not Scored", "N/A",IF(AND($D22='Auto Responses'!$J$27,$H22=""),"N/A",IF(AND($D22='Auto Responses'!$J$27,$H22='Auto Responses'!$J$7),1,IF(AND($D22='Auto Responses'!$J$27,$H22='Auto Responses'!$J$8),0,IF(OR($F22=$G22,$H22='Auto Responses'!$J$7),1,0)))))</f>
        <v>N/A</v>
      </c>
      <c r="M22" s="10" t="str">
        <f>VLOOKUP($A22,'Institution Evaluation'!$A$56:$K$346,10,0)&amp;""</f>
        <v/>
      </c>
      <c r="N22" s="10">
        <f t="shared" si="2"/>
        <v>0</v>
      </c>
      <c r="O22" s="114" t="str">
        <f t="shared" si="3"/>
        <v>N/A</v>
      </c>
      <c r="P22" s="114" t="str">
        <f t="shared" si="4"/>
        <v>N/A</v>
      </c>
      <c r="Q22" s="114">
        <f t="shared" si="5"/>
        <v>0</v>
      </c>
      <c r="R22" s="114">
        <f t="shared" si="9"/>
        <v>0</v>
      </c>
      <c r="S22" s="114">
        <f t="shared" si="6"/>
        <v>0</v>
      </c>
      <c r="T22" s="114">
        <f t="shared" si="7"/>
        <v>0</v>
      </c>
      <c r="U22" s="114">
        <f t="shared" si="10"/>
        <v>1</v>
      </c>
      <c r="V22" s="114">
        <f t="shared" si="8"/>
        <v>0</v>
      </c>
    </row>
    <row r="23" spans="1:22" ht="71.25" x14ac:dyDescent="0.2">
      <c r="A23" s="10" t="str">
        <f>Questions!$A23</f>
        <v>REQU-07</v>
      </c>
      <c r="B23" s="10" t="str">
        <f t="shared" si="0"/>
        <v>REQU</v>
      </c>
      <c r="C23" s="10" t="str">
        <f>VLOOKUP($A23,Questions!$A$3:$L$333,2,0)&amp;""</f>
        <v>Does operating your solution require the institution to operate a physical or virtual appliance in their own environment or to provide inbound firewall exceptions to allow your employees to remotely administer systems in the institution's environment?</v>
      </c>
      <c r="D23" s="10" t="str">
        <f>VLOOKUP($A23,Questions!$A$3:$L$333,11,0)&amp;""</f>
        <v>NA</v>
      </c>
      <c r="E23" s="10" t="str">
        <f>VLOOKUP($A23,Questions!$A$3:$L$333,12,0)&amp;""</f>
        <v>Not Scored</v>
      </c>
      <c r="F23" s="10" t="str">
        <f>VLOOKUP($A23,'Institution Evaluation'!$A$56:$K$346,3,0)&amp;""</f>
        <v/>
      </c>
      <c r="G23" s="10" t="str">
        <f>VLOOKUP($A23,'Institution Evaluation'!$A$56:$K$346,7,0)&amp;""</f>
        <v/>
      </c>
      <c r="H23" s="10" t="str">
        <f>VLOOKUP($A23,'Institution Evaluation'!$A$56:$K$346,8,0)&amp;""</f>
        <v/>
      </c>
      <c r="I23" s="10" t="str">
        <f>VLOOKUP($A23,'Institution Evaluation'!$A$56:$K$346,9,0)&amp;""</f>
        <v/>
      </c>
      <c r="J23" s="10" t="str">
        <f>VLOOKUP($A23,'Institution Evaluation'!$A$56:$K$346,10,0)&amp;""</f>
        <v/>
      </c>
      <c r="K23" s="10">
        <f t="shared" si="1"/>
        <v>10</v>
      </c>
      <c r="L23" s="114" t="str">
        <f>IF($E23="Not Scored", "N/A",IF(AND($D23='Auto Responses'!$J$27,$H23=""),"N/A",IF(AND($D23='Auto Responses'!$J$27,$H23='Auto Responses'!$J$7),1,IF(AND($D23='Auto Responses'!$J$27,$H23='Auto Responses'!$J$8),0,IF(OR($F23=$G23,$H23='Auto Responses'!$J$7),1,0)))))</f>
        <v>N/A</v>
      </c>
      <c r="M23" s="10" t="str">
        <f>VLOOKUP($A23,'Institution Evaluation'!$A$56:$K$346,10,0)&amp;""</f>
        <v/>
      </c>
      <c r="N23" s="10">
        <f t="shared" si="2"/>
        <v>0</v>
      </c>
      <c r="O23" s="114" t="str">
        <f t="shared" si="3"/>
        <v>N/A</v>
      </c>
      <c r="P23" s="114" t="str">
        <f t="shared" si="4"/>
        <v>N/A</v>
      </c>
      <c r="Q23" s="114">
        <f t="shared" si="5"/>
        <v>0</v>
      </c>
      <c r="R23" s="114">
        <f t="shared" si="9"/>
        <v>0</v>
      </c>
      <c r="S23" s="114">
        <f t="shared" si="6"/>
        <v>0</v>
      </c>
      <c r="T23" s="114">
        <f t="shared" si="7"/>
        <v>0</v>
      </c>
      <c r="U23" s="114">
        <f t="shared" si="10"/>
        <v>1</v>
      </c>
      <c r="V23" s="114">
        <f t="shared" si="8"/>
        <v>0</v>
      </c>
    </row>
    <row r="24" spans="1:22" ht="57" x14ac:dyDescent="0.2">
      <c r="A24" s="10" t="str">
        <f>Questions!$A24</f>
        <v>REQU-08</v>
      </c>
      <c r="B24" s="10" t="str">
        <f t="shared" si="0"/>
        <v>REQU</v>
      </c>
      <c r="C24" s="10" t="str">
        <f>VLOOKUP($A24,Questions!$A$3:$L$333,2,0)&amp;""</f>
        <v>Does your solution have access to personal or institutional data?</v>
      </c>
      <c r="D24" s="10" t="str">
        <f>VLOOKUP($A24,Questions!$A$3:$L$333,11,0)&amp;""</f>
        <v>NA</v>
      </c>
      <c r="E24" s="10" t="str">
        <f>VLOOKUP($A24,Questions!$A$3:$L$333,12,0)&amp;""</f>
        <v>Start Here</v>
      </c>
      <c r="F24" s="10" t="str">
        <f>VLOOKUP($A24,'Institution Evaluation'!$A$56:$K$346,3,0)&amp;""</f>
        <v/>
      </c>
      <c r="G24" s="10" t="str">
        <f>VLOOKUP($A24,'Institution Evaluation'!$A$56:$K$346,7,0)&amp;""</f>
        <v/>
      </c>
      <c r="H24" s="10" t="str">
        <f>VLOOKUP($A24,'Institution Evaluation'!$A$56:$K$346,8,0)&amp;""</f>
        <v/>
      </c>
      <c r="I24" s="10" t="str">
        <f>VLOOKUP($A24,'Institution Evaluation'!$A$56:$K$346,9,0)&amp;""</f>
        <v/>
      </c>
      <c r="J24" s="10" t="str">
        <f>VLOOKUP($A24,'Institution Evaluation'!$A$56:$K$346,10,0)&amp;""</f>
        <v/>
      </c>
      <c r="K24" s="10">
        <f t="shared" si="1"/>
        <v>10</v>
      </c>
      <c r="L24" s="114">
        <f>IF($E24="Not Scored", "N/A",IF(AND($D24='Auto Responses'!$J$27,$H24=""),"N/A",IF(AND($D24='Auto Responses'!$J$27,$H24='Auto Responses'!$J$7),1,IF(AND($D24='Auto Responses'!$J$27,$H24='Auto Responses'!$J$8),0,IF(OR($F24=$G24,$H24='Auto Responses'!$J$7),1,0)))))</f>
        <v>1</v>
      </c>
      <c r="M24" s="10" t="str">
        <f>VLOOKUP($A24,'Institution Evaluation'!$A$56:$K$346,10,0)&amp;""</f>
        <v/>
      </c>
      <c r="N24" s="10">
        <f t="shared" si="2"/>
        <v>0</v>
      </c>
      <c r="O24" s="114">
        <f t="shared" si="3"/>
        <v>10</v>
      </c>
      <c r="P24" s="114">
        <f t="shared" si="4"/>
        <v>10</v>
      </c>
      <c r="Q24" s="114">
        <f t="shared" si="5"/>
        <v>0</v>
      </c>
      <c r="R24" s="114">
        <f t="shared" si="9"/>
        <v>0</v>
      </c>
      <c r="S24" s="114">
        <f t="shared" si="6"/>
        <v>0</v>
      </c>
      <c r="T24" s="114">
        <f t="shared" si="7"/>
        <v>0</v>
      </c>
      <c r="U24" s="114">
        <f t="shared" si="10"/>
        <v>1</v>
      </c>
      <c r="V24" s="114">
        <f t="shared" si="8"/>
        <v>0</v>
      </c>
    </row>
    <row r="25" spans="1:22" ht="57" x14ac:dyDescent="0.2">
      <c r="A25" s="10" t="str">
        <f>Questions!$A25</f>
        <v>DOCU-01</v>
      </c>
      <c r="B25" s="10" t="str">
        <f t="shared" si="0"/>
        <v>DOCU</v>
      </c>
      <c r="C25" s="10" t="str">
        <f>VLOOKUP($A25,Questions!$A$3:$L$333,2,0)&amp;""</f>
        <v>Do you have a well-documented business continuity plan (BCP), with a clear owner, that is tested annually?*</v>
      </c>
      <c r="D25" s="10" t="str">
        <f>VLOOKUP($A25,Questions!$A$3:$L$333,11,0)&amp;""</f>
        <v/>
      </c>
      <c r="E25" s="10" t="str">
        <f>VLOOKUP($A25,Questions!$A$3:$L$333,12,0)&amp;""</f>
        <v>Organization</v>
      </c>
      <c r="F25" s="10" t="str">
        <f>VLOOKUP($A25,'Institution Evaluation'!$A$56:$K$346,3,0)&amp;""</f>
        <v/>
      </c>
      <c r="G25" s="10" t="str">
        <f>VLOOKUP($A25,'Institution Evaluation'!$A$56:$K$346,7,0)&amp;""</f>
        <v>Yes</v>
      </c>
      <c r="H25" s="10" t="str">
        <f>VLOOKUP($A25,'Institution Evaluation'!$A$56:$K$346,8,0)&amp;""</f>
        <v/>
      </c>
      <c r="I25" s="10" t="str">
        <f>VLOOKUP($A25,'Institution Evaluation'!$A$56:$K$346,9,0)&amp;""</f>
        <v>Critical Importance</v>
      </c>
      <c r="J25" s="10" t="str">
        <f>VLOOKUP($A25,'Institution Evaluation'!$A$56:$K$346,10,0)&amp;""</f>
        <v/>
      </c>
      <c r="K25" s="10">
        <f t="shared" si="1"/>
        <v>20</v>
      </c>
      <c r="L25" s="114">
        <f>IF($E25="Not Scored", "N/A",IF(AND($D25='Auto Responses'!$J$27,$H25=""),"N/A",IF(AND($D25='Auto Responses'!$J$27,$H25='Auto Responses'!$J$7),1,IF(AND($D25='Auto Responses'!$J$27,$H25='Auto Responses'!$J$8),0,IF(OR($F25=$G25,$H25='Auto Responses'!$J$7),1,0)))))</f>
        <v>0</v>
      </c>
      <c r="M25" s="10" t="str">
        <f>VLOOKUP($A25,'Institution Evaluation'!$A$56:$K$346,10,0)&amp;""</f>
        <v/>
      </c>
      <c r="N25" s="10">
        <f t="shared" si="2"/>
        <v>1</v>
      </c>
      <c r="O25" s="114">
        <f t="shared" si="3"/>
        <v>20</v>
      </c>
      <c r="P25" s="114">
        <f t="shared" si="4"/>
        <v>0</v>
      </c>
      <c r="Q25" s="114">
        <f t="shared" si="5"/>
        <v>0</v>
      </c>
      <c r="R25" s="114">
        <f t="shared" si="9"/>
        <v>0</v>
      </c>
      <c r="S25" s="114">
        <f t="shared" si="6"/>
        <v>0</v>
      </c>
      <c r="T25" s="114">
        <f t="shared" si="7"/>
        <v>1</v>
      </c>
      <c r="U25" s="114">
        <f t="shared" si="10"/>
        <v>2</v>
      </c>
      <c r="V25" s="114">
        <f t="shared" si="8"/>
        <v>2</v>
      </c>
    </row>
    <row r="26" spans="1:22" ht="57" x14ac:dyDescent="0.2">
      <c r="A26" s="10" t="str">
        <f>Questions!$A26</f>
        <v>DOCU-02</v>
      </c>
      <c r="B26" s="10" t="str">
        <f t="shared" si="0"/>
        <v>DOCU</v>
      </c>
      <c r="C26" s="10" t="str">
        <f>VLOOKUP($A26,Questions!$A$3:$L$333,2,0)&amp;""</f>
        <v>Do you have a well-documented disaster recovery plan (DRP), with a clear owner, that is tested annually?*</v>
      </c>
      <c r="D26" s="10" t="str">
        <f>VLOOKUP($A26,Questions!$A$3:$L$333,11,0)&amp;""</f>
        <v/>
      </c>
      <c r="E26" s="10" t="str">
        <f>VLOOKUP($A26,Questions!$A$3:$L$333,12,0)&amp;""</f>
        <v>Organization</v>
      </c>
      <c r="F26" s="10" t="str">
        <f>VLOOKUP($A26,'Institution Evaluation'!$A$56:$K$346,3,0)&amp;""</f>
        <v/>
      </c>
      <c r="G26" s="10" t="str">
        <f>VLOOKUP($A26,'Institution Evaluation'!$A$56:$K$346,7,0)&amp;""</f>
        <v>Yes</v>
      </c>
      <c r="H26" s="10" t="str">
        <f>VLOOKUP($A26,'Institution Evaluation'!$A$56:$K$346,8,0)&amp;""</f>
        <v/>
      </c>
      <c r="I26" s="10" t="str">
        <f>VLOOKUP($A26,'Institution Evaluation'!$A$56:$K$346,9,0)&amp;""</f>
        <v>Critical Importance</v>
      </c>
      <c r="J26" s="10" t="str">
        <f>VLOOKUP($A26,'Institution Evaluation'!$A$56:$K$346,10,0)&amp;""</f>
        <v/>
      </c>
      <c r="K26" s="10">
        <f t="shared" si="1"/>
        <v>20</v>
      </c>
      <c r="L26" s="114">
        <f>IF($E26="Not Scored", "N/A",IF(AND($D26='Auto Responses'!$J$27,$H26=""),"N/A",IF(AND($D26='Auto Responses'!$J$27,$H26='Auto Responses'!$J$7),1,IF(AND($D26='Auto Responses'!$J$27,$H26='Auto Responses'!$J$8),0,IF(OR($F26=$G26,$H26='Auto Responses'!$J$7),1,0)))))</f>
        <v>0</v>
      </c>
      <c r="M26" s="10" t="str">
        <f>VLOOKUP($A26,'Institution Evaluation'!$A$56:$K$346,10,0)&amp;""</f>
        <v/>
      </c>
      <c r="N26" s="10">
        <f t="shared" si="2"/>
        <v>1</v>
      </c>
      <c r="O26" s="114">
        <f t="shared" si="3"/>
        <v>20</v>
      </c>
      <c r="P26" s="114">
        <f t="shared" si="4"/>
        <v>0</v>
      </c>
      <c r="Q26" s="114">
        <f t="shared" si="5"/>
        <v>0</v>
      </c>
      <c r="R26" s="114">
        <f t="shared" si="9"/>
        <v>0</v>
      </c>
      <c r="S26" s="114">
        <f t="shared" si="6"/>
        <v>0</v>
      </c>
      <c r="T26" s="114">
        <f t="shared" si="7"/>
        <v>1</v>
      </c>
      <c r="U26" s="114">
        <f t="shared" si="10"/>
        <v>3</v>
      </c>
      <c r="V26" s="114">
        <f t="shared" si="8"/>
        <v>3</v>
      </c>
    </row>
    <row r="27" spans="1:22" ht="57" x14ac:dyDescent="0.2">
      <c r="A27" s="10" t="str">
        <f>Questions!$A27</f>
        <v>DOCU-03</v>
      </c>
      <c r="B27" s="10" t="str">
        <f t="shared" si="0"/>
        <v>DOCU</v>
      </c>
      <c r="C27" s="10" t="str">
        <f>VLOOKUP($A27,Questions!$A$3:$L$333,2,0)&amp;""</f>
        <v>Have you undergone a SSAE 18/SOC 2 audit?</v>
      </c>
      <c r="D27" s="10" t="str">
        <f>VLOOKUP($A27,Questions!$A$3:$L$333,11,0)&amp;""</f>
        <v/>
      </c>
      <c r="E27" s="10" t="str">
        <f>VLOOKUP($A27,Questions!$A$3:$L$333,12,0)&amp;""</f>
        <v>Organization</v>
      </c>
      <c r="F27" s="10" t="str">
        <f>VLOOKUP($A27,'Institution Evaluation'!$A$56:$K$346,3,0)&amp;""</f>
        <v/>
      </c>
      <c r="G27" s="10" t="str">
        <f>VLOOKUP($A27,'Institution Evaluation'!$A$56:$K$346,7,0)&amp;""</f>
        <v>Yes</v>
      </c>
      <c r="H27" s="10" t="str">
        <f>VLOOKUP($A27,'Institution Evaluation'!$A$56:$K$346,8,0)&amp;""</f>
        <v/>
      </c>
      <c r="I27" s="10" t="str">
        <f>VLOOKUP($A27,'Institution Evaluation'!$A$56:$K$346,9,0)&amp;""</f>
        <v>Standard Importance</v>
      </c>
      <c r="J27" s="10" t="str">
        <f>VLOOKUP($A27,'Institution Evaluation'!$A$56:$K$346,10,0)&amp;""</f>
        <v/>
      </c>
      <c r="K27" s="10">
        <f t="shared" si="1"/>
        <v>10</v>
      </c>
      <c r="L27" s="114">
        <f>IF($E27="Not Scored", "N/A",IF(AND($D27='Auto Responses'!$J$27,$H27=""),"N/A",IF(AND($D27='Auto Responses'!$J$27,$H27='Auto Responses'!$J$7),1,IF(AND($D27='Auto Responses'!$J$27,$H27='Auto Responses'!$J$8),0,IF(OR($F27=$G27,$H27='Auto Responses'!$J$7),1,0)))))</f>
        <v>0</v>
      </c>
      <c r="M27" s="10" t="str">
        <f>VLOOKUP($A27,'Institution Evaluation'!$A$56:$K$346,10,0)&amp;""</f>
        <v/>
      </c>
      <c r="N27" s="10">
        <f t="shared" si="2"/>
        <v>0</v>
      </c>
      <c r="O27" s="114">
        <f t="shared" si="3"/>
        <v>10</v>
      </c>
      <c r="P27" s="114">
        <f t="shared" si="4"/>
        <v>0</v>
      </c>
      <c r="Q27" s="114">
        <f t="shared" si="5"/>
        <v>0</v>
      </c>
      <c r="R27" s="114">
        <f t="shared" si="9"/>
        <v>0</v>
      </c>
      <c r="S27" s="114">
        <f t="shared" si="6"/>
        <v>0</v>
      </c>
      <c r="T27" s="114">
        <f t="shared" si="7"/>
        <v>0</v>
      </c>
      <c r="U27" s="114">
        <f t="shared" si="10"/>
        <v>3</v>
      </c>
      <c r="V27" s="114">
        <f t="shared" si="8"/>
        <v>0</v>
      </c>
    </row>
    <row r="28" spans="1:22" ht="57" x14ac:dyDescent="0.2">
      <c r="A28" s="10" t="str">
        <f>Questions!$A28</f>
        <v>DOCU-04</v>
      </c>
      <c r="B28" s="10" t="str">
        <f t="shared" si="0"/>
        <v>DOCU</v>
      </c>
      <c r="C28" s="10" t="str">
        <f>VLOOKUP($A28,Questions!$A$3:$L$333,2,0)&amp;""</f>
        <v>Do you conform with a specific industry standard security framework (e.g., NIST Cybersecurity Framework, CIS Controls, ISO 27001, etc.)?</v>
      </c>
      <c r="D28" s="10" t="str">
        <f>VLOOKUP($A28,Questions!$A$3:$L$333,11,0)&amp;""</f>
        <v/>
      </c>
      <c r="E28" s="10" t="str">
        <f>VLOOKUP($A28,Questions!$A$3:$L$333,12,0)&amp;""</f>
        <v>Organization</v>
      </c>
      <c r="F28" s="10" t="str">
        <f>VLOOKUP($A28,'Institution Evaluation'!$A$56:$K$346,3,0)&amp;""</f>
        <v/>
      </c>
      <c r="G28" s="10" t="str">
        <f>VLOOKUP($A28,'Institution Evaluation'!$A$56:$K$346,7,0)&amp;""</f>
        <v>Yes</v>
      </c>
      <c r="H28" s="10" t="str">
        <f>VLOOKUP($A28,'Institution Evaluation'!$A$56:$K$346,8,0)&amp;""</f>
        <v/>
      </c>
      <c r="I28" s="10" t="str">
        <f>VLOOKUP($A28,'Institution Evaluation'!$A$56:$K$346,9,0)&amp;""</f>
        <v>Standard Importance</v>
      </c>
      <c r="J28" s="10" t="str">
        <f>VLOOKUP($A28,'Institution Evaluation'!$A$56:$K$346,10,0)&amp;""</f>
        <v/>
      </c>
      <c r="K28" s="10">
        <f t="shared" si="1"/>
        <v>10</v>
      </c>
      <c r="L28" s="114">
        <f>IF($E28="Not Scored", "N/A",IF(AND($D28='Auto Responses'!$J$27,$H28=""),"N/A",IF(AND($D28='Auto Responses'!$J$27,$H28='Auto Responses'!$J$7),1,IF(AND($D28='Auto Responses'!$J$27,$H28='Auto Responses'!$J$8),0,IF(OR($F28=$G28,$H28='Auto Responses'!$J$7),1,0)))))</f>
        <v>0</v>
      </c>
      <c r="M28" s="10" t="str">
        <f>VLOOKUP($A28,'Institution Evaluation'!$A$56:$K$346,10,0)&amp;""</f>
        <v/>
      </c>
      <c r="N28" s="10">
        <f t="shared" si="2"/>
        <v>0</v>
      </c>
      <c r="O28" s="114">
        <f t="shared" si="3"/>
        <v>10</v>
      </c>
      <c r="P28" s="114">
        <f t="shared" si="4"/>
        <v>0</v>
      </c>
      <c r="Q28" s="114">
        <f t="shared" si="5"/>
        <v>0</v>
      </c>
      <c r="R28" s="114">
        <f t="shared" si="9"/>
        <v>0</v>
      </c>
      <c r="S28" s="114">
        <f t="shared" si="6"/>
        <v>0</v>
      </c>
      <c r="T28" s="114">
        <f t="shared" si="7"/>
        <v>0</v>
      </c>
      <c r="U28" s="114">
        <f t="shared" si="10"/>
        <v>3</v>
      </c>
      <c r="V28" s="114">
        <f t="shared" si="8"/>
        <v>0</v>
      </c>
    </row>
    <row r="29" spans="1:22" ht="57" x14ac:dyDescent="0.2">
      <c r="A29" s="10" t="str">
        <f>Questions!$A29</f>
        <v>DOCU-05</v>
      </c>
      <c r="B29" s="10" t="str">
        <f t="shared" si="0"/>
        <v>DOCU</v>
      </c>
      <c r="C29" s="10" t="str">
        <f>VLOOKUP($A29,Questions!$A$3:$L$333,2,0)&amp;""</f>
        <v>Can you provide overall system and/or application architecture diagrams, including a full description of the data flow for all components of the system?</v>
      </c>
      <c r="D29" s="10" t="str">
        <f>VLOOKUP($A29,Questions!$A$3:$L$333,11,0)&amp;""</f>
        <v/>
      </c>
      <c r="E29" s="10" t="str">
        <f>VLOOKUP($A29,Questions!$A$3:$L$333,12,0)&amp;""</f>
        <v>Organization</v>
      </c>
      <c r="F29" s="10" t="str">
        <f>VLOOKUP($A29,'Institution Evaluation'!$A$56:$K$346,3,0)&amp;""</f>
        <v/>
      </c>
      <c r="G29" s="10" t="str">
        <f>VLOOKUP($A29,'Institution Evaluation'!$A$56:$K$346,7,0)&amp;""</f>
        <v>Yes</v>
      </c>
      <c r="H29" s="10" t="str">
        <f>VLOOKUP($A29,'Institution Evaluation'!$A$56:$K$346,8,0)&amp;""</f>
        <v/>
      </c>
      <c r="I29" s="10" t="str">
        <f>VLOOKUP($A29,'Institution Evaluation'!$A$56:$K$346,9,0)&amp;""</f>
        <v>Standard Importance</v>
      </c>
      <c r="J29" s="10" t="str">
        <f>VLOOKUP($A29,'Institution Evaluation'!$A$56:$K$346,10,0)&amp;""</f>
        <v/>
      </c>
      <c r="K29" s="10">
        <f t="shared" si="1"/>
        <v>10</v>
      </c>
      <c r="L29" s="114">
        <f>IF($E29="Not Scored", "N/A",IF(AND($D29='Auto Responses'!$J$27,$H29=""),"N/A",IF(AND($D29='Auto Responses'!$J$27,$H29='Auto Responses'!$J$7),1,IF(AND($D29='Auto Responses'!$J$27,$H29='Auto Responses'!$J$8),0,IF(OR($F29=$G29,$H29='Auto Responses'!$J$7),1,0)))))</f>
        <v>0</v>
      </c>
      <c r="M29" s="10" t="str">
        <f>VLOOKUP($A29,'Institution Evaluation'!$A$56:$K$346,10,0)&amp;""</f>
        <v/>
      </c>
      <c r="N29" s="10">
        <f t="shared" si="2"/>
        <v>0</v>
      </c>
      <c r="O29" s="114">
        <f t="shared" si="3"/>
        <v>10</v>
      </c>
      <c r="P29" s="114">
        <f t="shared" si="4"/>
        <v>0</v>
      </c>
      <c r="Q29" s="114">
        <f t="shared" si="5"/>
        <v>0</v>
      </c>
      <c r="R29" s="114">
        <f t="shared" si="9"/>
        <v>0</v>
      </c>
      <c r="S29" s="114">
        <f t="shared" si="6"/>
        <v>0</v>
      </c>
      <c r="T29" s="114">
        <f t="shared" si="7"/>
        <v>0</v>
      </c>
      <c r="U29" s="114">
        <f t="shared" si="10"/>
        <v>3</v>
      </c>
      <c r="V29" s="114">
        <f t="shared" si="8"/>
        <v>0</v>
      </c>
    </row>
    <row r="30" spans="1:22" ht="57" x14ac:dyDescent="0.2">
      <c r="A30" s="10" t="str">
        <f>Questions!$A30</f>
        <v>DOCU-06</v>
      </c>
      <c r="B30" s="10" t="str">
        <f t="shared" si="0"/>
        <v>DOCU</v>
      </c>
      <c r="C30" s="10" t="str">
        <f>VLOOKUP($A30,Questions!$A$3:$L$333,2,0)&amp;""</f>
        <v>Does your organization have a data privacy policy?</v>
      </c>
      <c r="D30" s="10" t="str">
        <f>VLOOKUP($A30,Questions!$A$3:$L$333,11,0)&amp;""</f>
        <v/>
      </c>
      <c r="E30" s="10" t="str">
        <f>VLOOKUP($A30,Questions!$A$3:$L$333,12,0)&amp;""</f>
        <v>Organization</v>
      </c>
      <c r="F30" s="10" t="str">
        <f>VLOOKUP($A30,'Institution Evaluation'!$A$56:$K$346,3,0)&amp;""</f>
        <v/>
      </c>
      <c r="G30" s="10" t="str">
        <f>VLOOKUP($A30,'Institution Evaluation'!$A$56:$K$346,7,0)&amp;""</f>
        <v>Yes</v>
      </c>
      <c r="H30" s="10" t="str">
        <f>VLOOKUP($A30,'Institution Evaluation'!$A$56:$K$346,8,0)&amp;""</f>
        <v/>
      </c>
      <c r="I30" s="10" t="str">
        <f>VLOOKUP($A30,'Institution Evaluation'!$A$56:$K$346,9,0)&amp;""</f>
        <v>Standard Importance</v>
      </c>
      <c r="J30" s="10" t="str">
        <f>VLOOKUP($A30,'Institution Evaluation'!$A$56:$K$346,10,0)&amp;""</f>
        <v/>
      </c>
      <c r="K30" s="10">
        <f t="shared" si="1"/>
        <v>10</v>
      </c>
      <c r="L30" s="114">
        <f>IF($E30="Not Scored", "N/A",IF(AND($D30='Auto Responses'!$J$27,$H30=""),"N/A",IF(AND($D30='Auto Responses'!$J$27,$H30='Auto Responses'!$J$7),1,IF(AND($D30='Auto Responses'!$J$27,$H30='Auto Responses'!$J$8),0,IF(OR($F30=$G30,$H30='Auto Responses'!$J$7),1,0)))))</f>
        <v>0</v>
      </c>
      <c r="M30" s="10" t="str">
        <f>VLOOKUP($A30,'Institution Evaluation'!$A$56:$K$346,10,0)&amp;""</f>
        <v/>
      </c>
      <c r="N30" s="10">
        <f t="shared" si="2"/>
        <v>0</v>
      </c>
      <c r="O30" s="114">
        <f t="shared" si="3"/>
        <v>10</v>
      </c>
      <c r="P30" s="114">
        <f t="shared" si="4"/>
        <v>0</v>
      </c>
      <c r="Q30" s="114">
        <f t="shared" si="5"/>
        <v>0</v>
      </c>
      <c r="R30" s="114">
        <f t="shared" si="9"/>
        <v>0</v>
      </c>
      <c r="S30" s="114">
        <f t="shared" si="6"/>
        <v>0</v>
      </c>
      <c r="T30" s="114">
        <f t="shared" si="7"/>
        <v>0</v>
      </c>
      <c r="U30" s="114">
        <f t="shared" si="10"/>
        <v>3</v>
      </c>
      <c r="V30" s="114">
        <f t="shared" si="8"/>
        <v>0</v>
      </c>
    </row>
    <row r="31" spans="1:22" ht="57" x14ac:dyDescent="0.2">
      <c r="A31" s="10" t="str">
        <f>Questions!$A31</f>
        <v>DOCU-07</v>
      </c>
      <c r="B31" s="10" t="str">
        <f t="shared" si="0"/>
        <v>DOCU</v>
      </c>
      <c r="C31" s="10" t="str">
        <f>VLOOKUP($A31,Questions!$A$3:$L$333,2,0)&amp;""</f>
        <v>Do you have a documented, and currently implemented, employee onboarding and offboarding policy?</v>
      </c>
      <c r="D31" s="10" t="str">
        <f>VLOOKUP($A31,Questions!$A$3:$L$333,11,0)&amp;""</f>
        <v/>
      </c>
      <c r="E31" s="10" t="str">
        <f>VLOOKUP($A31,Questions!$A$3:$L$333,12,0)&amp;""</f>
        <v>Organization</v>
      </c>
      <c r="F31" s="10" t="str">
        <f>VLOOKUP($A31,'Institution Evaluation'!$A$56:$K$346,3,0)&amp;""</f>
        <v/>
      </c>
      <c r="G31" s="10" t="str">
        <f>VLOOKUP($A31,'Institution Evaluation'!$A$56:$K$346,7,0)&amp;""</f>
        <v>Yes</v>
      </c>
      <c r="H31" s="10" t="str">
        <f>VLOOKUP($A31,'Institution Evaluation'!$A$56:$K$346,8,0)&amp;""</f>
        <v/>
      </c>
      <c r="I31" s="10" t="str">
        <f>VLOOKUP($A31,'Institution Evaluation'!$A$56:$K$346,9,0)&amp;""</f>
        <v>Standard Importance</v>
      </c>
      <c r="J31" s="10" t="str">
        <f>VLOOKUP($A31,'Institution Evaluation'!$A$56:$K$346,10,0)&amp;""</f>
        <v/>
      </c>
      <c r="K31" s="10">
        <f t="shared" si="1"/>
        <v>10</v>
      </c>
      <c r="L31" s="114">
        <f>IF($E31="Not Scored", "N/A",IF(AND($D31='Auto Responses'!$J$27,$H31=""),"N/A",IF(AND($D31='Auto Responses'!$J$27,$H31='Auto Responses'!$J$7),1,IF(AND($D31='Auto Responses'!$J$27,$H31='Auto Responses'!$J$8),0,IF(OR($F31=$G31,$H31='Auto Responses'!$J$7),1,0)))))</f>
        <v>0</v>
      </c>
      <c r="M31" s="10" t="str">
        <f>VLOOKUP($A31,'Institution Evaluation'!$A$56:$K$346,10,0)&amp;""</f>
        <v/>
      </c>
      <c r="N31" s="10">
        <f t="shared" si="2"/>
        <v>0</v>
      </c>
      <c r="O31" s="114">
        <f t="shared" si="3"/>
        <v>10</v>
      </c>
      <c r="P31" s="114">
        <f t="shared" si="4"/>
        <v>0</v>
      </c>
      <c r="Q31" s="114">
        <f t="shared" si="5"/>
        <v>0</v>
      </c>
      <c r="R31" s="114">
        <f t="shared" si="9"/>
        <v>0</v>
      </c>
      <c r="S31" s="114">
        <f t="shared" si="6"/>
        <v>0</v>
      </c>
      <c r="T31" s="114">
        <f t="shared" si="7"/>
        <v>0</v>
      </c>
      <c r="U31" s="114">
        <f t="shared" si="10"/>
        <v>3</v>
      </c>
      <c r="V31" s="114">
        <f t="shared" si="8"/>
        <v>0</v>
      </c>
    </row>
    <row r="32" spans="1:22" ht="57" x14ac:dyDescent="0.2">
      <c r="A32" s="10" t="str">
        <f>Questions!$A32</f>
        <v>ITAC-01</v>
      </c>
      <c r="B32" s="10" t="str">
        <f t="shared" si="0"/>
        <v>ITAC</v>
      </c>
      <c r="C32" s="10" t="str">
        <f>VLOOKUP($A32,Questions!$A$3:$L$333,2,0)&amp;""</f>
        <v>Solution Provider Accessibility Contact Name</v>
      </c>
      <c r="D32" s="10" t="str">
        <f>VLOOKUP($A32,Questions!$A$3:$L$333,11,0)&amp;""</f>
        <v>NA</v>
      </c>
      <c r="E32" s="10" t="str">
        <f>VLOOKUP($A32,Questions!$A$3:$L$333,12,0)&amp;""</f>
        <v>Not Scored</v>
      </c>
      <c r="F32" s="10" t="str">
        <f>VLOOKUP($A32,'Institution Evaluation'!$A$56:$K$346,3,0)&amp;""</f>
        <v/>
      </c>
      <c r="G32" s="10" t="str">
        <f>VLOOKUP($A32,'Institution Evaluation'!$A$56:$K$346,7,0)&amp;""</f>
        <v/>
      </c>
      <c r="H32" s="10" t="str">
        <f>VLOOKUP($A32,'Institution Evaluation'!$A$56:$K$346,8,0)&amp;""</f>
        <v/>
      </c>
      <c r="I32" s="10" t="str">
        <f>VLOOKUP($A32,'Institution Evaluation'!$A$56:$K$346,9,0)&amp;""</f>
        <v/>
      </c>
      <c r="J32" s="10" t="str">
        <f>VLOOKUP($A32,'Institution Evaluation'!$A$56:$K$346,10,0)&amp;""</f>
        <v/>
      </c>
      <c r="K32" s="10">
        <f t="shared" si="1"/>
        <v>10</v>
      </c>
      <c r="L32" s="114" t="str">
        <f>IF($E32="Not Scored", "N/A",IF(AND($D32='Auto Responses'!$J$27,$H32=""),"N/A",IF(AND($D32='Auto Responses'!$J$27,$H32='Auto Responses'!$J$7),1,IF(AND($D32='Auto Responses'!$J$27,$H32='Auto Responses'!$J$8),0,IF(OR($F32=$G32,$H32='Auto Responses'!$J$7),1,0)))))</f>
        <v>N/A</v>
      </c>
      <c r="M32" s="10" t="str">
        <f>VLOOKUP($A32,'Institution Evaluation'!$A$56:$K$346,10,0)&amp;""</f>
        <v/>
      </c>
      <c r="N32" s="10">
        <f t="shared" si="2"/>
        <v>0</v>
      </c>
      <c r="O32" s="114" t="str">
        <f>IF(OR($F$18="No",$E32="Not Scored"),"N/A",IF($J32="",$K32,IF($J32="Minor Importance",5,IF($J32="Standard Importance",10,IF($J32="Critical Importance",20,0)))))</f>
        <v>N/A</v>
      </c>
      <c r="P32" s="114" t="str">
        <f t="shared" si="4"/>
        <v>N/A</v>
      </c>
      <c r="Q32" s="114">
        <f t="shared" si="5"/>
        <v>0</v>
      </c>
      <c r="R32" s="114">
        <f t="shared" si="9"/>
        <v>0</v>
      </c>
      <c r="S32" s="114">
        <f t="shared" si="6"/>
        <v>0</v>
      </c>
      <c r="T32" s="114">
        <f t="shared" si="7"/>
        <v>0</v>
      </c>
      <c r="U32" s="114">
        <f t="shared" si="10"/>
        <v>3</v>
      </c>
      <c r="V32" s="114">
        <f t="shared" si="8"/>
        <v>0</v>
      </c>
    </row>
    <row r="33" spans="1:22" ht="57" x14ac:dyDescent="0.2">
      <c r="A33" s="10" t="str">
        <f>Questions!$A33</f>
        <v>ITAC-02</v>
      </c>
      <c r="B33" s="10" t="str">
        <f t="shared" si="0"/>
        <v>ITAC</v>
      </c>
      <c r="C33" s="10" t="str">
        <f>VLOOKUP($A33,Questions!$A$3:$L$333,2,0)&amp;""</f>
        <v>Solution Provider Accessibility Contact Title</v>
      </c>
      <c r="D33" s="10" t="str">
        <f>VLOOKUP($A33,Questions!$A$3:$L$333,11,0)&amp;""</f>
        <v>NA</v>
      </c>
      <c r="E33" s="10" t="str">
        <f>VLOOKUP($A33,Questions!$A$3:$L$333,12,0)&amp;""</f>
        <v>Not Scored</v>
      </c>
      <c r="F33" s="10" t="str">
        <f>VLOOKUP($A33,'Institution Evaluation'!$A$56:$K$346,3,0)&amp;""</f>
        <v/>
      </c>
      <c r="G33" s="10" t="str">
        <f>VLOOKUP($A33,'Institution Evaluation'!$A$56:$K$346,7,0)&amp;""</f>
        <v/>
      </c>
      <c r="H33" s="10" t="str">
        <f>VLOOKUP($A33,'Institution Evaluation'!$A$56:$K$346,8,0)&amp;""</f>
        <v/>
      </c>
      <c r="I33" s="10" t="str">
        <f>VLOOKUP($A33,'Institution Evaluation'!$A$56:$K$346,9,0)&amp;""</f>
        <v/>
      </c>
      <c r="J33" s="10" t="str">
        <f>VLOOKUP($A33,'Institution Evaluation'!$A$56:$K$346,10,0)&amp;""</f>
        <v/>
      </c>
      <c r="K33" s="10">
        <f t="shared" si="1"/>
        <v>10</v>
      </c>
      <c r="L33" s="114" t="str">
        <f>IF($E33="Not Scored", "N/A",IF(AND($D33='Auto Responses'!$J$27,$H33=""),"N/A",IF(AND($D33='Auto Responses'!$J$27,$H33='Auto Responses'!$J$7),1,IF(AND($D33='Auto Responses'!$J$27,$H33='Auto Responses'!$J$8),0,IF(OR($F33=$G33,$H33='Auto Responses'!$J$7),1,0)))))</f>
        <v>N/A</v>
      </c>
      <c r="M33" s="10" t="str">
        <f>VLOOKUP($A33,'Institution Evaluation'!$A$56:$K$346,10,0)&amp;""</f>
        <v/>
      </c>
      <c r="N33" s="10">
        <f t="shared" si="2"/>
        <v>0</v>
      </c>
      <c r="O33" s="114" t="str">
        <f t="shared" ref="O33:O49" si="11">IF(OR($F$18="No",$E33="Not Scored"),"N/A",IF($J33="",$K33,IF($J33="Minor Importance",5,IF($J33="Standard Importance",10,IF($J33="Critical Importance",20,0)))))</f>
        <v>N/A</v>
      </c>
      <c r="P33" s="114" t="str">
        <f t="shared" si="4"/>
        <v>N/A</v>
      </c>
      <c r="Q33" s="114">
        <f t="shared" si="5"/>
        <v>0</v>
      </c>
      <c r="R33" s="114">
        <f t="shared" si="9"/>
        <v>0</v>
      </c>
      <c r="S33" s="114">
        <f t="shared" si="6"/>
        <v>0</v>
      </c>
      <c r="T33" s="114">
        <f t="shared" si="7"/>
        <v>0</v>
      </c>
      <c r="U33" s="114">
        <f t="shared" si="10"/>
        <v>3</v>
      </c>
      <c r="V33" s="114">
        <f t="shared" si="8"/>
        <v>0</v>
      </c>
    </row>
    <row r="34" spans="1:22" ht="57" x14ac:dyDescent="0.2">
      <c r="A34" s="10" t="str">
        <f>Questions!$A34</f>
        <v>ITAC-03</v>
      </c>
      <c r="B34" s="10" t="str">
        <f t="shared" si="0"/>
        <v>ITAC</v>
      </c>
      <c r="C34" s="10" t="str">
        <f>VLOOKUP($A34,Questions!$A$3:$L$333,2,0)&amp;""</f>
        <v>Solution Provider Accessibility Contact Email</v>
      </c>
      <c r="D34" s="10" t="str">
        <f>VLOOKUP($A34,Questions!$A$3:$L$333,11,0)&amp;""</f>
        <v>NA</v>
      </c>
      <c r="E34" s="10" t="str">
        <f>VLOOKUP($A34,Questions!$A$3:$L$333,12,0)&amp;""</f>
        <v>Not Scored</v>
      </c>
      <c r="F34" s="10" t="str">
        <f>VLOOKUP($A34,'Institution Evaluation'!$A$56:$K$346,3,0)&amp;""</f>
        <v/>
      </c>
      <c r="G34" s="10" t="str">
        <f>VLOOKUP($A34,'Institution Evaluation'!$A$56:$K$346,7,0)&amp;""</f>
        <v/>
      </c>
      <c r="H34" s="10" t="str">
        <f>VLOOKUP($A34,'Institution Evaluation'!$A$56:$K$346,8,0)&amp;""</f>
        <v/>
      </c>
      <c r="I34" s="10" t="str">
        <f>VLOOKUP($A34,'Institution Evaluation'!$A$56:$K$346,9,0)&amp;""</f>
        <v/>
      </c>
      <c r="J34" s="10" t="str">
        <f>VLOOKUP($A34,'Institution Evaluation'!$A$56:$K$346,10,0)&amp;""</f>
        <v/>
      </c>
      <c r="K34" s="10">
        <f t="shared" si="1"/>
        <v>10</v>
      </c>
      <c r="L34" s="114" t="str">
        <f>IF($E34="Not Scored", "N/A",IF(AND($D34='Auto Responses'!$J$27,$H34=""),"N/A",IF(AND($D34='Auto Responses'!$J$27,$H34='Auto Responses'!$J$7),1,IF(AND($D34='Auto Responses'!$J$27,$H34='Auto Responses'!$J$8),0,IF(OR($F34=$G34,$H34='Auto Responses'!$J$7),1,0)))))</f>
        <v>N/A</v>
      </c>
      <c r="M34" s="10" t="str">
        <f>VLOOKUP($A34,'Institution Evaluation'!$A$56:$K$346,10,0)&amp;""</f>
        <v/>
      </c>
      <c r="N34" s="10">
        <f t="shared" si="2"/>
        <v>0</v>
      </c>
      <c r="O34" s="114" t="str">
        <f t="shared" si="11"/>
        <v>N/A</v>
      </c>
      <c r="P34" s="114" t="str">
        <f t="shared" si="4"/>
        <v>N/A</v>
      </c>
      <c r="Q34" s="114">
        <f t="shared" si="5"/>
        <v>0</v>
      </c>
      <c r="R34" s="114">
        <f t="shared" si="9"/>
        <v>0</v>
      </c>
      <c r="S34" s="114">
        <f t="shared" si="6"/>
        <v>0</v>
      </c>
      <c r="T34" s="114">
        <f t="shared" si="7"/>
        <v>0</v>
      </c>
      <c r="U34" s="114">
        <f t="shared" si="10"/>
        <v>3</v>
      </c>
      <c r="V34" s="114">
        <f t="shared" si="8"/>
        <v>0</v>
      </c>
    </row>
    <row r="35" spans="1:22" ht="57" x14ac:dyDescent="0.2">
      <c r="A35" s="10" t="str">
        <f>Questions!$A35</f>
        <v>ITAC-04</v>
      </c>
      <c r="B35" s="10" t="str">
        <f t="shared" si="0"/>
        <v>ITAC</v>
      </c>
      <c r="C35" s="10" t="str">
        <f>VLOOKUP($A35,Questions!$A$3:$L$333,2,0)&amp;""</f>
        <v>Solution Provider Accessibility Contact Phone Number</v>
      </c>
      <c r="D35" s="10" t="str">
        <f>VLOOKUP($A35,Questions!$A$3:$L$333,11,0)&amp;""</f>
        <v>NA</v>
      </c>
      <c r="E35" s="10" t="str">
        <f>VLOOKUP($A35,Questions!$A$3:$L$333,12,0)&amp;""</f>
        <v>Not Scored</v>
      </c>
      <c r="F35" s="10" t="str">
        <f>VLOOKUP($A35,'Institution Evaluation'!$A$56:$K$346,3,0)&amp;""</f>
        <v/>
      </c>
      <c r="G35" s="10" t="str">
        <f>VLOOKUP($A35,'Institution Evaluation'!$A$56:$K$346,7,0)&amp;""</f>
        <v/>
      </c>
      <c r="H35" s="10" t="str">
        <f>VLOOKUP($A35,'Institution Evaluation'!$A$56:$K$346,8,0)&amp;""</f>
        <v/>
      </c>
      <c r="I35" s="10" t="str">
        <f>VLOOKUP($A35,'Institution Evaluation'!$A$56:$K$346,9,0)&amp;""</f>
        <v/>
      </c>
      <c r="J35" s="10" t="str">
        <f>VLOOKUP($A35,'Institution Evaluation'!$A$56:$K$346,10,0)&amp;""</f>
        <v/>
      </c>
      <c r="K35" s="10">
        <f t="shared" si="1"/>
        <v>10</v>
      </c>
      <c r="L35" s="114" t="str">
        <f>IF($E35="Not Scored", "N/A",IF(AND($D35='Auto Responses'!$J$27,$H35=""),"N/A",IF(AND($D35='Auto Responses'!$J$27,$H35='Auto Responses'!$J$7),1,IF(AND($D35='Auto Responses'!$J$27,$H35='Auto Responses'!$J$8),0,IF(OR($F35=$G35,$H35='Auto Responses'!$J$7),1,0)))))</f>
        <v>N/A</v>
      </c>
      <c r="M35" s="10" t="str">
        <f>VLOOKUP($A35,'Institution Evaluation'!$A$56:$K$346,10,0)&amp;""</f>
        <v/>
      </c>
      <c r="N35" s="10">
        <f t="shared" si="2"/>
        <v>0</v>
      </c>
      <c r="O35" s="114" t="str">
        <f t="shared" si="11"/>
        <v>N/A</v>
      </c>
      <c r="P35" s="114" t="str">
        <f t="shared" si="4"/>
        <v>N/A</v>
      </c>
      <c r="Q35" s="114">
        <f t="shared" si="5"/>
        <v>0</v>
      </c>
      <c r="R35" s="114">
        <f t="shared" si="9"/>
        <v>0</v>
      </c>
      <c r="S35" s="114">
        <f t="shared" si="6"/>
        <v>0</v>
      </c>
      <c r="T35" s="114">
        <f t="shared" si="7"/>
        <v>0</v>
      </c>
      <c r="U35" s="114">
        <f t="shared" si="10"/>
        <v>3</v>
      </c>
      <c r="V35" s="114">
        <f t="shared" si="8"/>
        <v>0</v>
      </c>
    </row>
    <row r="36" spans="1:22" ht="71.25" x14ac:dyDescent="0.2">
      <c r="A36" s="10" t="str">
        <f>Questions!$A36</f>
        <v>ITAC-05</v>
      </c>
      <c r="B36" s="10" t="str">
        <f t="shared" si="0"/>
        <v>ITAC</v>
      </c>
      <c r="C36" s="10" t="str">
        <f>VLOOKUP($A36,Questions!$A$3:$L$333,2,0)&amp;""</f>
        <v>Web Link to Accessibility Statement or VPAT</v>
      </c>
      <c r="D36" s="10" t="str">
        <f>VLOOKUP($A36,Questions!$A$3:$L$333,11,0)&amp;""</f>
        <v>Neutral until evaluated</v>
      </c>
      <c r="E36" s="10" t="str">
        <f>VLOOKUP($A36,Questions!$A$3:$L$333,12,0)&amp;""</f>
        <v>IT Accessibility</v>
      </c>
      <c r="F36" s="10" t="str">
        <f>VLOOKUP($A36,'Institution Evaluation'!$A$56:$K$346,3,0)&amp;""</f>
        <v/>
      </c>
      <c r="G36" s="10" t="str">
        <f>VLOOKUP($A36,'Institution Evaluation'!$A$56:$K$346,7,0)&amp;""</f>
        <v>Qualitative Answer - make a selection in column G</v>
      </c>
      <c r="H36" s="10" t="str">
        <f>VLOOKUP($A36,'Institution Evaluation'!$A$56:$K$346,8,0)&amp;""</f>
        <v/>
      </c>
      <c r="I36" s="10" t="str">
        <f>VLOOKUP($A36,'Institution Evaluation'!$A$56:$K$346,9,0)&amp;""</f>
        <v>Standard Importance</v>
      </c>
      <c r="J36" s="10" t="str">
        <f>VLOOKUP($A36,'Institution Evaluation'!$A$56:$K$346,10,0)&amp;""</f>
        <v/>
      </c>
      <c r="K36" s="10">
        <f t="shared" si="1"/>
        <v>10</v>
      </c>
      <c r="L36" s="114" t="str">
        <f>IF($E36="Not Scored", "N/A",IF(AND($D36='Auto Responses'!$J$27,$H36=""),"N/A",IF(AND($D36='Auto Responses'!$J$27,$H36='Auto Responses'!$J$7),1,IF(AND($D36='Auto Responses'!$J$27,$H36='Auto Responses'!$J$8),0,IF(OR($F36=$G36,$H36='Auto Responses'!$J$7),1,0)))))</f>
        <v>N/A</v>
      </c>
      <c r="M36" s="10" t="str">
        <f>VLOOKUP($A36,'Institution Evaluation'!$A$56:$K$346,10,0)&amp;""</f>
        <v/>
      </c>
      <c r="N36" s="10">
        <f t="shared" si="2"/>
        <v>0</v>
      </c>
      <c r="O36" s="114">
        <f t="shared" si="11"/>
        <v>10</v>
      </c>
      <c r="P36" s="114" t="str">
        <f t="shared" si="4"/>
        <v>N/A</v>
      </c>
      <c r="Q36" s="114">
        <f t="shared" si="5"/>
        <v>0</v>
      </c>
      <c r="R36" s="114">
        <f t="shared" si="9"/>
        <v>0</v>
      </c>
      <c r="S36" s="114">
        <f t="shared" si="6"/>
        <v>0</v>
      </c>
      <c r="T36" s="114">
        <f t="shared" si="7"/>
        <v>0</v>
      </c>
      <c r="U36" s="114">
        <f t="shared" si="10"/>
        <v>3</v>
      </c>
      <c r="V36" s="114">
        <f t="shared" si="8"/>
        <v>0</v>
      </c>
    </row>
    <row r="37" spans="1:22" ht="57" x14ac:dyDescent="0.2">
      <c r="A37" s="10" t="str">
        <f>Questions!$A37</f>
        <v>ITAC-06</v>
      </c>
      <c r="B37" s="10" t="str">
        <f t="shared" si="0"/>
        <v>ITAC</v>
      </c>
      <c r="C37" s="10" t="str">
        <f>VLOOKUP($A37,Questions!$A$3:$L$333,2,0)&amp;""</f>
        <v>Has a VPAT or ACR been created or updated for the solution and version under consideration within the past 12 months?*</v>
      </c>
      <c r="D37" s="10" t="str">
        <f>VLOOKUP($A37,Questions!$A$3:$L$333,11,0)&amp;""</f>
        <v/>
      </c>
      <c r="E37" s="10" t="str">
        <f>VLOOKUP($A37,Questions!$A$3:$L$333,12,0)&amp;""</f>
        <v>IT Accessibility</v>
      </c>
      <c r="F37" s="10" t="str">
        <f>VLOOKUP($A37,'Institution Evaluation'!$A$56:$K$346,3,0)&amp;""</f>
        <v/>
      </c>
      <c r="G37" s="10" t="str">
        <f>VLOOKUP($A37,'Institution Evaluation'!$A$56:$K$346,7,0)&amp;""</f>
        <v>Yes</v>
      </c>
      <c r="H37" s="10" t="str">
        <f>VLOOKUP($A37,'Institution Evaluation'!$A$56:$K$346,8,0)&amp;""</f>
        <v/>
      </c>
      <c r="I37" s="10" t="str">
        <f>VLOOKUP($A37,'Institution Evaluation'!$A$56:$K$346,9,0)&amp;""</f>
        <v>Critical Importance</v>
      </c>
      <c r="J37" s="10" t="str">
        <f>VLOOKUP($A37,'Institution Evaluation'!$A$56:$K$346,10,0)&amp;""</f>
        <v/>
      </c>
      <c r="K37" s="10">
        <f t="shared" si="1"/>
        <v>20</v>
      </c>
      <c r="L37" s="114">
        <f>IF($E37="Not Scored", "N/A",IF(AND($D37='Auto Responses'!$J$27,$H37=""),"N/A",IF(AND($D37='Auto Responses'!$J$27,$H37='Auto Responses'!$J$7),1,IF(AND($D37='Auto Responses'!$J$27,$H37='Auto Responses'!$J$8),0,IF(OR($F37=$G37,$H37='Auto Responses'!$J$7),1,0)))))</f>
        <v>0</v>
      </c>
      <c r="M37" s="10" t="str">
        <f>VLOOKUP($A37,'Institution Evaluation'!$A$56:$K$346,10,0)&amp;""</f>
        <v/>
      </c>
      <c r="N37" s="10">
        <f t="shared" si="2"/>
        <v>1</v>
      </c>
      <c r="O37" s="114">
        <f t="shared" si="11"/>
        <v>20</v>
      </c>
      <c r="P37" s="114">
        <f t="shared" si="4"/>
        <v>0</v>
      </c>
      <c r="Q37" s="114">
        <f t="shared" si="5"/>
        <v>0</v>
      </c>
      <c r="R37" s="114">
        <f t="shared" si="9"/>
        <v>0</v>
      </c>
      <c r="S37" s="114">
        <f t="shared" si="6"/>
        <v>0</v>
      </c>
      <c r="T37" s="114">
        <f t="shared" si="7"/>
        <v>1</v>
      </c>
      <c r="U37" s="114">
        <f t="shared" si="10"/>
        <v>4</v>
      </c>
      <c r="V37" s="114">
        <f t="shared" si="8"/>
        <v>4</v>
      </c>
    </row>
    <row r="38" spans="1:22" ht="57" x14ac:dyDescent="0.2">
      <c r="A38" s="10" t="str">
        <f>Questions!$A38</f>
        <v>ITAC-07</v>
      </c>
      <c r="B38" s="10" t="str">
        <f t="shared" si="0"/>
        <v>ITAC</v>
      </c>
      <c r="C38" s="10" t="str">
        <f>VLOOKUP($A38,Questions!$A$3:$L$333,2,0)&amp;""</f>
        <v>Will your company agree to meet your stated accessibility standard or WCAG 2.1 AA as part of your contractual agreement for the solution?*</v>
      </c>
      <c r="D38" s="10" t="str">
        <f>VLOOKUP($A38,Questions!$A$3:$L$333,11,0)&amp;""</f>
        <v/>
      </c>
      <c r="E38" s="10" t="str">
        <f>VLOOKUP($A38,Questions!$A$3:$L$333,12,0)&amp;""</f>
        <v>IT Accessibility</v>
      </c>
      <c r="F38" s="10" t="str">
        <f>VLOOKUP($A38,'Institution Evaluation'!$A$56:$K$346,3,0)&amp;""</f>
        <v/>
      </c>
      <c r="G38" s="10" t="str">
        <f>VLOOKUP($A38,'Institution Evaluation'!$A$56:$K$346,7,0)&amp;""</f>
        <v>Yes</v>
      </c>
      <c r="H38" s="10" t="str">
        <f>VLOOKUP($A38,'Institution Evaluation'!$A$56:$K$346,8,0)&amp;""</f>
        <v/>
      </c>
      <c r="I38" s="10" t="str">
        <f>VLOOKUP($A38,'Institution Evaluation'!$A$56:$K$346,9,0)&amp;""</f>
        <v>Critical Importance</v>
      </c>
      <c r="J38" s="10" t="str">
        <f>VLOOKUP($A38,'Institution Evaluation'!$A$56:$K$346,10,0)&amp;""</f>
        <v/>
      </c>
      <c r="K38" s="10">
        <f t="shared" si="1"/>
        <v>20</v>
      </c>
      <c r="L38" s="114">
        <f>IF($E38="Not Scored", "N/A",IF(AND($D38='Auto Responses'!$J$27,$H38=""),"N/A",IF(AND($D38='Auto Responses'!$J$27,$H38='Auto Responses'!$J$7),1,IF(AND($D38='Auto Responses'!$J$27,$H38='Auto Responses'!$J$8),0,IF(OR($F38=$G38,$H38='Auto Responses'!$J$7),1,0)))))</f>
        <v>0</v>
      </c>
      <c r="M38" s="10" t="str">
        <f>VLOOKUP($A38,'Institution Evaluation'!$A$56:$K$346,10,0)&amp;""</f>
        <v/>
      </c>
      <c r="N38" s="10">
        <f t="shared" si="2"/>
        <v>1</v>
      </c>
      <c r="O38" s="114">
        <f t="shared" si="11"/>
        <v>20</v>
      </c>
      <c r="P38" s="114">
        <f t="shared" si="4"/>
        <v>0</v>
      </c>
      <c r="Q38" s="114">
        <f t="shared" si="5"/>
        <v>0</v>
      </c>
      <c r="R38" s="114">
        <f t="shared" si="9"/>
        <v>0</v>
      </c>
      <c r="S38" s="114">
        <f t="shared" si="6"/>
        <v>0</v>
      </c>
      <c r="T38" s="114">
        <f t="shared" si="7"/>
        <v>1</v>
      </c>
      <c r="U38" s="114">
        <f t="shared" si="10"/>
        <v>5</v>
      </c>
      <c r="V38" s="114">
        <f t="shared" si="8"/>
        <v>5</v>
      </c>
    </row>
    <row r="39" spans="1:22" ht="57" x14ac:dyDescent="0.2">
      <c r="A39" s="10" t="str">
        <f>Questions!$A39</f>
        <v>ITAC-08</v>
      </c>
      <c r="B39" s="10" t="str">
        <f t="shared" si="0"/>
        <v>ITAC</v>
      </c>
      <c r="C39" s="10" t="str">
        <f>VLOOKUP($A39,Questions!$A$3:$L$333,2,0)&amp;""</f>
        <v>Does the solution substantially conform to WCAG 2.1 AA?*</v>
      </c>
      <c r="D39" s="10" t="str">
        <f>VLOOKUP($A39,Questions!$A$3:$L$333,11,0)&amp;""</f>
        <v/>
      </c>
      <c r="E39" s="10" t="str">
        <f>VLOOKUP($A39,Questions!$A$3:$L$333,12,0)&amp;""</f>
        <v>IT Accessibility</v>
      </c>
      <c r="F39" s="10" t="str">
        <f>VLOOKUP($A39,'Institution Evaluation'!$A$56:$K$346,3,0)&amp;""</f>
        <v/>
      </c>
      <c r="G39" s="10" t="str">
        <f>VLOOKUP($A39,'Institution Evaluation'!$A$56:$K$346,7,0)&amp;""</f>
        <v>Yes</v>
      </c>
      <c r="H39" s="10" t="str">
        <f>VLOOKUP($A39,'Institution Evaluation'!$A$56:$K$346,8,0)&amp;""</f>
        <v/>
      </c>
      <c r="I39" s="10" t="str">
        <f>VLOOKUP($A39,'Institution Evaluation'!$A$56:$K$346,9,0)&amp;""</f>
        <v>Critical Importance</v>
      </c>
      <c r="J39" s="10" t="str">
        <f>VLOOKUP($A39,'Institution Evaluation'!$A$56:$K$346,10,0)&amp;""</f>
        <v/>
      </c>
      <c r="K39" s="10">
        <f t="shared" si="1"/>
        <v>20</v>
      </c>
      <c r="L39" s="114">
        <f>IF($E39="Not Scored", "N/A",IF(AND($D39='Auto Responses'!$J$27,$H39=""),"N/A",IF(AND($D39='Auto Responses'!$J$27,$H39='Auto Responses'!$J$7),1,IF(AND($D39='Auto Responses'!$J$27,$H39='Auto Responses'!$J$8),0,IF(OR($F39=$G39,$H39='Auto Responses'!$J$7),1,0)))))</f>
        <v>0</v>
      </c>
      <c r="M39" s="10" t="str">
        <f>VLOOKUP($A39,'Institution Evaluation'!$A$56:$K$346,10,0)&amp;""</f>
        <v/>
      </c>
      <c r="N39" s="10">
        <f t="shared" si="2"/>
        <v>1</v>
      </c>
      <c r="O39" s="114">
        <f t="shared" si="11"/>
        <v>20</v>
      </c>
      <c r="P39" s="114">
        <f t="shared" si="4"/>
        <v>0</v>
      </c>
      <c r="Q39" s="114">
        <f t="shared" si="5"/>
        <v>0</v>
      </c>
      <c r="R39" s="114">
        <f t="shared" si="9"/>
        <v>0</v>
      </c>
      <c r="S39" s="114">
        <f t="shared" si="6"/>
        <v>0</v>
      </c>
      <c r="T39" s="114">
        <f t="shared" si="7"/>
        <v>1</v>
      </c>
      <c r="U39" s="114">
        <f t="shared" si="10"/>
        <v>6</v>
      </c>
      <c r="V39" s="114">
        <f t="shared" si="8"/>
        <v>6</v>
      </c>
    </row>
    <row r="40" spans="1:22" ht="57" x14ac:dyDescent="0.2">
      <c r="A40" s="10" t="str">
        <f>Questions!$A40</f>
        <v>ITAC-09</v>
      </c>
      <c r="B40" s="10" t="str">
        <f t="shared" si="0"/>
        <v>ITAC</v>
      </c>
      <c r="C40" s="10" t="str">
        <f>VLOOKUP($A40,Questions!$A$3:$L$333,2,0)&amp;""</f>
        <v>Do you have a documented and implemented process for reporting and tracking accessibility issues?*</v>
      </c>
      <c r="D40" s="10" t="str">
        <f>VLOOKUP($A40,Questions!$A$3:$L$333,11,0)&amp;""</f>
        <v/>
      </c>
      <c r="E40" s="10" t="str">
        <f>VLOOKUP($A40,Questions!$A$3:$L$333,12,0)&amp;""</f>
        <v>IT Accessibility</v>
      </c>
      <c r="F40" s="10" t="str">
        <f>VLOOKUP($A40,'Institution Evaluation'!$A$56:$K$346,3,0)&amp;""</f>
        <v/>
      </c>
      <c r="G40" s="10" t="str">
        <f>VLOOKUP($A40,'Institution Evaluation'!$A$56:$K$346,7,0)&amp;""</f>
        <v>Yes</v>
      </c>
      <c r="H40" s="10" t="str">
        <f>VLOOKUP($A40,'Institution Evaluation'!$A$56:$K$346,8,0)&amp;""</f>
        <v/>
      </c>
      <c r="I40" s="10" t="str">
        <f>VLOOKUP($A40,'Institution Evaluation'!$A$56:$K$346,9,0)&amp;""</f>
        <v>Critical Importance</v>
      </c>
      <c r="J40" s="10" t="str">
        <f>VLOOKUP($A40,'Institution Evaluation'!$A$56:$K$346,10,0)&amp;""</f>
        <v/>
      </c>
      <c r="K40" s="10">
        <f t="shared" si="1"/>
        <v>20</v>
      </c>
      <c r="L40" s="114">
        <f>IF($E40="Not Scored", "N/A",IF(AND($D40='Auto Responses'!$J$27,$H40=""),"N/A",IF(AND($D40='Auto Responses'!$J$27,$H40='Auto Responses'!$J$7),1,IF(AND($D40='Auto Responses'!$J$27,$H40='Auto Responses'!$J$8),0,IF(OR($F40=$G40,$H40='Auto Responses'!$J$7),1,0)))))</f>
        <v>0</v>
      </c>
      <c r="M40" s="10" t="str">
        <f>VLOOKUP($A40,'Institution Evaluation'!$A$56:$K$346,10,0)&amp;""</f>
        <v/>
      </c>
      <c r="N40" s="10">
        <f t="shared" si="2"/>
        <v>1</v>
      </c>
      <c r="O40" s="114">
        <f t="shared" si="11"/>
        <v>20</v>
      </c>
      <c r="P40" s="114">
        <f t="shared" si="4"/>
        <v>0</v>
      </c>
      <c r="Q40" s="114">
        <f t="shared" si="5"/>
        <v>0</v>
      </c>
      <c r="R40" s="114">
        <f t="shared" si="9"/>
        <v>0</v>
      </c>
      <c r="S40" s="114">
        <f t="shared" si="6"/>
        <v>0</v>
      </c>
      <c r="T40" s="114">
        <f t="shared" si="7"/>
        <v>1</v>
      </c>
      <c r="U40" s="114">
        <f t="shared" si="10"/>
        <v>7</v>
      </c>
      <c r="V40" s="114">
        <f t="shared" si="8"/>
        <v>7</v>
      </c>
    </row>
    <row r="41" spans="1:22" ht="57" x14ac:dyDescent="0.2">
      <c r="A41" s="10" t="str">
        <f>Questions!$A41</f>
        <v>ITAC-10</v>
      </c>
      <c r="B41" s="10" t="str">
        <f t="shared" si="0"/>
        <v>ITAC</v>
      </c>
      <c r="C41" s="10" t="str">
        <f>VLOOKUP($A41,Questions!$A$3:$L$333,2,0)&amp;""</f>
        <v>Do you have documentation to support the accessibility features of your solution?</v>
      </c>
      <c r="D41" s="10" t="str">
        <f>VLOOKUP($A41,Questions!$A$3:$L$333,11,0)&amp;""</f>
        <v/>
      </c>
      <c r="E41" s="10" t="str">
        <f>VLOOKUP($A41,Questions!$A$3:$L$333,12,0)&amp;""</f>
        <v>IT Accessibility</v>
      </c>
      <c r="F41" s="10" t="str">
        <f>VLOOKUP($A41,'Institution Evaluation'!$A$56:$K$346,3,0)&amp;""</f>
        <v/>
      </c>
      <c r="G41" s="10" t="str">
        <f>VLOOKUP($A41,'Institution Evaluation'!$A$56:$K$346,7,0)&amp;""</f>
        <v>Yes</v>
      </c>
      <c r="H41" s="10" t="str">
        <f>VLOOKUP($A41,'Institution Evaluation'!$A$56:$K$346,8,0)&amp;""</f>
        <v/>
      </c>
      <c r="I41" s="10" t="str">
        <f>VLOOKUP($A41,'Institution Evaluation'!$A$56:$K$346,9,0)&amp;""</f>
        <v>Standard Importance</v>
      </c>
      <c r="J41" s="10" t="str">
        <f>VLOOKUP($A41,'Institution Evaluation'!$A$56:$K$346,10,0)&amp;""</f>
        <v/>
      </c>
      <c r="K41" s="10">
        <f t="shared" si="1"/>
        <v>10</v>
      </c>
      <c r="L41" s="114">
        <f>IF($E41="Not Scored", "N/A",IF(AND($D41='Auto Responses'!$J$27,$H41=""),"N/A",IF(AND($D41='Auto Responses'!$J$27,$H41='Auto Responses'!$J$7),1,IF(AND($D41='Auto Responses'!$J$27,$H41='Auto Responses'!$J$8),0,IF(OR($F41=$G41,$H41='Auto Responses'!$J$7),1,0)))))</f>
        <v>0</v>
      </c>
      <c r="M41" s="10" t="str">
        <f>VLOOKUP($A41,'Institution Evaluation'!$A$56:$K$346,10,0)&amp;""</f>
        <v/>
      </c>
      <c r="N41" s="10">
        <f t="shared" si="2"/>
        <v>0</v>
      </c>
      <c r="O41" s="114">
        <f t="shared" si="11"/>
        <v>10</v>
      </c>
      <c r="P41" s="114">
        <f t="shared" si="4"/>
        <v>0</v>
      </c>
      <c r="Q41" s="114">
        <f t="shared" si="5"/>
        <v>0</v>
      </c>
      <c r="R41" s="114">
        <f t="shared" si="9"/>
        <v>0</v>
      </c>
      <c r="S41" s="114">
        <f t="shared" si="6"/>
        <v>0</v>
      </c>
      <c r="T41" s="114">
        <f t="shared" si="7"/>
        <v>0</v>
      </c>
      <c r="U41" s="114">
        <f t="shared" si="10"/>
        <v>7</v>
      </c>
      <c r="V41" s="114">
        <f t="shared" si="8"/>
        <v>0</v>
      </c>
    </row>
    <row r="42" spans="1:22" ht="57" x14ac:dyDescent="0.2">
      <c r="A42" s="10" t="str">
        <f>Questions!$A42</f>
        <v>ITAC-11</v>
      </c>
      <c r="B42" s="10" t="str">
        <f t="shared" si="0"/>
        <v>ITAC</v>
      </c>
      <c r="C42" s="10" t="str">
        <f>VLOOKUP($A42,Questions!$A$3:$L$333,2,0)&amp;""</f>
        <v>Has a third-party expert conducted an audit of the most recent version of your solution?</v>
      </c>
      <c r="D42" s="10"/>
      <c r="E42" s="10" t="str">
        <f>VLOOKUP($A42,Questions!$A$3:$L$333,12,0)&amp;""</f>
        <v>IT Accessibility</v>
      </c>
      <c r="F42" s="10" t="str">
        <f>VLOOKUP($A42,'Institution Evaluation'!$A$56:$K$346,3,0)&amp;""</f>
        <v/>
      </c>
      <c r="G42" s="10" t="str">
        <f>VLOOKUP($A42,'Institution Evaluation'!$A$56:$K$346,7,0)&amp;""</f>
        <v>Yes</v>
      </c>
      <c r="H42" s="10" t="str">
        <f>VLOOKUP($A42,'Institution Evaluation'!$A$56:$K$346,8,0)&amp;""</f>
        <v/>
      </c>
      <c r="I42" s="10" t="str">
        <f>VLOOKUP($A42,'Institution Evaluation'!$A$56:$K$346,9,0)&amp;""</f>
        <v>Standard Importance</v>
      </c>
      <c r="J42" s="10" t="str">
        <f>VLOOKUP($A42,'Institution Evaluation'!$A$56:$K$346,10,0)&amp;""</f>
        <v/>
      </c>
      <c r="K42" s="10">
        <f t="shared" si="1"/>
        <v>10</v>
      </c>
      <c r="L42" s="114">
        <f>IF($E42="Not Scored", "N/A",IF(AND($D42='Auto Responses'!$J$27,$H42=""),"N/A",IF(AND($D42='Auto Responses'!$J$27,$H42='Auto Responses'!$J$7),1,IF(AND($D42='Auto Responses'!$J$27,$H42='Auto Responses'!$J$8),0,IF(OR($F42=$G42,$H42='Auto Responses'!$J$7),1,0)))))</f>
        <v>0</v>
      </c>
      <c r="M42" s="10" t="str">
        <f>VLOOKUP($A42,'Institution Evaluation'!$A$56:$K$346,10,0)&amp;""</f>
        <v/>
      </c>
      <c r="N42" s="10">
        <f t="shared" si="2"/>
        <v>0</v>
      </c>
      <c r="O42" s="114">
        <f t="shared" si="11"/>
        <v>10</v>
      </c>
      <c r="P42" s="114">
        <f t="shared" si="4"/>
        <v>0</v>
      </c>
      <c r="Q42" s="114">
        <f t="shared" si="5"/>
        <v>0</v>
      </c>
      <c r="R42" s="114">
        <f t="shared" si="9"/>
        <v>0</v>
      </c>
      <c r="S42" s="114">
        <f t="shared" si="6"/>
        <v>0</v>
      </c>
      <c r="T42" s="114">
        <f t="shared" si="7"/>
        <v>0</v>
      </c>
      <c r="U42" s="114">
        <f t="shared" si="10"/>
        <v>7</v>
      </c>
      <c r="V42" s="114">
        <f t="shared" si="8"/>
        <v>0</v>
      </c>
    </row>
    <row r="43" spans="1:22" ht="57" x14ac:dyDescent="0.2">
      <c r="A43" s="10" t="str">
        <f>Questions!$A43</f>
        <v>ITAC-12</v>
      </c>
      <c r="B43" s="10" t="str">
        <f t="shared" si="0"/>
        <v>ITAC</v>
      </c>
      <c r="C43" s="10" t="str">
        <f>VLOOKUP($A43,Questions!$A$3:$L$333,2,0)&amp;""</f>
        <v>Do you have a documented and implemented process for verifying accessibility conformance?</v>
      </c>
      <c r="D43" s="10" t="str">
        <f>VLOOKUP($A43,Questions!$A$3:$L$333,11,0)&amp;""</f>
        <v/>
      </c>
      <c r="E43" s="10" t="str">
        <f>VLOOKUP($A43,Questions!$A$3:$L$333,12,0)&amp;""</f>
        <v>IT Accessibility</v>
      </c>
      <c r="F43" s="10" t="str">
        <f>VLOOKUP($A43,'Institution Evaluation'!$A$56:$K$346,3,0)&amp;""</f>
        <v/>
      </c>
      <c r="G43" s="10" t="str">
        <f>VLOOKUP($A43,'Institution Evaluation'!$A$56:$K$346,7,0)&amp;""</f>
        <v>Yes</v>
      </c>
      <c r="H43" s="10" t="str">
        <f>VLOOKUP($A43,'Institution Evaluation'!$A$56:$K$346,8,0)&amp;""</f>
        <v/>
      </c>
      <c r="I43" s="10" t="str">
        <f>VLOOKUP($A43,'Institution Evaluation'!$A$56:$K$346,9,0)&amp;""</f>
        <v>Standard Importance</v>
      </c>
      <c r="J43" s="10" t="str">
        <f>VLOOKUP($A43,'Institution Evaluation'!$A$56:$K$346,10,0)&amp;""</f>
        <v/>
      </c>
      <c r="K43" s="10">
        <f t="shared" si="1"/>
        <v>10</v>
      </c>
      <c r="L43" s="114">
        <f>IF($E43="Not Scored", "N/A",IF(AND($D43='Auto Responses'!$J$27,$H43=""),"N/A",IF(AND($D43='Auto Responses'!$J$27,$H43='Auto Responses'!$J$7),1,IF(AND($D43='Auto Responses'!$J$27,$H43='Auto Responses'!$J$8),0,IF(OR($F43=$G43,$H43='Auto Responses'!$J$7),1,0)))))</f>
        <v>0</v>
      </c>
      <c r="M43" s="10" t="str">
        <f>VLOOKUP($A43,'Institution Evaluation'!$A$56:$K$346,10,0)&amp;""</f>
        <v/>
      </c>
      <c r="N43" s="10">
        <f t="shared" si="2"/>
        <v>0</v>
      </c>
      <c r="O43" s="114">
        <f t="shared" si="11"/>
        <v>10</v>
      </c>
      <c r="P43" s="114">
        <f t="shared" si="4"/>
        <v>0</v>
      </c>
      <c r="Q43" s="114">
        <f t="shared" si="5"/>
        <v>0</v>
      </c>
      <c r="R43" s="114">
        <f t="shared" si="9"/>
        <v>0</v>
      </c>
      <c r="S43" s="114">
        <f t="shared" si="6"/>
        <v>0</v>
      </c>
      <c r="T43" s="114">
        <f t="shared" si="7"/>
        <v>0</v>
      </c>
      <c r="U43" s="114">
        <f t="shared" si="10"/>
        <v>7</v>
      </c>
      <c r="V43" s="114">
        <f t="shared" si="8"/>
        <v>0</v>
      </c>
    </row>
    <row r="44" spans="1:22" ht="57" x14ac:dyDescent="0.2">
      <c r="A44" s="10" t="str">
        <f>Questions!$A44</f>
        <v>ITAC-13</v>
      </c>
      <c r="B44" s="10" t="str">
        <f t="shared" si="0"/>
        <v>ITAC</v>
      </c>
      <c r="C44" s="10" t="str">
        <f>VLOOKUP($A44,Questions!$A$3:$L$333,2,0)&amp;""</f>
        <v>Have you adopted a technical or legal standard of conformance for the solution?</v>
      </c>
      <c r="D44" s="10" t="str">
        <f>VLOOKUP($A44,Questions!$A$3:$L$333,11,0)&amp;""</f>
        <v/>
      </c>
      <c r="E44" s="10" t="str">
        <f>VLOOKUP($A44,Questions!$A$3:$L$333,12,0)&amp;""</f>
        <v>IT Accessibility</v>
      </c>
      <c r="F44" s="10" t="str">
        <f>VLOOKUP($A44,'Institution Evaluation'!$A$56:$K$346,3,0)&amp;""</f>
        <v/>
      </c>
      <c r="G44" s="10" t="str">
        <f>VLOOKUP($A44,'Institution Evaluation'!$A$56:$K$346,7,0)&amp;""</f>
        <v>Yes</v>
      </c>
      <c r="H44" s="10" t="str">
        <f>VLOOKUP($A44,'Institution Evaluation'!$A$56:$K$346,8,0)&amp;""</f>
        <v/>
      </c>
      <c r="I44" s="10" t="str">
        <f>VLOOKUP($A44,'Institution Evaluation'!$A$56:$K$346,9,0)&amp;""</f>
        <v>Standard Importance</v>
      </c>
      <c r="J44" s="10" t="str">
        <f>VLOOKUP($A44,'Institution Evaluation'!$A$56:$K$346,10,0)&amp;""</f>
        <v/>
      </c>
      <c r="K44" s="10">
        <f t="shared" si="1"/>
        <v>10</v>
      </c>
      <c r="L44" s="114">
        <f>IF($E44="Not Scored", "N/A",IF(AND($D44='Auto Responses'!$J$27,$H44=""),"N/A",IF(AND($D44='Auto Responses'!$J$27,$H44='Auto Responses'!$J$7),1,IF(AND($D44='Auto Responses'!$J$27,$H44='Auto Responses'!$J$8),0,IF(OR($F44=$G44,$H44='Auto Responses'!$J$7),1,0)))))</f>
        <v>0</v>
      </c>
      <c r="M44" s="10" t="str">
        <f>VLOOKUP($A44,'Institution Evaluation'!$A$56:$K$346,10,0)&amp;""</f>
        <v/>
      </c>
      <c r="N44" s="10">
        <f t="shared" si="2"/>
        <v>0</v>
      </c>
      <c r="O44" s="114">
        <f t="shared" si="11"/>
        <v>10</v>
      </c>
      <c r="P44" s="114">
        <f t="shared" si="4"/>
        <v>0</v>
      </c>
      <c r="Q44" s="114">
        <f t="shared" si="5"/>
        <v>0</v>
      </c>
      <c r="R44" s="114">
        <f t="shared" si="9"/>
        <v>0</v>
      </c>
      <c r="S44" s="114">
        <f t="shared" si="6"/>
        <v>0</v>
      </c>
      <c r="T44" s="114">
        <f t="shared" si="7"/>
        <v>0</v>
      </c>
      <c r="U44" s="114">
        <f t="shared" si="10"/>
        <v>7</v>
      </c>
      <c r="V44" s="114">
        <f t="shared" si="8"/>
        <v>0</v>
      </c>
    </row>
    <row r="45" spans="1:22" ht="57" x14ac:dyDescent="0.2">
      <c r="A45" s="10" t="str">
        <f>Questions!$A45</f>
        <v>ITAC-14</v>
      </c>
      <c r="B45" s="10" t="str">
        <f t="shared" si="0"/>
        <v>ITAC</v>
      </c>
      <c r="C45" s="10" t="str">
        <f>VLOOKUP($A45,Questions!$A$3:$L$333,2,0)&amp;""</f>
        <v>Can you provide a current, detailed accessibility roadmap with delivery timelines?</v>
      </c>
      <c r="D45" s="10" t="str">
        <f>VLOOKUP($A45,Questions!$A$3:$L$333,11,0)&amp;""</f>
        <v/>
      </c>
      <c r="E45" s="10" t="str">
        <f>VLOOKUP($A45,Questions!$A$3:$L$333,12,0)&amp;""</f>
        <v>IT Accessibility</v>
      </c>
      <c r="F45" s="10" t="str">
        <f>VLOOKUP($A45,'Institution Evaluation'!$A$56:$K$346,3,0)&amp;""</f>
        <v/>
      </c>
      <c r="G45" s="10" t="str">
        <f>VLOOKUP($A45,'Institution Evaluation'!$A$56:$K$346,7,0)&amp;""</f>
        <v>Yes</v>
      </c>
      <c r="H45" s="10" t="str">
        <f>VLOOKUP($A45,'Institution Evaluation'!$A$56:$K$346,8,0)&amp;""</f>
        <v/>
      </c>
      <c r="I45" s="10" t="str">
        <f>VLOOKUP($A45,'Institution Evaluation'!$A$56:$K$346,9,0)&amp;""</f>
        <v>Standard Importance</v>
      </c>
      <c r="J45" s="10" t="str">
        <f>VLOOKUP($A45,'Institution Evaluation'!$A$56:$K$346,10,0)&amp;""</f>
        <v/>
      </c>
      <c r="K45" s="10">
        <f t="shared" si="1"/>
        <v>10</v>
      </c>
      <c r="L45" s="114">
        <f>IF($E45="Not Scored", "N/A",IF(AND($D45='Auto Responses'!$J$27,$H45=""),"N/A",IF(AND($D45='Auto Responses'!$J$27,$H45='Auto Responses'!$J$7),1,IF(AND($D45='Auto Responses'!$J$27,$H45='Auto Responses'!$J$8),0,IF(OR($F45=$G45,$H45='Auto Responses'!$J$7),1,0)))))</f>
        <v>0</v>
      </c>
      <c r="M45" s="10" t="str">
        <f>VLOOKUP($A45,'Institution Evaluation'!$A$56:$K$346,10,0)&amp;""</f>
        <v/>
      </c>
      <c r="N45" s="10">
        <f t="shared" si="2"/>
        <v>0</v>
      </c>
      <c r="O45" s="114">
        <f t="shared" si="11"/>
        <v>10</v>
      </c>
      <c r="P45" s="114">
        <f t="shared" si="4"/>
        <v>0</v>
      </c>
      <c r="Q45" s="114">
        <f t="shared" si="5"/>
        <v>0</v>
      </c>
      <c r="R45" s="114">
        <f t="shared" si="9"/>
        <v>0</v>
      </c>
      <c r="S45" s="114">
        <f t="shared" si="6"/>
        <v>0</v>
      </c>
      <c r="T45" s="114">
        <f t="shared" si="7"/>
        <v>0</v>
      </c>
      <c r="U45" s="114">
        <f t="shared" si="10"/>
        <v>7</v>
      </c>
      <c r="V45" s="114">
        <f t="shared" si="8"/>
        <v>0</v>
      </c>
    </row>
    <row r="46" spans="1:22" ht="57" x14ac:dyDescent="0.2">
      <c r="A46" s="10" t="str">
        <f>Questions!$A46</f>
        <v>ITAC-15</v>
      </c>
      <c r="B46" s="10" t="str">
        <f t="shared" si="0"/>
        <v>ITAC</v>
      </c>
      <c r="C46" s="10" t="str">
        <f>VLOOKUP($A46,Questions!$A$3:$L$333,2,0)&amp;""</f>
        <v>Do you expect your staff to maintain a current skill set in IT accessibility?</v>
      </c>
      <c r="D46" s="10" t="str">
        <f>VLOOKUP($A46,Questions!$A$3:$L$333,11,0)&amp;""</f>
        <v/>
      </c>
      <c r="E46" s="10" t="str">
        <f>VLOOKUP($A46,Questions!$A$3:$L$333,12,0)&amp;""</f>
        <v>IT Accessibility</v>
      </c>
      <c r="F46" s="10" t="str">
        <f>VLOOKUP($A46,'Institution Evaluation'!$A$56:$K$346,3,0)&amp;""</f>
        <v/>
      </c>
      <c r="G46" s="10" t="str">
        <f>VLOOKUP($A46,'Institution Evaluation'!$A$56:$K$346,7,0)&amp;""</f>
        <v>Yes</v>
      </c>
      <c r="H46" s="10" t="str">
        <f>VLOOKUP($A46,'Institution Evaluation'!$A$56:$K$346,8,0)&amp;""</f>
        <v/>
      </c>
      <c r="I46" s="10" t="str">
        <f>VLOOKUP($A46,'Institution Evaluation'!$A$56:$K$346,9,0)&amp;""</f>
        <v>Standard Importance</v>
      </c>
      <c r="J46" s="10" t="str">
        <f>VLOOKUP($A46,'Institution Evaluation'!$A$56:$K$346,10,0)&amp;""</f>
        <v/>
      </c>
      <c r="K46" s="10">
        <f t="shared" si="1"/>
        <v>10</v>
      </c>
      <c r="L46" s="114">
        <f>IF($E46="Not Scored", "N/A",IF(AND($D46='Auto Responses'!$J$27,$H46=""),"N/A",IF(AND($D46='Auto Responses'!$J$27,$H46='Auto Responses'!$J$7),1,IF(AND($D46='Auto Responses'!$J$27,$H46='Auto Responses'!$J$8),0,IF(OR($F46=$G46,$H46='Auto Responses'!$J$7),1,0)))))</f>
        <v>0</v>
      </c>
      <c r="M46" s="10" t="str">
        <f>VLOOKUP($A46,'Institution Evaluation'!$A$56:$K$346,10,0)&amp;""</f>
        <v/>
      </c>
      <c r="N46" s="10">
        <f t="shared" si="2"/>
        <v>0</v>
      </c>
      <c r="O46" s="114">
        <f t="shared" si="11"/>
        <v>10</v>
      </c>
      <c r="P46" s="114">
        <f t="shared" si="4"/>
        <v>0</v>
      </c>
      <c r="Q46" s="114">
        <f t="shared" si="5"/>
        <v>0</v>
      </c>
      <c r="R46" s="114">
        <f t="shared" si="9"/>
        <v>0</v>
      </c>
      <c r="S46" s="114">
        <f t="shared" si="6"/>
        <v>0</v>
      </c>
      <c r="T46" s="114">
        <f t="shared" si="7"/>
        <v>0</v>
      </c>
      <c r="U46" s="114">
        <f t="shared" si="10"/>
        <v>7</v>
      </c>
      <c r="V46" s="114">
        <f t="shared" si="8"/>
        <v>0</v>
      </c>
    </row>
    <row r="47" spans="1:22" ht="57" x14ac:dyDescent="0.2">
      <c r="A47" s="10" t="str">
        <f>Questions!$A47</f>
        <v>ITAC-16</v>
      </c>
      <c r="B47" s="10" t="str">
        <f t="shared" si="0"/>
        <v>ITAC</v>
      </c>
      <c r="C47" s="10" t="str">
        <f>VLOOKUP($A47,Questions!$A$3:$L$333,2,0)&amp;""</f>
        <v>Do you have documented processes and procedures for implementing accessibility into your development lifecycle?</v>
      </c>
      <c r="D47" s="10" t="str">
        <f>VLOOKUP($A47,Questions!$A$3:$L$333,11,0)&amp;""</f>
        <v/>
      </c>
      <c r="E47" s="10" t="str">
        <f>VLOOKUP($A47,Questions!$A$3:$L$333,12,0)&amp;""</f>
        <v>IT Accessibility</v>
      </c>
      <c r="F47" s="10" t="str">
        <f>VLOOKUP($A47,'Institution Evaluation'!$A$56:$K$346,3,0)&amp;""</f>
        <v/>
      </c>
      <c r="G47" s="10" t="str">
        <f>VLOOKUP($A47,'Institution Evaluation'!$A$56:$K$346,7,0)&amp;""</f>
        <v>Yes</v>
      </c>
      <c r="H47" s="10" t="str">
        <f>VLOOKUP($A47,'Institution Evaluation'!$A$56:$K$346,8,0)&amp;""</f>
        <v/>
      </c>
      <c r="I47" s="10" t="str">
        <f>VLOOKUP($A47,'Institution Evaluation'!$A$56:$K$346,9,0)&amp;""</f>
        <v>Standard Importance</v>
      </c>
      <c r="J47" s="10" t="str">
        <f>VLOOKUP($A47,'Institution Evaluation'!$A$56:$K$346,10,0)&amp;""</f>
        <v/>
      </c>
      <c r="K47" s="10">
        <f t="shared" si="1"/>
        <v>10</v>
      </c>
      <c r="L47" s="114">
        <f>IF($E47="Not Scored", "N/A",IF(AND($D47='Auto Responses'!$J$27,$H47=""),"N/A",IF(AND($D47='Auto Responses'!$J$27,$H47='Auto Responses'!$J$7),1,IF(AND($D47='Auto Responses'!$J$27,$H47='Auto Responses'!$J$8),0,IF(OR($F47=$G47,$H47='Auto Responses'!$J$7),1,0)))))</f>
        <v>0</v>
      </c>
      <c r="M47" s="10" t="str">
        <f>VLOOKUP($A47,'Institution Evaluation'!$A$56:$K$346,10,0)&amp;""</f>
        <v/>
      </c>
      <c r="N47" s="10">
        <f t="shared" si="2"/>
        <v>0</v>
      </c>
      <c r="O47" s="114">
        <f t="shared" si="11"/>
        <v>10</v>
      </c>
      <c r="P47" s="114">
        <f t="shared" si="4"/>
        <v>0</v>
      </c>
      <c r="Q47" s="114">
        <f t="shared" si="5"/>
        <v>0</v>
      </c>
      <c r="R47" s="114">
        <f t="shared" si="9"/>
        <v>0</v>
      </c>
      <c r="S47" s="114">
        <f t="shared" si="6"/>
        <v>0</v>
      </c>
      <c r="T47" s="114">
        <f t="shared" si="7"/>
        <v>0</v>
      </c>
      <c r="U47" s="114">
        <f t="shared" si="10"/>
        <v>7</v>
      </c>
      <c r="V47" s="114">
        <f t="shared" si="8"/>
        <v>0</v>
      </c>
    </row>
    <row r="48" spans="1:22" ht="57" x14ac:dyDescent="0.2">
      <c r="A48" s="10" t="str">
        <f>Questions!$A48</f>
        <v>ITAC-17</v>
      </c>
      <c r="B48" s="10" t="str">
        <f t="shared" si="0"/>
        <v>ITAC</v>
      </c>
      <c r="C48" s="10" t="str">
        <f>VLOOKUP($A48,Questions!$A$3:$L$333,2,0)&amp;""</f>
        <v>Can all functions of the application or service be performed using only the keyboard?</v>
      </c>
      <c r="D48" s="10" t="str">
        <f>VLOOKUP($A48,Questions!$A$3:$L$333,11,0)&amp;""</f>
        <v/>
      </c>
      <c r="E48" s="10" t="str">
        <f>VLOOKUP($A48,Questions!$A$3:$L$333,12,0)&amp;""</f>
        <v>IT Accessibility</v>
      </c>
      <c r="F48" s="10" t="str">
        <f>VLOOKUP($A48,'Institution Evaluation'!$A$56:$K$346,3,0)&amp;""</f>
        <v/>
      </c>
      <c r="G48" s="10" t="str">
        <f>VLOOKUP($A48,'Institution Evaluation'!$A$56:$K$346,7,0)&amp;""</f>
        <v>Yes</v>
      </c>
      <c r="H48" s="10" t="str">
        <f>VLOOKUP($A48,'Institution Evaluation'!$A$56:$K$346,8,0)&amp;""</f>
        <v/>
      </c>
      <c r="I48" s="10" t="str">
        <f>VLOOKUP($A48,'Institution Evaluation'!$A$56:$K$346,9,0)&amp;""</f>
        <v>Standard Importance</v>
      </c>
      <c r="J48" s="10" t="str">
        <f>VLOOKUP($A48,'Institution Evaluation'!$A$56:$K$346,10,0)&amp;""</f>
        <v/>
      </c>
      <c r="K48" s="10">
        <f t="shared" si="1"/>
        <v>10</v>
      </c>
      <c r="L48" s="114">
        <f>IF($E48="Not Scored", "N/A",IF(AND($D48='Auto Responses'!$J$27,$H48=""),"N/A",IF(AND($D48='Auto Responses'!$J$27,$H48='Auto Responses'!$J$7),1,IF(AND($D48='Auto Responses'!$J$27,$H48='Auto Responses'!$J$8),0,IF(OR($F48=$G48,$H48='Auto Responses'!$J$7),1,0)))))</f>
        <v>0</v>
      </c>
      <c r="M48" s="10" t="str">
        <f>VLOOKUP($A48,'Institution Evaluation'!$A$56:$K$346,10,0)&amp;""</f>
        <v/>
      </c>
      <c r="N48" s="10">
        <f t="shared" si="2"/>
        <v>0</v>
      </c>
      <c r="O48" s="114">
        <f t="shared" si="11"/>
        <v>10</v>
      </c>
      <c r="P48" s="114">
        <f t="shared" si="4"/>
        <v>0</v>
      </c>
      <c r="Q48" s="114">
        <f t="shared" si="5"/>
        <v>0</v>
      </c>
      <c r="R48" s="114">
        <f t="shared" si="9"/>
        <v>0</v>
      </c>
      <c r="S48" s="114">
        <f t="shared" si="6"/>
        <v>0</v>
      </c>
      <c r="T48" s="114">
        <f t="shared" si="7"/>
        <v>0</v>
      </c>
      <c r="U48" s="114">
        <f t="shared" si="10"/>
        <v>7</v>
      </c>
      <c r="V48" s="114">
        <f t="shared" si="8"/>
        <v>0</v>
      </c>
    </row>
    <row r="49" spans="1:22" ht="57" x14ac:dyDescent="0.2">
      <c r="A49" s="10" t="str">
        <f>Questions!$A49</f>
        <v>ITAC-18</v>
      </c>
      <c r="B49" s="10" t="str">
        <f t="shared" si="0"/>
        <v>ITAC</v>
      </c>
      <c r="C49" s="10" t="str">
        <f>VLOOKUP($A49,Questions!$A$3:$L$333,2,0)&amp;""</f>
        <v>Does your product rely on activating a special "accessibility mode," a "lite version," or using an alternate interface (including “overlay” or AI-based alternates)  for accessibility purposes?</v>
      </c>
      <c r="D49" s="10" t="str">
        <f>VLOOKUP($A49,Questions!$A$3:$L$333,11,0)&amp;""</f>
        <v/>
      </c>
      <c r="E49" s="10" t="str">
        <f>VLOOKUP($A49,Questions!$A$3:$L$333,12,0)&amp;""</f>
        <v>IT Accessibility</v>
      </c>
      <c r="F49" s="10" t="str">
        <f>VLOOKUP($A49,'Institution Evaluation'!$A$56:$K$346,3,0)&amp;""</f>
        <v/>
      </c>
      <c r="G49" s="10" t="str">
        <f>VLOOKUP($A49,'Institution Evaluation'!$A$56:$K$346,7,0)&amp;""</f>
        <v>No</v>
      </c>
      <c r="H49" s="10" t="str">
        <f>VLOOKUP($A49,'Institution Evaluation'!$A$56:$K$346,8,0)&amp;""</f>
        <v/>
      </c>
      <c r="I49" s="10" t="str">
        <f>VLOOKUP($A49,'Institution Evaluation'!$A$56:$K$346,9,0)&amp;""</f>
        <v>Standard Importance</v>
      </c>
      <c r="J49" s="10" t="str">
        <f>VLOOKUP($A49,'Institution Evaluation'!$A$56:$K$346,10,0)&amp;""</f>
        <v/>
      </c>
      <c r="K49" s="10">
        <f t="shared" si="1"/>
        <v>10</v>
      </c>
      <c r="L49" s="114">
        <f>IF($E49="Not Scored", "N/A",IF(AND($D49='Auto Responses'!$J$27,$H49=""),"N/A",IF(AND($D49='Auto Responses'!$J$27,$H49='Auto Responses'!$J$7),1,IF(AND($D49='Auto Responses'!$J$27,$H49='Auto Responses'!$J$8),0,IF(OR($F49=$G49,$H49='Auto Responses'!$J$7),1,0)))))</f>
        <v>0</v>
      </c>
      <c r="M49" s="10" t="str">
        <f>VLOOKUP($A49,'Institution Evaluation'!$A$56:$K$346,10,0)&amp;""</f>
        <v/>
      </c>
      <c r="N49" s="10">
        <f t="shared" si="2"/>
        <v>0</v>
      </c>
      <c r="O49" s="114">
        <f t="shared" si="11"/>
        <v>10</v>
      </c>
      <c r="P49" s="114">
        <f t="shared" si="4"/>
        <v>0</v>
      </c>
      <c r="Q49" s="114">
        <f t="shared" si="5"/>
        <v>0</v>
      </c>
      <c r="R49" s="114">
        <f t="shared" si="9"/>
        <v>0</v>
      </c>
      <c r="S49" s="114">
        <f t="shared" si="6"/>
        <v>0</v>
      </c>
      <c r="T49" s="114">
        <f t="shared" si="7"/>
        <v>0</v>
      </c>
      <c r="U49" s="114">
        <f t="shared" si="10"/>
        <v>7</v>
      </c>
      <c r="V49" s="114">
        <f t="shared" si="8"/>
        <v>0</v>
      </c>
    </row>
    <row r="50" spans="1:22" ht="57" x14ac:dyDescent="0.2">
      <c r="A50" s="10" t="str">
        <f>Questions!$A51</f>
        <v>THRD-02</v>
      </c>
      <c r="B50" s="10" t="str">
        <f t="shared" si="0"/>
        <v>THRD</v>
      </c>
      <c r="C50" s="10" t="str">
        <f>VLOOKUP($A50,Questions!$A$3:$L$333,2,0)&amp;""</f>
        <v>Do you have contractual language in place with third parties governing access to institutional data?*</v>
      </c>
      <c r="D50" s="10" t="str">
        <f>VLOOKUP($A50,Questions!$A$3:$L$333,11,0)&amp;""</f>
        <v/>
      </c>
      <c r="E50" s="10" t="str">
        <f>VLOOKUP($A50,Questions!$A$3:$L$333,12,0)&amp;""</f>
        <v>Organization</v>
      </c>
      <c r="F50" s="10" t="str">
        <f>VLOOKUP($A50,'Institution Evaluation'!$A$56:$K$346,3,0)&amp;""</f>
        <v/>
      </c>
      <c r="G50" s="10" t="str">
        <f>VLOOKUP($A50,'Institution Evaluation'!$A$56:$K$346,7,0)&amp;""</f>
        <v>Yes</v>
      </c>
      <c r="H50" s="10" t="str">
        <f>VLOOKUP($A50,'Institution Evaluation'!$A$56:$K$346,8,0)&amp;""</f>
        <v/>
      </c>
      <c r="I50" s="10" t="str">
        <f>VLOOKUP($A50,'Institution Evaluation'!$A$56:$K$346,9,0)&amp;""</f>
        <v>Critical Importance</v>
      </c>
      <c r="J50" s="10" t="str">
        <f>VLOOKUP($A50,'Institution Evaluation'!$A$56:$K$346,10,0)&amp;""</f>
        <v/>
      </c>
      <c r="K50" s="10">
        <f t="shared" si="1"/>
        <v>20</v>
      </c>
      <c r="L50" s="114">
        <f>IF($E50="Not Scored", "N/A",IF(AND($D50='Auto Responses'!$J$27,$H50=""),"N/A",IF(AND($D50='Auto Responses'!$J$27,$H50='Auto Responses'!$J$7),1,IF(AND($D50='Auto Responses'!$J$27,$H50='Auto Responses'!$J$8),0,IF(OR($F50=$G50,$H50='Auto Responses'!$J$7),1,0)))))</f>
        <v>0</v>
      </c>
      <c r="M50" s="10" t="str">
        <f>VLOOKUP($A50,'Institution Evaluation'!$A$56:$K$346,10,0)&amp;""</f>
        <v/>
      </c>
      <c r="N50" s="10">
        <f t="shared" si="2"/>
        <v>1</v>
      </c>
      <c r="O50" s="114">
        <f t="shared" si="3"/>
        <v>20</v>
      </c>
      <c r="P50" s="114">
        <f t="shared" si="4"/>
        <v>0</v>
      </c>
      <c r="Q50" s="114">
        <f t="shared" si="5"/>
        <v>0</v>
      </c>
      <c r="R50" s="114">
        <f t="shared" si="9"/>
        <v>0</v>
      </c>
      <c r="S50" s="114">
        <f t="shared" si="6"/>
        <v>0</v>
      </c>
      <c r="T50" s="114">
        <f t="shared" si="7"/>
        <v>1</v>
      </c>
      <c r="U50" s="114">
        <f t="shared" si="10"/>
        <v>8</v>
      </c>
      <c r="V50" s="114">
        <f t="shared" si="8"/>
        <v>8</v>
      </c>
    </row>
    <row r="51" spans="1:22" ht="57" x14ac:dyDescent="0.2">
      <c r="A51" s="10" t="str">
        <f>Questions!$A50</f>
        <v>THRD-01</v>
      </c>
      <c r="B51" s="10" t="str">
        <f t="shared" si="0"/>
        <v>THRD</v>
      </c>
      <c r="C51" s="10" t="str">
        <f>VLOOKUP($A51,Questions!$A$3:$L$333,2,0)&amp;""</f>
        <v>Do you perform security assessments of third-party companies with which you share data (e.g., hosting providers, cloud services, PaaS, IaaS, SaaS)?*</v>
      </c>
      <c r="D51" s="10" t="str">
        <f>VLOOKUP($A51,Questions!$A$3:$L$333,11,0)&amp;""</f>
        <v/>
      </c>
      <c r="E51" s="10" t="str">
        <f>VLOOKUP($A51,Questions!$A$3:$L$333,12,0)&amp;""</f>
        <v>Organization</v>
      </c>
      <c r="F51" s="10" t="str">
        <f>VLOOKUP($A51,'Institution Evaluation'!$A$56:$K$346,3,0)&amp;""</f>
        <v/>
      </c>
      <c r="G51" s="10" t="str">
        <f>VLOOKUP($A51,'Institution Evaluation'!$A$56:$K$346,7,0)&amp;""</f>
        <v>Yes</v>
      </c>
      <c r="H51" s="10" t="str">
        <f>VLOOKUP($A51,'Institution Evaluation'!$A$56:$K$346,8,0)&amp;""</f>
        <v/>
      </c>
      <c r="I51" s="10" t="str">
        <f>VLOOKUP($A51,'Institution Evaluation'!$A$56:$K$346,9,0)&amp;""</f>
        <v>Critical Importance</v>
      </c>
      <c r="J51" s="10" t="str">
        <f>VLOOKUP($A51,'Institution Evaluation'!$A$56:$K$346,10,0)&amp;""</f>
        <v/>
      </c>
      <c r="K51" s="10">
        <f t="shared" si="1"/>
        <v>20</v>
      </c>
      <c r="L51" s="114">
        <f>IF($E51="Not Scored", "N/A",IF(AND($D51='Auto Responses'!$J$27,$H51=""),"N/A",IF(AND($D51='Auto Responses'!$J$27,$H51='Auto Responses'!$J$7),1,IF(AND($D51='Auto Responses'!$J$27,$H51='Auto Responses'!$J$8),0,IF(OR($F51=$G51,$H51='Auto Responses'!$J$7),1,0)))))</f>
        <v>0</v>
      </c>
      <c r="M51" s="10" t="str">
        <f>VLOOKUP($A51,'Institution Evaluation'!$A$56:$K$346,10,0)&amp;""</f>
        <v/>
      </c>
      <c r="N51" s="10">
        <f t="shared" si="2"/>
        <v>1</v>
      </c>
      <c r="O51" s="114">
        <f t="shared" si="3"/>
        <v>20</v>
      </c>
      <c r="P51" s="114">
        <f t="shared" si="4"/>
        <v>0</v>
      </c>
      <c r="Q51" s="114">
        <f t="shared" si="5"/>
        <v>0</v>
      </c>
      <c r="R51" s="114">
        <f t="shared" si="9"/>
        <v>0</v>
      </c>
      <c r="S51" s="114">
        <f t="shared" si="6"/>
        <v>0</v>
      </c>
      <c r="T51" s="114">
        <f t="shared" si="7"/>
        <v>1</v>
      </c>
      <c r="U51" s="114">
        <f t="shared" si="10"/>
        <v>9</v>
      </c>
      <c r="V51" s="114">
        <f t="shared" si="8"/>
        <v>9</v>
      </c>
    </row>
    <row r="52" spans="1:22" ht="57" x14ac:dyDescent="0.2">
      <c r="A52" s="10" t="str">
        <f>Questions!$A52</f>
        <v>THRD-03</v>
      </c>
      <c r="B52" s="10" t="str">
        <f t="shared" si="0"/>
        <v>THRD</v>
      </c>
      <c r="C52" s="10" t="str">
        <f>VLOOKUP($A52,Questions!$A$3:$L$333,2,0)&amp;""</f>
        <v>Do the contracts in place with these third parties address liability in the event of a data breach?*</v>
      </c>
      <c r="D52" s="10" t="str">
        <f>VLOOKUP($A52,Questions!$A$3:$L$333,11,0)&amp;""</f>
        <v/>
      </c>
      <c r="E52" s="10" t="str">
        <f>VLOOKUP($A52,Questions!$A$3:$L$333,12,0)&amp;""</f>
        <v>Organization</v>
      </c>
      <c r="F52" s="10" t="str">
        <f>VLOOKUP($A52,'Institution Evaluation'!$A$56:$K$346,3,0)&amp;""</f>
        <v/>
      </c>
      <c r="G52" s="10" t="str">
        <f>VLOOKUP($A52,'Institution Evaluation'!$A$56:$K$346,7,0)&amp;""</f>
        <v>Yes</v>
      </c>
      <c r="H52" s="10" t="str">
        <f>VLOOKUP($A52,'Institution Evaluation'!$A$56:$K$346,8,0)&amp;""</f>
        <v/>
      </c>
      <c r="I52" s="10" t="str">
        <f>VLOOKUP($A52,'Institution Evaluation'!$A$56:$K$346,9,0)&amp;""</f>
        <v>Critical Importance</v>
      </c>
      <c r="J52" s="10" t="str">
        <f>VLOOKUP($A52,'Institution Evaluation'!$A$56:$K$346,10,0)&amp;""</f>
        <v/>
      </c>
      <c r="K52" s="10">
        <f t="shared" si="1"/>
        <v>20</v>
      </c>
      <c r="L52" s="114">
        <f>IF($E52="Not Scored", "N/A",IF(AND($D52='Auto Responses'!$J$27,$H52=""),"N/A",IF(AND($D52='Auto Responses'!$J$27,$H52='Auto Responses'!$J$7),1,IF(AND($D52='Auto Responses'!$J$27,$H52='Auto Responses'!$J$8),0,IF(OR($F52=$G52,$H52='Auto Responses'!$J$7),1,0)))))</f>
        <v>0</v>
      </c>
      <c r="M52" s="10" t="str">
        <f>VLOOKUP($A52,'Institution Evaluation'!$A$56:$K$346,10,0)&amp;""</f>
        <v/>
      </c>
      <c r="N52" s="10">
        <f t="shared" si="2"/>
        <v>1</v>
      </c>
      <c r="O52" s="114">
        <f t="shared" si="3"/>
        <v>20</v>
      </c>
      <c r="P52" s="114">
        <f t="shared" si="4"/>
        <v>0</v>
      </c>
      <c r="Q52" s="114">
        <f t="shared" si="5"/>
        <v>0</v>
      </c>
      <c r="R52" s="114">
        <f t="shared" si="9"/>
        <v>0</v>
      </c>
      <c r="S52" s="114">
        <f t="shared" si="6"/>
        <v>0</v>
      </c>
      <c r="T52" s="114">
        <f t="shared" si="7"/>
        <v>1</v>
      </c>
      <c r="U52" s="114">
        <f t="shared" si="10"/>
        <v>10</v>
      </c>
      <c r="V52" s="114">
        <f t="shared" si="8"/>
        <v>10</v>
      </c>
    </row>
    <row r="53" spans="1:22" ht="57" x14ac:dyDescent="0.2">
      <c r="A53" s="10" t="str">
        <f>Questions!$A53</f>
        <v>THRD-04</v>
      </c>
      <c r="B53" s="10" t="str">
        <f t="shared" si="0"/>
        <v>THRD</v>
      </c>
      <c r="C53" s="10" t="str">
        <f>VLOOKUP($A53,Questions!$A$3:$L$333,2,0)&amp;""</f>
        <v>Do you have an implemented third-party management strategy?*</v>
      </c>
      <c r="D53" s="10" t="str">
        <f>VLOOKUP($A53,Questions!$A$3:$L$333,11,0)&amp;""</f>
        <v/>
      </c>
      <c r="E53" s="10" t="str">
        <f>VLOOKUP($A53,Questions!$A$3:$L$333,12,0)&amp;""</f>
        <v>Organization</v>
      </c>
      <c r="F53" s="10" t="str">
        <f>VLOOKUP($A53,'Institution Evaluation'!$A$56:$K$346,3,0)&amp;""</f>
        <v/>
      </c>
      <c r="G53" s="10" t="str">
        <f>VLOOKUP($A53,'Institution Evaluation'!$A$56:$K$346,7,0)&amp;""</f>
        <v>Yes</v>
      </c>
      <c r="H53" s="10" t="str">
        <f>VLOOKUP($A53,'Institution Evaluation'!$A$56:$K$346,8,0)&amp;""</f>
        <v/>
      </c>
      <c r="I53" s="10" t="str">
        <f>VLOOKUP($A53,'Institution Evaluation'!$A$56:$K$346,9,0)&amp;""</f>
        <v>Critical Importance</v>
      </c>
      <c r="J53" s="10" t="str">
        <f>VLOOKUP($A53,'Institution Evaluation'!$A$56:$K$346,10,0)&amp;""</f>
        <v/>
      </c>
      <c r="K53" s="10">
        <f t="shared" si="1"/>
        <v>20</v>
      </c>
      <c r="L53" s="114">
        <f>IF($E53="Not Scored", "N/A",IF(AND($D53='Auto Responses'!$J$27,$H53=""),"N/A",IF(AND($D53='Auto Responses'!$J$27,$H53='Auto Responses'!$J$7),1,IF(AND($D53='Auto Responses'!$J$27,$H53='Auto Responses'!$J$8),0,IF(OR($F53=$G53,$H53='Auto Responses'!$J$7),1,0)))))</f>
        <v>0</v>
      </c>
      <c r="M53" s="10" t="str">
        <f>VLOOKUP($A53,'Institution Evaluation'!$A$56:$K$346,10,0)&amp;""</f>
        <v/>
      </c>
      <c r="N53" s="10">
        <f t="shared" si="2"/>
        <v>1</v>
      </c>
      <c r="O53" s="114">
        <f t="shared" si="3"/>
        <v>20</v>
      </c>
      <c r="P53" s="114">
        <f t="shared" si="4"/>
        <v>0</v>
      </c>
      <c r="Q53" s="114">
        <f t="shared" si="5"/>
        <v>0</v>
      </c>
      <c r="R53" s="114">
        <f t="shared" si="9"/>
        <v>0</v>
      </c>
      <c r="S53" s="114">
        <f t="shared" si="6"/>
        <v>0</v>
      </c>
      <c r="T53" s="114">
        <f t="shared" si="7"/>
        <v>1</v>
      </c>
      <c r="U53" s="114">
        <f t="shared" si="10"/>
        <v>11</v>
      </c>
      <c r="V53" s="114">
        <f t="shared" si="8"/>
        <v>11</v>
      </c>
    </row>
    <row r="54" spans="1:22" ht="57" x14ac:dyDescent="0.2">
      <c r="A54" s="10" t="str">
        <f>Questions!$A54</f>
        <v>THRD-05</v>
      </c>
      <c r="B54" s="10" t="str">
        <f t="shared" si="0"/>
        <v>THRD</v>
      </c>
      <c r="C54" s="10" t="str">
        <f>VLOOKUP($A54,Questions!$A$3:$L$333,2,0)&amp;""</f>
        <v>Do you have a process and implemented procedures for managing your hardware supply chain (e.g., telecommunications equipment, export licensing, computing devices)?</v>
      </c>
      <c r="D54" s="10" t="str">
        <f>VLOOKUP($A54,Questions!$A$3:$L$333,11,0)&amp;""</f>
        <v/>
      </c>
      <c r="E54" s="10" t="str">
        <f>VLOOKUP($A54,Questions!$A$3:$L$333,12,0)&amp;""</f>
        <v>Organization</v>
      </c>
      <c r="F54" s="10" t="str">
        <f>VLOOKUP($A54,'Institution Evaluation'!$A$56:$K$346,3,0)&amp;""</f>
        <v/>
      </c>
      <c r="G54" s="10" t="str">
        <f>VLOOKUP($A54,'Institution Evaluation'!$A$56:$K$346,7,0)&amp;""</f>
        <v>Yes</v>
      </c>
      <c r="H54" s="10" t="str">
        <f>VLOOKUP($A54,'Institution Evaluation'!$A$56:$K$346,8,0)&amp;""</f>
        <v/>
      </c>
      <c r="I54" s="10" t="str">
        <f>VLOOKUP($A54,'Institution Evaluation'!$A$56:$K$346,9,0)&amp;""</f>
        <v>Standard Importance</v>
      </c>
      <c r="J54" s="10" t="str">
        <f>VLOOKUP($A54,'Institution Evaluation'!$A$56:$K$346,10,0)&amp;""</f>
        <v/>
      </c>
      <c r="K54" s="10">
        <f t="shared" si="1"/>
        <v>10</v>
      </c>
      <c r="L54" s="114">
        <f>IF($E54="Not Scored", "N/A",IF(AND($D54='Auto Responses'!$J$27,$H54=""),"N/A",IF(AND($D54='Auto Responses'!$J$27,$H54='Auto Responses'!$J$7),1,IF(AND($D54='Auto Responses'!$J$27,$H54='Auto Responses'!$J$8),0,IF(OR($F54=$G54,$H54='Auto Responses'!$J$7),1,0)))))</f>
        <v>0</v>
      </c>
      <c r="M54" s="10" t="str">
        <f>VLOOKUP($A54,'Institution Evaluation'!$A$56:$K$346,10,0)&amp;""</f>
        <v/>
      </c>
      <c r="N54" s="10">
        <f t="shared" si="2"/>
        <v>0</v>
      </c>
      <c r="O54" s="114">
        <f t="shared" si="3"/>
        <v>10</v>
      </c>
      <c r="P54" s="114">
        <f t="shared" si="4"/>
        <v>0</v>
      </c>
      <c r="Q54" s="114">
        <f t="shared" si="5"/>
        <v>0</v>
      </c>
      <c r="R54" s="114">
        <f t="shared" si="9"/>
        <v>0</v>
      </c>
      <c r="S54" s="114">
        <f t="shared" si="6"/>
        <v>0</v>
      </c>
      <c r="T54" s="114">
        <f t="shared" si="7"/>
        <v>0</v>
      </c>
      <c r="U54" s="114">
        <f t="shared" si="10"/>
        <v>11</v>
      </c>
      <c r="V54" s="114">
        <f t="shared" si="8"/>
        <v>0</v>
      </c>
    </row>
    <row r="55" spans="1:22" ht="57" x14ac:dyDescent="0.2">
      <c r="A55" s="10" t="str">
        <f>Questions!$A55</f>
        <v>CONS-01</v>
      </c>
      <c r="B55" s="10" t="str">
        <f t="shared" si="0"/>
        <v>CONS</v>
      </c>
      <c r="C55" s="10" t="str">
        <f>VLOOKUP($A55,Questions!$A$3:$L$333,2,0)&amp;""</f>
        <v>Will the consultant require access to the institution's network resources?*</v>
      </c>
      <c r="D55" s="10" t="str">
        <f>VLOOKUP($A55,Questions!$A$3:$L$333,11,0)&amp;""</f>
        <v/>
      </c>
      <c r="E55" s="10" t="str">
        <f>VLOOKUP($A55,Questions!$A$3:$L$333,12,0)&amp;""</f>
        <v>Case-Specific</v>
      </c>
      <c r="F55" s="10" t="str">
        <f>VLOOKUP($A55,'Institution Evaluation'!$A$56:$K$346,3,0)&amp;""</f>
        <v/>
      </c>
      <c r="G55" s="10" t="str">
        <f>VLOOKUP($A55,'Institution Evaluation'!$A$56:$K$346,7,0)&amp;""</f>
        <v>No</v>
      </c>
      <c r="H55" s="10" t="str">
        <f>VLOOKUP($A55,'Institution Evaluation'!$A$56:$K$346,8,0)&amp;""</f>
        <v/>
      </c>
      <c r="I55" s="10" t="str">
        <f>VLOOKUP($A55,'Institution Evaluation'!$A$56:$K$346,9,0)&amp;""</f>
        <v>Critical Importance</v>
      </c>
      <c r="J55" s="10" t="str">
        <f>VLOOKUP($A55,'Institution Evaluation'!$A$56:$K$346,10,0)&amp;""</f>
        <v/>
      </c>
      <c r="K55" s="10">
        <f t="shared" si="1"/>
        <v>20</v>
      </c>
      <c r="L55" s="114">
        <f>IF($E55="Not Scored", "N/A",IF(AND($D55='Auto Responses'!$J$27,$H55=""),"N/A",IF(AND($D55='Auto Responses'!$J$27,$H55='Auto Responses'!$J$7),1,IF(AND($D55='Auto Responses'!$J$27,$H55='Auto Responses'!$J$8),0,IF(OR($F55=$G55,$H55='Auto Responses'!$J$7),1,0)))))</f>
        <v>0</v>
      </c>
      <c r="M55" s="10" t="str">
        <f>VLOOKUP($A55,'Institution Evaluation'!$A$56:$K$346,10,0)&amp;""</f>
        <v/>
      </c>
      <c r="N55" s="10">
        <f t="shared" si="2"/>
        <v>1</v>
      </c>
      <c r="O55" s="114">
        <f>IF(OR($F$19="No",$E55="Not Scored"),"N/A",IF($J55="",$K55,IF($J55="Minor Importance",5,IF($J55="Standard Importance",10,IF($J55="Critical Importance",20,0)))))</f>
        <v>20</v>
      </c>
      <c r="P55" s="114">
        <f t="shared" si="4"/>
        <v>0</v>
      </c>
      <c r="Q55" s="114">
        <f t="shared" si="5"/>
        <v>0</v>
      </c>
      <c r="R55" s="114">
        <f t="shared" si="9"/>
        <v>0</v>
      </c>
      <c r="S55" s="114">
        <f t="shared" si="6"/>
        <v>0</v>
      </c>
      <c r="T55" s="114">
        <f t="shared" si="7"/>
        <v>1</v>
      </c>
      <c r="U55" s="114">
        <f t="shared" si="10"/>
        <v>12</v>
      </c>
      <c r="V55" s="114">
        <f t="shared" si="8"/>
        <v>12</v>
      </c>
    </row>
    <row r="56" spans="1:22" ht="57" x14ac:dyDescent="0.2">
      <c r="A56" s="10" t="str">
        <f>Questions!$A56</f>
        <v>CONS-02</v>
      </c>
      <c r="B56" s="10" t="str">
        <f t="shared" si="0"/>
        <v>CONS</v>
      </c>
      <c r="C56" s="10" t="str">
        <f>VLOOKUP($A56,Questions!$A$3:$L$333,2,0)&amp;""</f>
        <v>Has the consultant received training on (sensitive, HIPAA, PCI, etc.) data handling?*</v>
      </c>
      <c r="D56" s="10" t="str">
        <f>VLOOKUP($A56,Questions!$A$3:$L$333,11,0)&amp;""</f>
        <v/>
      </c>
      <c r="E56" s="10" t="str">
        <f>VLOOKUP($A56,Questions!$A$3:$L$333,12,0)&amp;""</f>
        <v>Case-Specific</v>
      </c>
      <c r="F56" s="10" t="str">
        <f>VLOOKUP($A56,'Institution Evaluation'!$A$56:$K$346,3,0)&amp;""</f>
        <v/>
      </c>
      <c r="G56" s="10" t="str">
        <f>VLOOKUP($A56,'Institution Evaluation'!$A$56:$K$346,7,0)&amp;""</f>
        <v>Yes</v>
      </c>
      <c r="H56" s="10" t="str">
        <f>VLOOKUP($A56,'Institution Evaluation'!$A$56:$K$346,8,0)&amp;""</f>
        <v/>
      </c>
      <c r="I56" s="10" t="str">
        <f>VLOOKUP($A56,'Institution Evaluation'!$A$56:$K$346,9,0)&amp;""</f>
        <v>Critical Importance</v>
      </c>
      <c r="J56" s="10" t="str">
        <f>VLOOKUP($A56,'Institution Evaluation'!$A$56:$K$346,10,0)&amp;""</f>
        <v/>
      </c>
      <c r="K56" s="10">
        <f t="shared" si="1"/>
        <v>20</v>
      </c>
      <c r="L56" s="114">
        <f>IF($E56="Not Scored", "N/A",IF(AND($D56='Auto Responses'!$J$27,$H56=""),"N/A",IF(AND($D56='Auto Responses'!$J$27,$H56='Auto Responses'!$J$7),1,IF(AND($D56='Auto Responses'!$J$27,$H56='Auto Responses'!$J$8),0,IF(OR($F56=$G56,$H56='Auto Responses'!$J$7),1,0)))))</f>
        <v>0</v>
      </c>
      <c r="M56" s="10" t="str">
        <f>VLOOKUP($A56,'Institution Evaluation'!$A$56:$K$346,10,0)&amp;""</f>
        <v/>
      </c>
      <c r="N56" s="10">
        <f t="shared" si="2"/>
        <v>1</v>
      </c>
      <c r="O56" s="114">
        <f t="shared" ref="O56:O63" si="12">IF(OR($F$19="No",$E56="Not Scored"),"N/A",IF($J56="",$K56,IF($J56="Minor Importance",5,IF($J56="Standard Importance",10,IF($J56="Critical Importance",20,0)))))</f>
        <v>20</v>
      </c>
      <c r="P56" s="114">
        <f t="shared" si="4"/>
        <v>0</v>
      </c>
      <c r="Q56" s="114">
        <f t="shared" si="5"/>
        <v>0</v>
      </c>
      <c r="R56" s="114">
        <f t="shared" si="9"/>
        <v>0</v>
      </c>
      <c r="S56" s="114">
        <f t="shared" si="6"/>
        <v>0</v>
      </c>
      <c r="T56" s="114">
        <f t="shared" si="7"/>
        <v>1</v>
      </c>
      <c r="U56" s="114">
        <f t="shared" si="10"/>
        <v>13</v>
      </c>
      <c r="V56" s="114">
        <f t="shared" si="8"/>
        <v>13</v>
      </c>
    </row>
    <row r="57" spans="1:22" ht="57" x14ac:dyDescent="0.2">
      <c r="A57" s="10" t="str">
        <f>Questions!$A57</f>
        <v>CONS-03</v>
      </c>
      <c r="B57" s="10" t="str">
        <f t="shared" si="0"/>
        <v>CONS</v>
      </c>
      <c r="C57" s="10" t="str">
        <f>VLOOKUP($A57,Questions!$A$3:$L$333,2,0)&amp;""</f>
        <v>Is the data encrypted (at rest) while in the consultant's possession?*</v>
      </c>
      <c r="D57" s="10" t="str">
        <f>VLOOKUP($A57,Questions!$A$3:$L$333,11,0)&amp;""</f>
        <v/>
      </c>
      <c r="E57" s="10" t="str">
        <f>VLOOKUP($A57,Questions!$A$3:$L$333,12,0)&amp;""</f>
        <v>Case-Specific</v>
      </c>
      <c r="F57" s="10" t="str">
        <f>VLOOKUP($A57,'Institution Evaluation'!$A$56:$K$346,3,0)&amp;""</f>
        <v/>
      </c>
      <c r="G57" s="10" t="str">
        <f>VLOOKUP($A57,'Institution Evaluation'!$A$56:$K$346,7,0)&amp;""</f>
        <v>Yes</v>
      </c>
      <c r="H57" s="10" t="str">
        <f>VLOOKUP($A57,'Institution Evaluation'!$A$56:$K$346,8,0)&amp;""</f>
        <v/>
      </c>
      <c r="I57" s="10" t="str">
        <f>VLOOKUP($A57,'Institution Evaluation'!$A$56:$K$346,9,0)&amp;""</f>
        <v>Critical Importance</v>
      </c>
      <c r="J57" s="10" t="str">
        <f>VLOOKUP($A57,'Institution Evaluation'!$A$56:$K$346,10,0)&amp;""</f>
        <v/>
      </c>
      <c r="K57" s="10">
        <f t="shared" si="1"/>
        <v>20</v>
      </c>
      <c r="L57" s="114">
        <f>IF($E57="Not Scored", "N/A",IF(AND($D57='Auto Responses'!$J$27,$H57=""),"N/A",IF(AND($D57='Auto Responses'!$J$27,$H57='Auto Responses'!$J$7),1,IF(AND($D57='Auto Responses'!$J$27,$H57='Auto Responses'!$J$8),0,IF(OR($F57=$G57,$H57='Auto Responses'!$J$7),1,0)))))</f>
        <v>0</v>
      </c>
      <c r="M57" s="10" t="str">
        <f>VLOOKUP($A57,'Institution Evaluation'!$A$56:$K$346,10,0)&amp;""</f>
        <v/>
      </c>
      <c r="N57" s="10">
        <f t="shared" si="2"/>
        <v>1</v>
      </c>
      <c r="O57" s="114">
        <f t="shared" si="12"/>
        <v>20</v>
      </c>
      <c r="P57" s="114">
        <f t="shared" si="4"/>
        <v>0</v>
      </c>
      <c r="Q57" s="114">
        <f t="shared" si="5"/>
        <v>0</v>
      </c>
      <c r="R57" s="114">
        <f t="shared" si="9"/>
        <v>0</v>
      </c>
      <c r="S57" s="114">
        <f t="shared" si="6"/>
        <v>0</v>
      </c>
      <c r="T57" s="114">
        <f t="shared" si="7"/>
        <v>1</v>
      </c>
      <c r="U57" s="114">
        <f t="shared" si="10"/>
        <v>14</v>
      </c>
      <c r="V57" s="114">
        <f t="shared" si="8"/>
        <v>14</v>
      </c>
    </row>
    <row r="58" spans="1:22" ht="57" x14ac:dyDescent="0.2">
      <c r="A58" s="10" t="str">
        <f>Questions!$A58</f>
        <v>CONS-04</v>
      </c>
      <c r="B58" s="10" t="str">
        <f t="shared" si="0"/>
        <v>CONS</v>
      </c>
      <c r="C58" s="10" t="str">
        <f>VLOOKUP($A58,Questions!$A$3:$L$333,2,0)&amp;""</f>
        <v>Can access be restricted based on source IP address?*</v>
      </c>
      <c r="D58" s="10" t="str">
        <f>VLOOKUP($A58,Questions!$A$3:$L$333,11,0)&amp;""</f>
        <v/>
      </c>
      <c r="E58" s="10" t="str">
        <f>VLOOKUP($A58,Questions!$A$3:$L$333,12,0)&amp;""</f>
        <v>Case-Specific</v>
      </c>
      <c r="F58" s="10" t="str">
        <f>VLOOKUP($A58,'Institution Evaluation'!$A$56:$K$346,3,0)&amp;""</f>
        <v/>
      </c>
      <c r="G58" s="10" t="str">
        <f>VLOOKUP($A58,'Institution Evaluation'!$A$56:$K$346,7,0)&amp;""</f>
        <v>Yes</v>
      </c>
      <c r="H58" s="10" t="str">
        <f>VLOOKUP($A58,'Institution Evaluation'!$A$56:$K$346,8,0)&amp;""</f>
        <v/>
      </c>
      <c r="I58" s="10" t="str">
        <f>VLOOKUP($A58,'Institution Evaluation'!$A$56:$K$346,9,0)&amp;""</f>
        <v>Critical Importance</v>
      </c>
      <c r="J58" s="10" t="str">
        <f>VLOOKUP($A58,'Institution Evaluation'!$A$56:$K$346,10,0)&amp;""</f>
        <v/>
      </c>
      <c r="K58" s="10">
        <f t="shared" si="1"/>
        <v>20</v>
      </c>
      <c r="L58" s="114">
        <f>IF($E58="Not Scored", "N/A",IF(AND($D58='Auto Responses'!$J$27,$H58=""),"N/A",IF(AND($D58='Auto Responses'!$J$27,$H58='Auto Responses'!$J$7),1,IF(AND($D58='Auto Responses'!$J$27,$H58='Auto Responses'!$J$8),0,IF(OR($F58=$G58,$H58='Auto Responses'!$J$7),1,0)))))</f>
        <v>0</v>
      </c>
      <c r="M58" s="10" t="str">
        <f>VLOOKUP($A58,'Institution Evaluation'!$A$56:$K$346,10,0)&amp;""</f>
        <v/>
      </c>
      <c r="N58" s="10">
        <f t="shared" si="2"/>
        <v>1</v>
      </c>
      <c r="O58" s="114">
        <f t="shared" si="12"/>
        <v>20</v>
      </c>
      <c r="P58" s="114">
        <f t="shared" si="4"/>
        <v>0</v>
      </c>
      <c r="Q58" s="114">
        <f t="shared" si="5"/>
        <v>0</v>
      </c>
      <c r="R58" s="114">
        <f t="shared" si="9"/>
        <v>0</v>
      </c>
      <c r="S58" s="114">
        <f t="shared" si="6"/>
        <v>0</v>
      </c>
      <c r="T58" s="114">
        <f t="shared" si="7"/>
        <v>1</v>
      </c>
      <c r="U58" s="114">
        <f t="shared" si="10"/>
        <v>15</v>
      </c>
      <c r="V58" s="114">
        <f t="shared" si="8"/>
        <v>15</v>
      </c>
    </row>
    <row r="59" spans="1:22" ht="57" x14ac:dyDescent="0.2">
      <c r="A59" s="10" t="str">
        <f>Questions!$A59</f>
        <v>CONS-05</v>
      </c>
      <c r="B59" s="10" t="str">
        <f t="shared" si="0"/>
        <v>CONS</v>
      </c>
      <c r="C59" s="10" t="str">
        <f>VLOOKUP($A59,Questions!$A$3:$L$333,2,0)&amp;""</f>
        <v>Will the consulting take place on-premises?</v>
      </c>
      <c r="D59" s="10" t="str">
        <f>VLOOKUP($A59,Questions!$A$3:$L$333,11,0)&amp;""</f>
        <v/>
      </c>
      <c r="E59" s="10" t="str">
        <f>VLOOKUP($A59,Questions!$A$3:$L$333,12,0)&amp;""</f>
        <v>Case-Specific</v>
      </c>
      <c r="F59" s="10" t="str">
        <f>VLOOKUP($A59,'Institution Evaluation'!$A$56:$K$346,3,0)&amp;""</f>
        <v/>
      </c>
      <c r="G59" s="10" t="str">
        <f>VLOOKUP($A59,'Institution Evaluation'!$A$56:$K$346,7,0)&amp;""</f>
        <v>No</v>
      </c>
      <c r="H59" s="10" t="str">
        <f>VLOOKUP($A59,'Institution Evaluation'!$A$56:$K$346,8,0)&amp;""</f>
        <v/>
      </c>
      <c r="I59" s="10" t="str">
        <f>VLOOKUP($A59,'Institution Evaluation'!$A$56:$K$346,9,0)&amp;""</f>
        <v>Standard Importance</v>
      </c>
      <c r="J59" s="10" t="str">
        <f>VLOOKUP($A59,'Institution Evaluation'!$A$56:$K$346,10,0)&amp;""</f>
        <v/>
      </c>
      <c r="K59" s="10">
        <f t="shared" si="1"/>
        <v>10</v>
      </c>
      <c r="L59" s="114">
        <f>IF($E59="Not Scored", "N/A",IF(AND($D59='Auto Responses'!$J$27,$H59=""),"N/A",IF(AND($D59='Auto Responses'!$J$27,$H59='Auto Responses'!$J$7),1,IF(AND($D59='Auto Responses'!$J$27,$H59='Auto Responses'!$J$8),0,IF(OR($F59=$G59,$H59='Auto Responses'!$J$7),1,0)))))</f>
        <v>0</v>
      </c>
      <c r="M59" s="10" t="str">
        <f>VLOOKUP($A59,'Institution Evaluation'!$A$56:$K$346,10,0)&amp;""</f>
        <v/>
      </c>
      <c r="N59" s="10">
        <f t="shared" si="2"/>
        <v>0</v>
      </c>
      <c r="O59" s="114">
        <f t="shared" si="12"/>
        <v>10</v>
      </c>
      <c r="P59" s="114">
        <f t="shared" si="4"/>
        <v>0</v>
      </c>
      <c r="Q59" s="114">
        <f t="shared" si="5"/>
        <v>0</v>
      </c>
      <c r="R59" s="114">
        <f t="shared" si="9"/>
        <v>0</v>
      </c>
      <c r="S59" s="114">
        <f t="shared" si="6"/>
        <v>0</v>
      </c>
      <c r="T59" s="114">
        <f t="shared" si="7"/>
        <v>0</v>
      </c>
      <c r="U59" s="114">
        <f t="shared" si="10"/>
        <v>15</v>
      </c>
      <c r="V59" s="114">
        <f t="shared" si="8"/>
        <v>0</v>
      </c>
    </row>
    <row r="60" spans="1:22" ht="57" x14ac:dyDescent="0.2">
      <c r="A60" s="10" t="str">
        <f>Questions!$A60</f>
        <v>CONS-06</v>
      </c>
      <c r="B60" s="10" t="str">
        <f t="shared" si="0"/>
        <v>CONS</v>
      </c>
      <c r="C60" s="10" t="str">
        <f>VLOOKUP($A60,Questions!$A$3:$L$333,2,0)&amp;""</f>
        <v>Will the consultant require access to hardware in the institution's data centers?</v>
      </c>
      <c r="D60" s="10" t="str">
        <f>VLOOKUP($A60,Questions!$A$3:$L$333,11,0)&amp;""</f>
        <v/>
      </c>
      <c r="E60" s="10" t="str">
        <f>VLOOKUP($A60,Questions!$A$3:$L$333,12,0)&amp;""</f>
        <v>Case-Specific</v>
      </c>
      <c r="F60" s="10" t="str">
        <f>VLOOKUP($A60,'Institution Evaluation'!$A$56:$K$346,3,0)&amp;""</f>
        <v/>
      </c>
      <c r="G60" s="10" t="str">
        <f>VLOOKUP($A60,'Institution Evaluation'!$A$56:$K$346,7,0)&amp;""</f>
        <v>No</v>
      </c>
      <c r="H60" s="10" t="str">
        <f>VLOOKUP($A60,'Institution Evaluation'!$A$56:$K$346,8,0)&amp;""</f>
        <v/>
      </c>
      <c r="I60" s="10" t="str">
        <f>VLOOKUP($A60,'Institution Evaluation'!$A$56:$K$346,9,0)&amp;""</f>
        <v>Standard Importance</v>
      </c>
      <c r="J60" s="10" t="str">
        <f>VLOOKUP($A60,'Institution Evaluation'!$A$56:$K$346,10,0)&amp;""</f>
        <v/>
      </c>
      <c r="K60" s="10">
        <f t="shared" si="1"/>
        <v>10</v>
      </c>
      <c r="L60" s="114">
        <f>IF($E60="Not Scored", "N/A",IF(AND($D60='Auto Responses'!$J$27,$H60=""),"N/A",IF(AND($D60='Auto Responses'!$J$27,$H60='Auto Responses'!$J$7),1,IF(AND($D60='Auto Responses'!$J$27,$H60='Auto Responses'!$J$8),0,IF(OR($F60=$G60,$H60='Auto Responses'!$J$7),1,0)))))</f>
        <v>0</v>
      </c>
      <c r="M60" s="10" t="str">
        <f>VLOOKUP($A60,'Institution Evaluation'!$A$56:$K$346,10,0)&amp;""</f>
        <v/>
      </c>
      <c r="N60" s="10">
        <f t="shared" si="2"/>
        <v>0</v>
      </c>
      <c r="O60" s="114">
        <f t="shared" si="12"/>
        <v>10</v>
      </c>
      <c r="P60" s="114">
        <f t="shared" si="4"/>
        <v>0</v>
      </c>
      <c r="Q60" s="114">
        <f t="shared" si="5"/>
        <v>0</v>
      </c>
      <c r="R60" s="114">
        <f t="shared" si="9"/>
        <v>0</v>
      </c>
      <c r="S60" s="114">
        <f t="shared" si="6"/>
        <v>0</v>
      </c>
      <c r="T60" s="114">
        <f t="shared" si="7"/>
        <v>0</v>
      </c>
      <c r="U60" s="114">
        <f t="shared" si="10"/>
        <v>15</v>
      </c>
      <c r="V60" s="114">
        <f t="shared" si="8"/>
        <v>0</v>
      </c>
    </row>
    <row r="61" spans="1:22" ht="57" x14ac:dyDescent="0.2">
      <c r="A61" s="10" t="str">
        <f>Questions!$A61</f>
        <v>CONS-07</v>
      </c>
      <c r="B61" s="10" t="str">
        <f t="shared" si="0"/>
        <v>CONS</v>
      </c>
      <c r="C61" s="10" t="str">
        <f>VLOOKUP($A61,Questions!$A$3:$L$333,2,0)&amp;""</f>
        <v>Will the consultant require an account within the institution's domain (@*.edu)?</v>
      </c>
      <c r="D61" s="10" t="str">
        <f>VLOOKUP($A61,Questions!$A$3:$L$333,11,0)&amp;""</f>
        <v/>
      </c>
      <c r="E61" s="10" t="str">
        <f>VLOOKUP($A61,Questions!$A$3:$L$333,12,0)&amp;""</f>
        <v>Case-Specific</v>
      </c>
      <c r="F61" s="10" t="str">
        <f>VLOOKUP($A61,'Institution Evaluation'!$A$56:$K$346,3,0)&amp;""</f>
        <v/>
      </c>
      <c r="G61" s="10" t="str">
        <f>VLOOKUP($A61,'Institution Evaluation'!$A$56:$K$346,7,0)&amp;""</f>
        <v>No</v>
      </c>
      <c r="H61" s="10" t="str">
        <f>VLOOKUP($A61,'Institution Evaluation'!$A$56:$K$346,8,0)&amp;""</f>
        <v/>
      </c>
      <c r="I61" s="10" t="str">
        <f>VLOOKUP($A61,'Institution Evaluation'!$A$56:$K$346,9,0)&amp;""</f>
        <v>Standard Importance</v>
      </c>
      <c r="J61" s="10" t="str">
        <f>VLOOKUP($A61,'Institution Evaluation'!$A$56:$K$346,10,0)&amp;""</f>
        <v/>
      </c>
      <c r="K61" s="10">
        <f t="shared" si="1"/>
        <v>10</v>
      </c>
      <c r="L61" s="114">
        <f>IF($E61="Not Scored", "N/A",IF(AND($D61='Auto Responses'!$J$27,$H61=""),"N/A",IF(AND($D61='Auto Responses'!$J$27,$H61='Auto Responses'!$J$7),1,IF(AND($D61='Auto Responses'!$J$27,$H61='Auto Responses'!$J$8),0,IF(OR($F61=$G61,$H61='Auto Responses'!$J$7),1,0)))))</f>
        <v>0</v>
      </c>
      <c r="M61" s="10" t="str">
        <f>VLOOKUP($A61,'Institution Evaluation'!$A$56:$K$346,10,0)&amp;""</f>
        <v/>
      </c>
      <c r="N61" s="10">
        <f t="shared" si="2"/>
        <v>0</v>
      </c>
      <c r="O61" s="114">
        <f t="shared" si="12"/>
        <v>10</v>
      </c>
      <c r="P61" s="114">
        <f t="shared" si="4"/>
        <v>0</v>
      </c>
      <c r="Q61" s="114">
        <f t="shared" si="5"/>
        <v>0</v>
      </c>
      <c r="R61" s="114">
        <f t="shared" si="9"/>
        <v>0</v>
      </c>
      <c r="S61" s="114">
        <f t="shared" si="6"/>
        <v>0</v>
      </c>
      <c r="T61" s="114">
        <f t="shared" si="7"/>
        <v>0</v>
      </c>
      <c r="U61" s="114">
        <f t="shared" si="10"/>
        <v>15</v>
      </c>
      <c r="V61" s="114">
        <f t="shared" si="8"/>
        <v>0</v>
      </c>
    </row>
    <row r="62" spans="1:22" ht="57" x14ac:dyDescent="0.2">
      <c r="A62" s="10" t="str">
        <f>Questions!$A62</f>
        <v>CONS-08</v>
      </c>
      <c r="B62" s="10" t="str">
        <f t="shared" si="0"/>
        <v>CONS</v>
      </c>
      <c r="C62" s="10" t="str">
        <f>VLOOKUP($A62,Questions!$A$3:$L$333,2,0)&amp;""</f>
        <v>Will any data be transferred to the consultant's possession?</v>
      </c>
      <c r="D62" s="10" t="str">
        <f>VLOOKUP($A62,Questions!$A$3:$L$333,11,0)&amp;""</f>
        <v/>
      </c>
      <c r="E62" s="10" t="str">
        <f>VLOOKUP($A62,Questions!$A$3:$L$333,12,0)&amp;""</f>
        <v>Case-Specific</v>
      </c>
      <c r="F62" s="10" t="str">
        <f>VLOOKUP($A62,'Institution Evaluation'!$A$56:$K$346,3,0)&amp;""</f>
        <v/>
      </c>
      <c r="G62" s="10" t="str">
        <f>VLOOKUP($A62,'Institution Evaluation'!$A$56:$K$346,7,0)&amp;""</f>
        <v>No</v>
      </c>
      <c r="H62" s="10" t="str">
        <f>VLOOKUP($A62,'Institution Evaluation'!$A$56:$K$346,8,0)&amp;""</f>
        <v/>
      </c>
      <c r="I62" s="10" t="str">
        <f>VLOOKUP($A62,'Institution Evaluation'!$A$56:$K$346,9,0)&amp;""</f>
        <v>Standard Importance</v>
      </c>
      <c r="J62" s="10" t="str">
        <f>VLOOKUP($A62,'Institution Evaluation'!$A$56:$K$346,10,0)&amp;""</f>
        <v/>
      </c>
      <c r="K62" s="10">
        <f t="shared" si="1"/>
        <v>10</v>
      </c>
      <c r="L62" s="114">
        <f>IF($E62="Not Scored", "N/A",IF(AND($D62='Auto Responses'!$J$27,$H62=""),"N/A",IF(AND($D62='Auto Responses'!$J$27,$H62='Auto Responses'!$J$7),1,IF(AND($D62='Auto Responses'!$J$27,$H62='Auto Responses'!$J$8),0,IF(OR($F62=$G62,$H62='Auto Responses'!$J$7),1,0)))))</f>
        <v>0</v>
      </c>
      <c r="M62" s="10" t="str">
        <f>VLOOKUP($A62,'Institution Evaluation'!$A$56:$K$346,10,0)&amp;""</f>
        <v/>
      </c>
      <c r="N62" s="10">
        <f t="shared" si="2"/>
        <v>0</v>
      </c>
      <c r="O62" s="114">
        <f t="shared" si="12"/>
        <v>10</v>
      </c>
      <c r="P62" s="114">
        <f t="shared" si="4"/>
        <v>0</v>
      </c>
      <c r="Q62" s="114">
        <f t="shared" si="5"/>
        <v>0</v>
      </c>
      <c r="R62" s="114">
        <f t="shared" si="9"/>
        <v>0</v>
      </c>
      <c r="S62" s="114">
        <f t="shared" si="6"/>
        <v>0</v>
      </c>
      <c r="T62" s="114">
        <f t="shared" si="7"/>
        <v>0</v>
      </c>
      <c r="U62" s="114">
        <f t="shared" si="10"/>
        <v>15</v>
      </c>
      <c r="V62" s="114">
        <f t="shared" si="8"/>
        <v>0</v>
      </c>
    </row>
    <row r="63" spans="1:22" ht="57" x14ac:dyDescent="0.2">
      <c r="A63" s="10" t="str">
        <f>Questions!$A63</f>
        <v>CONS-09</v>
      </c>
      <c r="B63" s="10" t="str">
        <f t="shared" si="0"/>
        <v>CONS</v>
      </c>
      <c r="C63" s="10" t="str">
        <f>VLOOKUP($A63,Questions!$A$3:$L$333,2,0)&amp;""</f>
        <v>Will the consultant need remote access to the institution's network or systems?</v>
      </c>
      <c r="D63" s="10" t="str">
        <f>VLOOKUP($A63,Questions!$A$3:$L$333,11,0)&amp;""</f>
        <v/>
      </c>
      <c r="E63" s="10" t="str">
        <f>VLOOKUP($A63,Questions!$A$3:$L$333,12,0)&amp;""</f>
        <v>Case-Specific</v>
      </c>
      <c r="F63" s="10" t="str">
        <f>VLOOKUP($A63,'Institution Evaluation'!$A$56:$K$346,3,0)&amp;""</f>
        <v/>
      </c>
      <c r="G63" s="10" t="str">
        <f>VLOOKUP($A63,'Institution Evaluation'!$A$56:$K$346,7,0)&amp;""</f>
        <v>No</v>
      </c>
      <c r="H63" s="10" t="str">
        <f>VLOOKUP($A63,'Institution Evaluation'!$A$56:$K$346,8,0)&amp;""</f>
        <v/>
      </c>
      <c r="I63" s="10" t="str">
        <f>VLOOKUP($A63,'Institution Evaluation'!$A$56:$K$346,9,0)&amp;""</f>
        <v>Standard Importance</v>
      </c>
      <c r="J63" s="10" t="str">
        <f>VLOOKUP($A63,'Institution Evaluation'!$A$56:$K$346,10,0)&amp;""</f>
        <v/>
      </c>
      <c r="K63" s="10">
        <f t="shared" si="1"/>
        <v>10</v>
      </c>
      <c r="L63" s="114">
        <f>IF($E63="Not Scored", "N/A",IF(AND($D63='Auto Responses'!$J$27,$H63=""),"N/A",IF(AND($D63='Auto Responses'!$J$27,$H63='Auto Responses'!$J$7),1,IF(AND($D63='Auto Responses'!$J$27,$H63='Auto Responses'!$J$8),0,IF(OR($F63=$G63,$H63='Auto Responses'!$J$7),1,0)))))</f>
        <v>0</v>
      </c>
      <c r="M63" s="10" t="str">
        <f>VLOOKUP($A63,'Institution Evaluation'!$A$56:$K$346,10,0)&amp;""</f>
        <v/>
      </c>
      <c r="N63" s="10">
        <f t="shared" si="2"/>
        <v>0</v>
      </c>
      <c r="O63" s="114">
        <f t="shared" si="12"/>
        <v>10</v>
      </c>
      <c r="P63" s="114">
        <f t="shared" si="4"/>
        <v>0</v>
      </c>
      <c r="Q63" s="114">
        <f t="shared" si="5"/>
        <v>0</v>
      </c>
      <c r="R63" s="114">
        <f t="shared" si="9"/>
        <v>0</v>
      </c>
      <c r="S63" s="114">
        <f t="shared" si="6"/>
        <v>0</v>
      </c>
      <c r="T63" s="114">
        <f t="shared" si="7"/>
        <v>0</v>
      </c>
      <c r="U63" s="114">
        <f t="shared" si="10"/>
        <v>15</v>
      </c>
      <c r="V63" s="114">
        <f t="shared" si="8"/>
        <v>0</v>
      </c>
    </row>
    <row r="64" spans="1:22" ht="57" x14ac:dyDescent="0.2">
      <c r="A64" s="10" t="str">
        <f>Questions!$A64</f>
        <v>APPL-01</v>
      </c>
      <c r="B64" s="10" t="str">
        <f t="shared" si="0"/>
        <v>APPL</v>
      </c>
      <c r="C64" s="10" t="str">
        <f>VLOOKUP($A64,Questions!$A$3:$L$333,2,0)&amp;""</f>
        <v>Are access controls for institutional accounts based on structured rules, such as role-based access control (RBAC), attribute-based access control (ABAC), or policy-based access control (PBAC)?*</v>
      </c>
      <c r="D64" s="10" t="str">
        <f>VLOOKUP($A64,Questions!$A$3:$L$333,11,0)&amp;""</f>
        <v/>
      </c>
      <c r="E64" s="10" t="str">
        <f>VLOOKUP($A64,Questions!$A$3:$L$333,12,0)&amp;""</f>
        <v>Infrastructure</v>
      </c>
      <c r="F64" s="10" t="str">
        <f>VLOOKUP($A64,'Institution Evaluation'!$A$56:$K$346,3,0)&amp;""</f>
        <v/>
      </c>
      <c r="G64" s="10" t="str">
        <f>VLOOKUP($A64,'Institution Evaluation'!$A$56:$K$346,7,0)&amp;""</f>
        <v>Yes</v>
      </c>
      <c r="H64" s="10" t="str">
        <f>VLOOKUP($A64,'Institution Evaluation'!$A$56:$K$346,8,0)&amp;""</f>
        <v/>
      </c>
      <c r="I64" s="10" t="str">
        <f>VLOOKUP($A64,'Institution Evaluation'!$A$56:$K$346,9,0)&amp;""</f>
        <v>Critical Importance</v>
      </c>
      <c r="J64" s="10" t="str">
        <f>VLOOKUP($A64,'Institution Evaluation'!$A$56:$K$346,10,0)&amp;""</f>
        <v/>
      </c>
      <c r="K64" s="10">
        <f t="shared" si="1"/>
        <v>20</v>
      </c>
      <c r="L64" s="114">
        <f>IF($E64="Not Scored", "N/A",IF(AND($D64='Auto Responses'!$J$27,$H64=""),"N/A",IF(AND($D64='Auto Responses'!$J$27,$H64='Auto Responses'!$J$7),1,IF(AND($D64='Auto Responses'!$J$27,$H64='Auto Responses'!$J$8),0,IF(OR($F64=$G64,$H64='Auto Responses'!$J$7),1,0)))))</f>
        <v>0</v>
      </c>
      <c r="M64" s="10" t="str">
        <f>VLOOKUP($A64,'Institution Evaluation'!$A$56:$K$346,10,0)&amp;""</f>
        <v/>
      </c>
      <c r="N64" s="10">
        <f t="shared" si="2"/>
        <v>1</v>
      </c>
      <c r="O64" s="114">
        <f>IF(OR($F$17="No",$E64="Not Scored"),"N/A",IF($J64="",$K64,IF($J64="Minor Importance",5,IF($J64="Standard Importance",10,IF($J64="Critical Importance",20,0)))))</f>
        <v>20</v>
      </c>
      <c r="P64" s="114">
        <f t="shared" si="4"/>
        <v>0</v>
      </c>
      <c r="Q64" s="114">
        <f t="shared" si="5"/>
        <v>0</v>
      </c>
      <c r="R64" s="114">
        <f t="shared" si="9"/>
        <v>0</v>
      </c>
      <c r="S64" s="114">
        <f t="shared" si="6"/>
        <v>0</v>
      </c>
      <c r="T64" s="114">
        <f t="shared" si="7"/>
        <v>1</v>
      </c>
      <c r="U64" s="114">
        <f t="shared" si="10"/>
        <v>16</v>
      </c>
      <c r="V64" s="114">
        <f t="shared" si="8"/>
        <v>16</v>
      </c>
    </row>
    <row r="65" spans="1:22" ht="57" x14ac:dyDescent="0.2">
      <c r="A65" s="10" t="str">
        <f>Questions!$A65</f>
        <v>APPL-02</v>
      </c>
      <c r="B65" s="10" t="str">
        <f t="shared" si="0"/>
        <v>APPL</v>
      </c>
      <c r="C65" s="10" t="str">
        <f>VLOOKUP($A65,Questions!$A$3:$L$333,2,0)&amp;""</f>
        <v>Are you using a web application firewall (WAF)?*</v>
      </c>
      <c r="D65" s="10" t="str">
        <f>VLOOKUP($A65,Questions!$A$3:$L$333,11,0)&amp;""</f>
        <v/>
      </c>
      <c r="E65" s="10" t="str">
        <f>VLOOKUP($A65,Questions!$A$3:$L$333,12,0)&amp;""</f>
        <v>Infrastructure</v>
      </c>
      <c r="F65" s="10" t="str">
        <f>VLOOKUP($A65,'Institution Evaluation'!$A$56:$K$346,3,0)&amp;""</f>
        <v/>
      </c>
      <c r="G65" s="10" t="str">
        <f>VLOOKUP($A65,'Institution Evaluation'!$A$56:$K$346,7,0)&amp;""</f>
        <v>Yes</v>
      </c>
      <c r="H65" s="10" t="str">
        <f>VLOOKUP($A65,'Institution Evaluation'!$A$56:$K$346,8,0)&amp;""</f>
        <v/>
      </c>
      <c r="I65" s="10" t="str">
        <f>VLOOKUP($A65,'Institution Evaluation'!$A$56:$K$346,9,0)&amp;""</f>
        <v>Critical Importance</v>
      </c>
      <c r="J65" s="10" t="str">
        <f>VLOOKUP($A65,'Institution Evaluation'!$A$56:$K$346,10,0)&amp;""</f>
        <v/>
      </c>
      <c r="K65" s="10">
        <f t="shared" si="1"/>
        <v>20</v>
      </c>
      <c r="L65" s="114">
        <f>IF($E65="Not Scored", "N/A",IF(AND($D65='Auto Responses'!$J$27,$H65=""),"N/A",IF(AND($D65='Auto Responses'!$J$27,$H65='Auto Responses'!$J$7),1,IF(AND($D65='Auto Responses'!$J$27,$H65='Auto Responses'!$J$8),0,IF(OR($F65=$G65,$H65='Auto Responses'!$J$7),1,0)))))</f>
        <v>0</v>
      </c>
      <c r="M65" s="10" t="str">
        <f>VLOOKUP($A65,'Institution Evaluation'!$A$56:$K$346,10,0)&amp;""</f>
        <v/>
      </c>
      <c r="N65" s="10">
        <f t="shared" si="2"/>
        <v>1</v>
      </c>
      <c r="O65" s="114">
        <f t="shared" ref="O65:O77" si="13">IF(OR($F$17="No",$E65="Not Scored"),"N/A",IF($J65="",$K65,IF($J65="Minor Importance",5,IF($J65="Standard Importance",10,IF($J65="Critical Importance",20,0)))))</f>
        <v>20</v>
      </c>
      <c r="P65" s="114">
        <f t="shared" si="4"/>
        <v>0</v>
      </c>
      <c r="Q65" s="114">
        <f t="shared" si="5"/>
        <v>0</v>
      </c>
      <c r="R65" s="114">
        <f t="shared" si="9"/>
        <v>0</v>
      </c>
      <c r="S65" s="114">
        <f t="shared" si="6"/>
        <v>0</v>
      </c>
      <c r="T65" s="114">
        <f t="shared" si="7"/>
        <v>1</v>
      </c>
      <c r="U65" s="114">
        <f t="shared" si="10"/>
        <v>17</v>
      </c>
      <c r="V65" s="114">
        <f t="shared" si="8"/>
        <v>17</v>
      </c>
    </row>
    <row r="66" spans="1:22" ht="57" x14ac:dyDescent="0.2">
      <c r="A66" s="10" t="str">
        <f>Questions!$A66</f>
        <v>APPL-03</v>
      </c>
      <c r="B66" s="10" t="str">
        <f t="shared" si="0"/>
        <v>APPL</v>
      </c>
      <c r="C66" s="10" t="str">
        <f>VLOOKUP($A66,Questions!$A$3:$L$333,2,0)&amp;""</f>
        <v>Are only currently supported operating system(s), software, and libraries leveraged by the system(s)/application(s) that will have access to institution's data?*</v>
      </c>
      <c r="D66" s="10" t="str">
        <f>VLOOKUP($A66,Questions!$A$3:$L$333,11,0)&amp;""</f>
        <v/>
      </c>
      <c r="E66" s="10" t="str">
        <f>VLOOKUP($A66,Questions!$A$3:$L$333,12,0)&amp;""</f>
        <v>Infrastructure</v>
      </c>
      <c r="F66" s="10" t="str">
        <f>VLOOKUP($A66,'Institution Evaluation'!$A$56:$K$346,3,0)&amp;""</f>
        <v/>
      </c>
      <c r="G66" s="10" t="str">
        <f>VLOOKUP($A66,'Institution Evaluation'!$A$56:$K$346,7,0)&amp;""</f>
        <v>Yes</v>
      </c>
      <c r="H66" s="10" t="str">
        <f>VLOOKUP($A66,'Institution Evaluation'!$A$56:$K$346,8,0)&amp;""</f>
        <v/>
      </c>
      <c r="I66" s="10" t="str">
        <f>VLOOKUP($A66,'Institution Evaluation'!$A$56:$K$346,9,0)&amp;""</f>
        <v>Critical Importance</v>
      </c>
      <c r="J66" s="10" t="str">
        <f>VLOOKUP($A66,'Institution Evaluation'!$A$56:$K$346,10,0)&amp;""</f>
        <v/>
      </c>
      <c r="K66" s="10">
        <f t="shared" si="1"/>
        <v>20</v>
      </c>
      <c r="L66" s="114">
        <f>IF($E66="Not Scored", "N/A",IF(AND($D66='Auto Responses'!$J$27,$H66=""),"N/A",IF(AND($D66='Auto Responses'!$J$27,$H66='Auto Responses'!$J$7),1,IF(AND($D66='Auto Responses'!$J$27,$H66='Auto Responses'!$J$8),0,IF(OR($F66=$G66,$H66='Auto Responses'!$J$7),1,0)))))</f>
        <v>0</v>
      </c>
      <c r="M66" s="10" t="str">
        <f>VLOOKUP($A66,'Institution Evaluation'!$A$56:$K$346,10,0)&amp;""</f>
        <v/>
      </c>
      <c r="N66" s="10">
        <f t="shared" si="2"/>
        <v>1</v>
      </c>
      <c r="O66" s="114">
        <f t="shared" si="13"/>
        <v>20</v>
      </c>
      <c r="P66" s="114">
        <f t="shared" si="4"/>
        <v>0</v>
      </c>
      <c r="Q66" s="114">
        <f t="shared" si="5"/>
        <v>0</v>
      </c>
      <c r="R66" s="114">
        <f t="shared" si="9"/>
        <v>0</v>
      </c>
      <c r="S66" s="114">
        <f t="shared" si="6"/>
        <v>0</v>
      </c>
      <c r="T66" s="114">
        <f t="shared" si="7"/>
        <v>1</v>
      </c>
      <c r="U66" s="114">
        <f t="shared" si="10"/>
        <v>18</v>
      </c>
      <c r="V66" s="114">
        <f t="shared" si="8"/>
        <v>18</v>
      </c>
    </row>
    <row r="67" spans="1:22" ht="57" x14ac:dyDescent="0.2">
      <c r="A67" s="10" t="str">
        <f>Questions!$A67</f>
        <v>APPL-04</v>
      </c>
      <c r="B67" s="10" t="str">
        <f t="shared" si="0"/>
        <v>APPL</v>
      </c>
      <c r="C67" s="10" t="str">
        <f>VLOOKUP($A67,Questions!$A$3:$L$333,2,0)&amp;""</f>
        <v>Does your application require access to location or GPS data?</v>
      </c>
      <c r="D67" s="10" t="str">
        <f>VLOOKUP($A67,Questions!$A$3:$L$333,11,0)&amp;""</f>
        <v/>
      </c>
      <c r="E67" s="10" t="str">
        <f>VLOOKUP($A67,Questions!$A$3:$L$333,12,0)&amp;""</f>
        <v>Infrastructure</v>
      </c>
      <c r="F67" s="10" t="str">
        <f>VLOOKUP($A67,'Institution Evaluation'!$A$56:$K$346,3,0)&amp;""</f>
        <v/>
      </c>
      <c r="G67" s="10" t="str">
        <f>VLOOKUP($A67,'Institution Evaluation'!$A$56:$K$346,7,0)&amp;""</f>
        <v>No</v>
      </c>
      <c r="H67" s="10" t="str">
        <f>VLOOKUP($A67,'Institution Evaluation'!$A$56:$K$346,8,0)&amp;""</f>
        <v/>
      </c>
      <c r="I67" s="10" t="str">
        <f>VLOOKUP($A67,'Institution Evaluation'!$A$56:$K$346,9,0)&amp;""</f>
        <v>Critical Importance</v>
      </c>
      <c r="J67" s="10" t="str">
        <f>VLOOKUP($A67,'Institution Evaluation'!$A$56:$K$346,10,0)&amp;""</f>
        <v/>
      </c>
      <c r="K67" s="10">
        <f t="shared" si="1"/>
        <v>20</v>
      </c>
      <c r="L67" s="114">
        <f>IF($E67="Not Scored", "N/A",IF(AND($D67='Auto Responses'!$J$27,$H67=""),"N/A",IF(AND($D67='Auto Responses'!$J$27,$H67='Auto Responses'!$J$7),1,IF(AND($D67='Auto Responses'!$J$27,$H67='Auto Responses'!$J$8),0,IF(OR($F67=$G67,$H67='Auto Responses'!$J$7),1,0)))))</f>
        <v>0</v>
      </c>
      <c r="M67" s="10" t="str">
        <f>VLOOKUP($A67,'Institution Evaluation'!$A$56:$K$346,10,0)&amp;""</f>
        <v/>
      </c>
      <c r="N67" s="10">
        <f t="shared" si="2"/>
        <v>1</v>
      </c>
      <c r="O67" s="114">
        <f t="shared" si="13"/>
        <v>20</v>
      </c>
      <c r="P67" s="114">
        <f t="shared" si="4"/>
        <v>0</v>
      </c>
      <c r="Q67" s="114">
        <f t="shared" ref="Q67:Q129" si="14">IF(M67="TRUE",1,0)</f>
        <v>0</v>
      </c>
      <c r="R67" s="114">
        <f t="shared" si="9"/>
        <v>0</v>
      </c>
      <c r="S67" s="114">
        <f t="shared" ref="S67:S129" si="15">IF(Q67=0,0,R67)</f>
        <v>0</v>
      </c>
      <c r="T67" s="114">
        <f t="shared" ref="T67:T129" si="16">IF(N67=1,1,0)</f>
        <v>1</v>
      </c>
      <c r="U67" s="114">
        <f t="shared" si="10"/>
        <v>19</v>
      </c>
      <c r="V67" s="114">
        <f t="shared" ref="V67:V129" si="17">IF(T67=0,0,U67)</f>
        <v>19</v>
      </c>
    </row>
    <row r="68" spans="1:22" ht="57" x14ac:dyDescent="0.2">
      <c r="A68" s="10" t="str">
        <f>Questions!$A68</f>
        <v>APPL-05</v>
      </c>
      <c r="B68" s="10" t="str">
        <f t="shared" ref="B68:B130" si="18">LEFT(A68,4)</f>
        <v>APPL</v>
      </c>
      <c r="C68" s="10" t="str">
        <f>VLOOKUP($A68,Questions!$A$3:$L$333,2,0)&amp;""</f>
        <v>Does your application provide separation of duties between security administration, system administration, and standard user functions?*</v>
      </c>
      <c r="D68" s="10" t="str">
        <f>VLOOKUP($A68,Questions!$A$3:$L$333,11,0)&amp;""</f>
        <v/>
      </c>
      <c r="E68" s="10" t="str">
        <f>VLOOKUP($A68,Questions!$A$3:$L$333,12,0)&amp;""</f>
        <v>Infrastructure</v>
      </c>
      <c r="F68" s="10" t="str">
        <f>VLOOKUP($A68,'Institution Evaluation'!$A$56:$K$346,3,0)&amp;""</f>
        <v/>
      </c>
      <c r="G68" s="10" t="str">
        <f>VLOOKUP($A68,'Institution Evaluation'!$A$56:$K$346,7,0)&amp;""</f>
        <v>Yes</v>
      </c>
      <c r="H68" s="10" t="str">
        <f>VLOOKUP($A68,'Institution Evaluation'!$A$56:$K$346,8,0)&amp;""</f>
        <v/>
      </c>
      <c r="I68" s="10" t="str">
        <f>VLOOKUP($A68,'Institution Evaluation'!$A$56:$K$346,9,0)&amp;""</f>
        <v>Critical Importance</v>
      </c>
      <c r="J68" s="10" t="str">
        <f>VLOOKUP($A68,'Institution Evaluation'!$A$56:$K$346,10,0)&amp;""</f>
        <v/>
      </c>
      <c r="K68" s="10">
        <f t="shared" ref="K68:K130" si="19">IF($I68="Critical Importance",20,IF($I68="Minor Importance",5,10))</f>
        <v>20</v>
      </c>
      <c r="L68" s="114">
        <f>IF($E68="Not Scored", "N/A",IF(AND($D68='Auto Responses'!$J$27,$H68=""),"N/A",IF(AND($D68='Auto Responses'!$J$27,$H68='Auto Responses'!$J$7),1,IF(AND($D68='Auto Responses'!$J$27,$H68='Auto Responses'!$J$8),0,IF(OR($F68=$G68,$H68='Auto Responses'!$J$7),1,0)))))</f>
        <v>0</v>
      </c>
      <c r="M68" s="10" t="str">
        <f>VLOOKUP($A68,'Institution Evaluation'!$A$56:$K$346,10,0)&amp;""</f>
        <v/>
      </c>
      <c r="N68" s="10">
        <f t="shared" ref="N68:N130" si="20">IF($J68="Critical Importance",1,IF(AND($J68="",$I68="Critical Importance"),1,0))</f>
        <v>1</v>
      </c>
      <c r="O68" s="114">
        <f t="shared" si="13"/>
        <v>20</v>
      </c>
      <c r="P68" s="114">
        <f t="shared" ref="P68:P98" si="21">IF(OR($O68="N/A",$L68="N/A"),"N/A",$O68*$L68)</f>
        <v>0</v>
      </c>
      <c r="Q68" s="114">
        <f t="shared" si="14"/>
        <v>0</v>
      </c>
      <c r="R68" s="114">
        <f t="shared" si="9"/>
        <v>0</v>
      </c>
      <c r="S68" s="114">
        <f t="shared" si="15"/>
        <v>0</v>
      </c>
      <c r="T68" s="114">
        <f t="shared" si="16"/>
        <v>1</v>
      </c>
      <c r="U68" s="114">
        <f t="shared" si="10"/>
        <v>20</v>
      </c>
      <c r="V68" s="114">
        <f t="shared" si="17"/>
        <v>20</v>
      </c>
    </row>
    <row r="69" spans="1:22" ht="57" x14ac:dyDescent="0.2">
      <c r="A69" s="10" t="str">
        <f>Questions!$A69</f>
        <v>APPL-06</v>
      </c>
      <c r="B69" s="10" t="str">
        <f t="shared" si="18"/>
        <v>APPL</v>
      </c>
      <c r="C69" s="10" t="str">
        <f>VLOOKUP($A69,Questions!$A$3:$L$333,2,0)&amp;""</f>
        <v>Do you subject your code to static code analysis and/or static application security testing prior to release?*</v>
      </c>
      <c r="D69" s="10" t="str">
        <f>VLOOKUP($A69,Questions!$A$3:$L$333,11,0)&amp;""</f>
        <v/>
      </c>
      <c r="E69" s="10" t="str">
        <f>VLOOKUP($A69,Questions!$A$3:$L$333,12,0)&amp;""</f>
        <v>Infrastructure</v>
      </c>
      <c r="F69" s="10" t="str">
        <f>VLOOKUP($A69,'Institution Evaluation'!$A$56:$K$346,3,0)&amp;""</f>
        <v/>
      </c>
      <c r="G69" s="10" t="str">
        <f>VLOOKUP($A69,'Institution Evaluation'!$A$56:$K$346,7,0)&amp;""</f>
        <v>Yes</v>
      </c>
      <c r="H69" s="10" t="str">
        <f>VLOOKUP($A69,'Institution Evaluation'!$A$56:$K$346,8,0)&amp;""</f>
        <v/>
      </c>
      <c r="I69" s="10" t="str">
        <f>VLOOKUP($A69,'Institution Evaluation'!$A$56:$K$346,9,0)&amp;""</f>
        <v>Critical Importance</v>
      </c>
      <c r="J69" s="10" t="str">
        <f>VLOOKUP($A69,'Institution Evaluation'!$A$56:$K$346,10,0)&amp;""</f>
        <v/>
      </c>
      <c r="K69" s="10">
        <f t="shared" si="19"/>
        <v>20</v>
      </c>
      <c r="L69" s="114">
        <f>IF($E69="Not Scored", "N/A",IF(AND($D69='Auto Responses'!$J$27,$H69=""),"N/A",IF(AND($D69='Auto Responses'!$J$27,$H69='Auto Responses'!$J$7),1,IF(AND($D69='Auto Responses'!$J$27,$H69='Auto Responses'!$J$8),0,IF(OR($F69=$G69,$H69='Auto Responses'!$J$7),1,0)))))</f>
        <v>0</v>
      </c>
      <c r="M69" s="10" t="str">
        <f>VLOOKUP($A69,'Institution Evaluation'!$A$56:$K$346,10,0)&amp;""</f>
        <v/>
      </c>
      <c r="N69" s="10">
        <f t="shared" si="20"/>
        <v>1</v>
      </c>
      <c r="O69" s="114">
        <f t="shared" si="13"/>
        <v>20</v>
      </c>
      <c r="P69" s="114">
        <f t="shared" si="21"/>
        <v>0</v>
      </c>
      <c r="Q69" s="114">
        <f t="shared" si="14"/>
        <v>0</v>
      </c>
      <c r="R69" s="114">
        <f t="shared" ref="R69:R132" si="22">R68+Q69</f>
        <v>0</v>
      </c>
      <c r="S69" s="114">
        <f t="shared" si="15"/>
        <v>0</v>
      </c>
      <c r="T69" s="114">
        <f t="shared" si="16"/>
        <v>1</v>
      </c>
      <c r="U69" s="114">
        <f t="shared" ref="U69:U132" si="23">U68+T69</f>
        <v>21</v>
      </c>
      <c r="V69" s="114">
        <f t="shared" si="17"/>
        <v>21</v>
      </c>
    </row>
    <row r="70" spans="1:22" ht="57" x14ac:dyDescent="0.2">
      <c r="A70" s="10" t="str">
        <f>Questions!$A70</f>
        <v>APPL-07</v>
      </c>
      <c r="B70" s="10" t="str">
        <f t="shared" si="18"/>
        <v>APPL</v>
      </c>
      <c r="C70" s="10" t="str">
        <f>VLOOKUP($A70,Questions!$A$3:$L$333,2,0)&amp;""</f>
        <v>Do you have software testing processes (dynamic or static) that are established and followed?*</v>
      </c>
      <c r="D70" s="10" t="str">
        <f>VLOOKUP($A70,Questions!$A$3:$L$333,11,0)&amp;""</f>
        <v/>
      </c>
      <c r="E70" s="10" t="str">
        <f>VLOOKUP($A70,Questions!$A$3:$L$333,12,0)&amp;""</f>
        <v>Infrastructure</v>
      </c>
      <c r="F70" s="10" t="str">
        <f>VLOOKUP($A70,'Institution Evaluation'!$A$56:$K$346,3,0)&amp;""</f>
        <v/>
      </c>
      <c r="G70" s="10" t="str">
        <f>VLOOKUP($A70,'Institution Evaluation'!$A$56:$K$346,7,0)&amp;""</f>
        <v>Yes</v>
      </c>
      <c r="H70" s="10" t="str">
        <f>VLOOKUP($A70,'Institution Evaluation'!$A$56:$K$346,8,0)&amp;""</f>
        <v/>
      </c>
      <c r="I70" s="10" t="str">
        <f>VLOOKUP($A70,'Institution Evaluation'!$A$56:$K$346,9,0)&amp;""</f>
        <v>Critical Importance</v>
      </c>
      <c r="J70" s="10" t="str">
        <f>VLOOKUP($A70,'Institution Evaluation'!$A$56:$K$346,10,0)&amp;""</f>
        <v/>
      </c>
      <c r="K70" s="10">
        <f t="shared" si="19"/>
        <v>20</v>
      </c>
      <c r="L70" s="114">
        <f>IF($E70="Not Scored", "N/A",IF(AND($D70='Auto Responses'!$J$27,$H70=""),"N/A",IF(AND($D70='Auto Responses'!$J$27,$H70='Auto Responses'!$J$7),1,IF(AND($D70='Auto Responses'!$J$27,$H70='Auto Responses'!$J$8),0,IF(OR($F70=$G70,$H70='Auto Responses'!$J$7),1,0)))))</f>
        <v>0</v>
      </c>
      <c r="M70" s="10" t="str">
        <f>VLOOKUP($A70,'Institution Evaluation'!$A$56:$K$346,10,0)&amp;""</f>
        <v/>
      </c>
      <c r="N70" s="10">
        <f t="shared" si="20"/>
        <v>1</v>
      </c>
      <c r="O70" s="114">
        <f t="shared" si="13"/>
        <v>20</v>
      </c>
      <c r="P70" s="114">
        <f t="shared" si="21"/>
        <v>0</v>
      </c>
      <c r="Q70" s="114">
        <f t="shared" si="14"/>
        <v>0</v>
      </c>
      <c r="R70" s="114">
        <f t="shared" si="22"/>
        <v>0</v>
      </c>
      <c r="S70" s="114">
        <f t="shared" si="15"/>
        <v>0</v>
      </c>
      <c r="T70" s="114">
        <f t="shared" si="16"/>
        <v>1</v>
      </c>
      <c r="U70" s="114">
        <f t="shared" si="23"/>
        <v>22</v>
      </c>
      <c r="V70" s="114">
        <f t="shared" si="17"/>
        <v>22</v>
      </c>
    </row>
    <row r="71" spans="1:22" ht="57" x14ac:dyDescent="0.2">
      <c r="A71" s="10" t="str">
        <f>Questions!$A71</f>
        <v>APPL-08</v>
      </c>
      <c r="B71" s="10" t="str">
        <f t="shared" si="18"/>
        <v>APPL</v>
      </c>
      <c r="C71" s="10" t="str">
        <f>VLOOKUP($A71,Questions!$A$3:$L$333,2,0)&amp;""</f>
        <v>Are access controls for staff within your organization based on structured rules, such as RBAC, ABAC, or PBAC?</v>
      </c>
      <c r="D71" s="10" t="str">
        <f>VLOOKUP($A71,Questions!$A$3:$L$333,11,0)&amp;""</f>
        <v/>
      </c>
      <c r="E71" s="10" t="str">
        <f>VLOOKUP($A71,Questions!$A$3:$L$333,12,0)&amp;""</f>
        <v>Infrastructure</v>
      </c>
      <c r="F71" s="10" t="str">
        <f>VLOOKUP($A71,'Institution Evaluation'!$A$56:$K$346,3,0)&amp;""</f>
        <v/>
      </c>
      <c r="G71" s="10" t="str">
        <f>VLOOKUP($A71,'Institution Evaluation'!$A$56:$K$346,7,0)&amp;""</f>
        <v>Yes</v>
      </c>
      <c r="H71" s="10" t="str">
        <f>VLOOKUP($A71,'Institution Evaluation'!$A$56:$K$346,8,0)&amp;""</f>
        <v/>
      </c>
      <c r="I71" s="10" t="str">
        <f>VLOOKUP($A71,'Institution Evaluation'!$A$56:$K$346,9,0)&amp;""</f>
        <v>Standard Importance</v>
      </c>
      <c r="J71" s="10" t="str">
        <f>VLOOKUP($A71,'Institution Evaluation'!$A$56:$K$346,10,0)&amp;""</f>
        <v/>
      </c>
      <c r="K71" s="10">
        <f t="shared" si="19"/>
        <v>10</v>
      </c>
      <c r="L71" s="114">
        <f>IF($E71="Not Scored", "N/A",IF(AND($D71='Auto Responses'!$J$27,$H71=""),"N/A",IF(AND($D71='Auto Responses'!$J$27,$H71='Auto Responses'!$J$7),1,IF(AND($D71='Auto Responses'!$J$27,$H71='Auto Responses'!$J$8),0,IF(OR($F71=$G71,$H71='Auto Responses'!$J$7),1,0)))))</f>
        <v>0</v>
      </c>
      <c r="M71" s="10" t="str">
        <f>VLOOKUP($A71,'Institution Evaluation'!$A$56:$K$346,10,0)&amp;""</f>
        <v/>
      </c>
      <c r="N71" s="10">
        <f t="shared" si="20"/>
        <v>0</v>
      </c>
      <c r="O71" s="114">
        <f t="shared" si="13"/>
        <v>10</v>
      </c>
      <c r="P71" s="114">
        <f t="shared" si="21"/>
        <v>0</v>
      </c>
      <c r="Q71" s="114">
        <f t="shared" si="14"/>
        <v>0</v>
      </c>
      <c r="R71" s="114">
        <f t="shared" si="22"/>
        <v>0</v>
      </c>
      <c r="S71" s="114">
        <f t="shared" si="15"/>
        <v>0</v>
      </c>
      <c r="T71" s="114">
        <f t="shared" si="16"/>
        <v>0</v>
      </c>
      <c r="U71" s="114">
        <f t="shared" si="23"/>
        <v>22</v>
      </c>
      <c r="V71" s="114">
        <f t="shared" si="17"/>
        <v>0</v>
      </c>
    </row>
    <row r="72" spans="1:22" ht="57" x14ac:dyDescent="0.2">
      <c r="A72" s="10" t="str">
        <f>Questions!$A72</f>
        <v>APPL-09</v>
      </c>
      <c r="B72" s="10" t="str">
        <f t="shared" si="18"/>
        <v>APPL</v>
      </c>
      <c r="C72" s="10" t="str">
        <f>VLOOKUP($A72,Questions!$A$3:$L$333,2,0)&amp;""</f>
        <v>Does the system provide data input validation and error messages?</v>
      </c>
      <c r="D72" s="10" t="str">
        <f>VLOOKUP($A72,Questions!$A$3:$L$333,11,0)&amp;""</f>
        <v/>
      </c>
      <c r="E72" s="10" t="str">
        <f>VLOOKUP($A72,Questions!$A$3:$L$333,12,0)&amp;""</f>
        <v>Infrastructure</v>
      </c>
      <c r="F72" s="10" t="str">
        <f>VLOOKUP($A72,'Institution Evaluation'!$A$56:$K$346,3,0)&amp;""</f>
        <v/>
      </c>
      <c r="G72" s="10" t="str">
        <f>VLOOKUP($A72,'Institution Evaluation'!$A$56:$K$346,7,0)&amp;""</f>
        <v>Yes</v>
      </c>
      <c r="H72" s="10" t="str">
        <f>VLOOKUP($A72,'Institution Evaluation'!$A$56:$K$346,8,0)&amp;""</f>
        <v/>
      </c>
      <c r="I72" s="10" t="str">
        <f>VLOOKUP($A72,'Institution Evaluation'!$A$56:$K$346,9,0)&amp;""</f>
        <v>Standard Importance</v>
      </c>
      <c r="J72" s="10" t="str">
        <f>VLOOKUP($A72,'Institution Evaluation'!$A$56:$K$346,10,0)&amp;""</f>
        <v/>
      </c>
      <c r="K72" s="10">
        <f t="shared" si="19"/>
        <v>10</v>
      </c>
      <c r="L72" s="114">
        <f>IF($E72="Not Scored", "N/A",IF(AND($D72='Auto Responses'!$J$27,$H72=""),"N/A",IF(AND($D72='Auto Responses'!$J$27,$H72='Auto Responses'!$J$7),1,IF(AND($D72='Auto Responses'!$J$27,$H72='Auto Responses'!$J$8),0,IF(OR($F72=$G72,$H72='Auto Responses'!$J$7),1,0)))))</f>
        <v>0</v>
      </c>
      <c r="M72" s="10" t="str">
        <f>VLOOKUP($A72,'Institution Evaluation'!$A$56:$K$346,10,0)&amp;""</f>
        <v/>
      </c>
      <c r="N72" s="10">
        <f t="shared" si="20"/>
        <v>0</v>
      </c>
      <c r="O72" s="114">
        <f t="shared" si="13"/>
        <v>10</v>
      </c>
      <c r="P72" s="114">
        <f t="shared" si="21"/>
        <v>0</v>
      </c>
      <c r="Q72" s="114">
        <f t="shared" si="14"/>
        <v>0</v>
      </c>
      <c r="R72" s="114">
        <f t="shared" si="22"/>
        <v>0</v>
      </c>
      <c r="S72" s="114">
        <f t="shared" si="15"/>
        <v>0</v>
      </c>
      <c r="T72" s="114">
        <f t="shared" si="16"/>
        <v>0</v>
      </c>
      <c r="U72" s="114">
        <f t="shared" si="23"/>
        <v>22</v>
      </c>
      <c r="V72" s="114">
        <f t="shared" si="17"/>
        <v>0</v>
      </c>
    </row>
    <row r="73" spans="1:22" ht="57" x14ac:dyDescent="0.2">
      <c r="A73" s="10" t="str">
        <f>Questions!$A73</f>
        <v>APPL-10</v>
      </c>
      <c r="B73" s="10" t="str">
        <f t="shared" si="18"/>
        <v>APPL</v>
      </c>
      <c r="C73" s="10" t="str">
        <f>VLOOKUP($A73,Questions!$A$3:$L$333,2,0)&amp;""</f>
        <v>Do you have a process and implemented procedures for managing your software supply chain (e.g., libraries, repositories, frameworks, etc.)</v>
      </c>
      <c r="D73" s="10" t="str">
        <f>VLOOKUP($A73,Questions!$A$3:$L$333,11,0)&amp;""</f>
        <v/>
      </c>
      <c r="E73" s="10" t="str">
        <f>VLOOKUP($A73,Questions!$A$3:$L$333,12,0)&amp;""</f>
        <v>Infrastructure</v>
      </c>
      <c r="F73" s="10" t="str">
        <f>VLOOKUP($A73,'Institution Evaluation'!$A$56:$K$346,3,0)&amp;""</f>
        <v/>
      </c>
      <c r="G73" s="10" t="str">
        <f>VLOOKUP($A73,'Institution Evaluation'!$A$56:$K$346,7,0)&amp;""</f>
        <v>Yes</v>
      </c>
      <c r="H73" s="10" t="str">
        <f>VLOOKUP($A73,'Institution Evaluation'!$A$56:$K$346,8,0)&amp;""</f>
        <v/>
      </c>
      <c r="I73" s="10" t="str">
        <f>VLOOKUP($A73,'Institution Evaluation'!$A$56:$K$346,9,0)&amp;""</f>
        <v>Standard Importance</v>
      </c>
      <c r="J73" s="10" t="str">
        <f>VLOOKUP($A73,'Institution Evaluation'!$A$56:$K$346,10,0)&amp;""</f>
        <v/>
      </c>
      <c r="K73" s="10">
        <f t="shared" si="19"/>
        <v>10</v>
      </c>
      <c r="L73" s="114">
        <f>IF($E73="Not Scored", "N/A",IF(AND($D73='Auto Responses'!$J$27,$H73=""),"N/A",IF(AND($D73='Auto Responses'!$J$27,$H73='Auto Responses'!$J$7),1,IF(AND($D73='Auto Responses'!$J$27,$H73='Auto Responses'!$J$8),0,IF(OR($F73=$G73,$H73='Auto Responses'!$J$7),1,0)))))</f>
        <v>0</v>
      </c>
      <c r="M73" s="10" t="str">
        <f>VLOOKUP($A73,'Institution Evaluation'!$A$56:$K$346,10,0)&amp;""</f>
        <v/>
      </c>
      <c r="N73" s="10">
        <f t="shared" si="20"/>
        <v>0</v>
      </c>
      <c r="O73" s="114">
        <f t="shared" si="13"/>
        <v>10</v>
      </c>
      <c r="P73" s="114">
        <f t="shared" si="21"/>
        <v>0</v>
      </c>
      <c r="Q73" s="114">
        <f t="shared" si="14"/>
        <v>0</v>
      </c>
      <c r="R73" s="114">
        <f t="shared" si="22"/>
        <v>0</v>
      </c>
      <c r="S73" s="114">
        <f t="shared" si="15"/>
        <v>0</v>
      </c>
      <c r="T73" s="114">
        <f t="shared" si="16"/>
        <v>0</v>
      </c>
      <c r="U73" s="114">
        <f t="shared" si="23"/>
        <v>22</v>
      </c>
      <c r="V73" s="114">
        <f t="shared" si="17"/>
        <v>0</v>
      </c>
    </row>
    <row r="74" spans="1:22" ht="57" x14ac:dyDescent="0.2">
      <c r="A74" s="10" t="str">
        <f>Questions!$A74</f>
        <v>APPL-11</v>
      </c>
      <c r="B74" s="10" t="str">
        <f t="shared" si="18"/>
        <v>APPL</v>
      </c>
      <c r="C74" s="10" t="str">
        <f>VLOOKUP($A74,Questions!$A$3:$L$333,2,0)&amp;""</f>
        <v>Have your developers been trained in secure coding techniques?</v>
      </c>
      <c r="D74" s="10" t="str">
        <f>VLOOKUP($A74,Questions!$A$3:$L$333,11,0)&amp;""</f>
        <v/>
      </c>
      <c r="E74" s="10" t="str">
        <f>VLOOKUP($A74,Questions!$A$3:$L$333,12,0)&amp;""</f>
        <v>Infrastructure</v>
      </c>
      <c r="F74" s="10" t="str">
        <f>VLOOKUP($A74,'Institution Evaluation'!$A$56:$K$346,3,0)&amp;""</f>
        <v/>
      </c>
      <c r="G74" s="10" t="str">
        <f>VLOOKUP($A74,'Institution Evaluation'!$A$56:$K$346,7,0)&amp;""</f>
        <v>Yes</v>
      </c>
      <c r="H74" s="10" t="str">
        <f>VLOOKUP($A74,'Institution Evaluation'!$A$56:$K$346,8,0)&amp;""</f>
        <v/>
      </c>
      <c r="I74" s="10" t="str">
        <f>VLOOKUP($A74,'Institution Evaluation'!$A$56:$K$346,9,0)&amp;""</f>
        <v>Standard Importance</v>
      </c>
      <c r="J74" s="10" t="str">
        <f>VLOOKUP($A74,'Institution Evaluation'!$A$56:$K$346,10,0)&amp;""</f>
        <v/>
      </c>
      <c r="K74" s="10">
        <f t="shared" si="19"/>
        <v>10</v>
      </c>
      <c r="L74" s="114">
        <f>IF($E74="Not Scored", "N/A",IF(AND($D74='Auto Responses'!$J$27,$H74=""),"N/A",IF(AND($D74='Auto Responses'!$J$27,$H74='Auto Responses'!$J$7),1,IF(AND($D74='Auto Responses'!$J$27,$H74='Auto Responses'!$J$8),0,IF(OR($F74=$G74,$H74='Auto Responses'!$J$7),1,0)))))</f>
        <v>0</v>
      </c>
      <c r="M74" s="10" t="str">
        <f>VLOOKUP($A74,'Institution Evaluation'!$A$56:$K$346,10,0)&amp;""</f>
        <v/>
      </c>
      <c r="N74" s="10">
        <f t="shared" si="20"/>
        <v>0</v>
      </c>
      <c r="O74" s="114">
        <f t="shared" si="13"/>
        <v>10</v>
      </c>
      <c r="P74" s="114">
        <f t="shared" si="21"/>
        <v>0</v>
      </c>
      <c r="Q74" s="114">
        <f t="shared" si="14"/>
        <v>0</v>
      </c>
      <c r="R74" s="114">
        <f t="shared" si="22"/>
        <v>0</v>
      </c>
      <c r="S74" s="114">
        <f t="shared" si="15"/>
        <v>0</v>
      </c>
      <c r="T74" s="114">
        <f t="shared" si="16"/>
        <v>0</v>
      </c>
      <c r="U74" s="114">
        <f t="shared" si="23"/>
        <v>22</v>
      </c>
      <c r="V74" s="114">
        <f t="shared" si="17"/>
        <v>0</v>
      </c>
    </row>
    <row r="75" spans="1:22" ht="57" x14ac:dyDescent="0.2">
      <c r="A75" s="10" t="str">
        <f>Questions!$A75</f>
        <v>APPL-12</v>
      </c>
      <c r="B75" s="10" t="str">
        <f t="shared" si="18"/>
        <v>APPL</v>
      </c>
      <c r="C75" s="10" t="str">
        <f>VLOOKUP($A75,Questions!$A$3:$L$333,2,0)&amp;""</f>
        <v>Was your application developed using secure coding techniques?</v>
      </c>
      <c r="D75" s="10" t="str">
        <f>VLOOKUP($A75,Questions!$A$3:$L$333,11,0)&amp;""</f>
        <v/>
      </c>
      <c r="E75" s="10" t="str">
        <f>VLOOKUP($A75,Questions!$A$3:$L$333,12,0)&amp;""</f>
        <v>Infrastructure</v>
      </c>
      <c r="F75" s="10" t="str">
        <f>VLOOKUP($A75,'Institution Evaluation'!$A$56:$K$346,3,0)&amp;""</f>
        <v/>
      </c>
      <c r="G75" s="10" t="str">
        <f>VLOOKUP($A75,'Institution Evaluation'!$A$56:$K$346,7,0)&amp;""</f>
        <v>Yes</v>
      </c>
      <c r="H75" s="10" t="str">
        <f>VLOOKUP($A75,'Institution Evaluation'!$A$56:$K$346,8,0)&amp;""</f>
        <v/>
      </c>
      <c r="I75" s="10" t="str">
        <f>VLOOKUP($A75,'Institution Evaluation'!$A$56:$K$346,9,0)&amp;""</f>
        <v>Standard Importance</v>
      </c>
      <c r="J75" s="10" t="str">
        <f>VLOOKUP($A75,'Institution Evaluation'!$A$56:$K$346,10,0)&amp;""</f>
        <v/>
      </c>
      <c r="K75" s="10">
        <f t="shared" si="19"/>
        <v>10</v>
      </c>
      <c r="L75" s="114">
        <f>IF($E75="Not Scored", "N/A",IF(AND($D75='Auto Responses'!$J$27,$H75=""),"N/A",IF(AND($D75='Auto Responses'!$J$27,$H75='Auto Responses'!$J$7),1,IF(AND($D75='Auto Responses'!$J$27,$H75='Auto Responses'!$J$8),0,IF(OR($F75=$G75,$H75='Auto Responses'!$J$7),1,0)))))</f>
        <v>0</v>
      </c>
      <c r="M75" s="10" t="str">
        <f>VLOOKUP($A75,'Institution Evaluation'!$A$56:$K$346,10,0)&amp;""</f>
        <v/>
      </c>
      <c r="N75" s="10">
        <f t="shared" si="20"/>
        <v>0</v>
      </c>
      <c r="O75" s="114">
        <f t="shared" si="13"/>
        <v>10</v>
      </c>
      <c r="P75" s="114">
        <f t="shared" si="21"/>
        <v>0</v>
      </c>
      <c r="Q75" s="114">
        <f t="shared" si="14"/>
        <v>0</v>
      </c>
      <c r="R75" s="114">
        <f t="shared" si="22"/>
        <v>0</v>
      </c>
      <c r="S75" s="114">
        <f t="shared" si="15"/>
        <v>0</v>
      </c>
      <c r="T75" s="114">
        <f t="shared" si="16"/>
        <v>0</v>
      </c>
      <c r="U75" s="114">
        <f t="shared" si="23"/>
        <v>22</v>
      </c>
      <c r="V75" s="114">
        <f t="shared" si="17"/>
        <v>0</v>
      </c>
    </row>
    <row r="76" spans="1:22" ht="57" x14ac:dyDescent="0.2">
      <c r="A76" s="10" t="str">
        <f>Questions!$A76</f>
        <v>APPL-13</v>
      </c>
      <c r="B76" s="10" t="str">
        <f t="shared" si="18"/>
        <v>APPL</v>
      </c>
      <c r="C76" s="10" t="str">
        <f>VLOOKUP($A76,Questions!$A$3:$L$333,2,0)&amp;""</f>
        <v>If mobile, is the application available from a trusted source (e.g., App Store, Google Play Store)?</v>
      </c>
      <c r="D76" s="10" t="str">
        <f>VLOOKUP($A76,Questions!$A$3:$L$333,11,0)&amp;""</f>
        <v/>
      </c>
      <c r="E76" s="10" t="str">
        <f>VLOOKUP($A76,Questions!$A$3:$L$333,12,0)&amp;""</f>
        <v>Infrastructure</v>
      </c>
      <c r="F76" s="10" t="str">
        <f>VLOOKUP($A76,'Institution Evaluation'!$A$56:$K$346,3,0)&amp;""</f>
        <v/>
      </c>
      <c r="G76" s="10" t="str">
        <f>VLOOKUP($A76,'Institution Evaluation'!$A$56:$K$346,7,0)&amp;""</f>
        <v>Yes</v>
      </c>
      <c r="H76" s="10" t="str">
        <f>VLOOKUP($A76,'Institution Evaluation'!$A$56:$K$346,8,0)&amp;""</f>
        <v/>
      </c>
      <c r="I76" s="10" t="str">
        <f>VLOOKUP($A76,'Institution Evaluation'!$A$56:$K$346,9,0)&amp;""</f>
        <v>Minor Importance</v>
      </c>
      <c r="J76" s="10" t="str">
        <f>VLOOKUP($A76,'Institution Evaluation'!$A$56:$K$346,10,0)&amp;""</f>
        <v/>
      </c>
      <c r="K76" s="10">
        <f t="shared" si="19"/>
        <v>5</v>
      </c>
      <c r="L76" s="114">
        <f>IF($E76="Not Scored", "N/A",IF(AND($D76='Auto Responses'!$J$27,$H76=""),"N/A",IF(AND($D76='Auto Responses'!$J$27,$H76='Auto Responses'!$J$7),1,IF(AND($D76='Auto Responses'!$J$27,$H76='Auto Responses'!$J$8),0,IF(OR($F76=$G76,$H76='Auto Responses'!$J$7),1,0)))))</f>
        <v>0</v>
      </c>
      <c r="M76" s="10" t="str">
        <f>VLOOKUP($A76,'Institution Evaluation'!$A$56:$K$346,10,0)&amp;""</f>
        <v/>
      </c>
      <c r="N76" s="10">
        <f t="shared" si="20"/>
        <v>0</v>
      </c>
      <c r="O76" s="114">
        <f t="shared" si="13"/>
        <v>5</v>
      </c>
      <c r="P76" s="114">
        <f t="shared" si="21"/>
        <v>0</v>
      </c>
      <c r="Q76" s="114">
        <f t="shared" si="14"/>
        <v>0</v>
      </c>
      <c r="R76" s="114">
        <f t="shared" si="22"/>
        <v>0</v>
      </c>
      <c r="S76" s="114">
        <f t="shared" si="15"/>
        <v>0</v>
      </c>
      <c r="T76" s="114">
        <f t="shared" si="16"/>
        <v>0</v>
      </c>
      <c r="U76" s="114">
        <f t="shared" si="23"/>
        <v>22</v>
      </c>
      <c r="V76" s="114">
        <f t="shared" si="17"/>
        <v>0</v>
      </c>
    </row>
    <row r="77" spans="1:22" ht="57" x14ac:dyDescent="0.2">
      <c r="A77" s="10" t="str">
        <f>Questions!$A77</f>
        <v>APPL-14</v>
      </c>
      <c r="B77" s="10" t="str">
        <f t="shared" si="18"/>
        <v>APPL</v>
      </c>
      <c r="C77" s="10" t="str">
        <f>VLOOKUP($A77,Questions!$A$3:$L$333,2,0)&amp;""</f>
        <v>Do you have a fully implemented policy or procedure that details how your employees obtain administrator access to institutional instance of the application?</v>
      </c>
      <c r="D77" s="10" t="str">
        <f>VLOOKUP($A77,Questions!$A$3:$L$333,11,0)&amp;""</f>
        <v/>
      </c>
      <c r="E77" s="10" t="str">
        <f>VLOOKUP($A77,Questions!$A$3:$L$333,12,0)&amp;""</f>
        <v>Infrastructure</v>
      </c>
      <c r="F77" s="10" t="str">
        <f>VLOOKUP($A77,'Institution Evaluation'!$A$56:$K$346,3,0)&amp;""</f>
        <v/>
      </c>
      <c r="G77" s="10" t="str">
        <f>VLOOKUP($A77,'Institution Evaluation'!$A$56:$K$346,7,0)&amp;""</f>
        <v>Yes</v>
      </c>
      <c r="H77" s="10" t="str">
        <f>VLOOKUP($A77,'Institution Evaluation'!$A$56:$K$346,8,0)&amp;""</f>
        <v/>
      </c>
      <c r="I77" s="10" t="str">
        <f>VLOOKUP($A77,'Institution Evaluation'!$A$56:$K$346,9,0)&amp;""</f>
        <v>Minor Importance</v>
      </c>
      <c r="J77" s="10" t="str">
        <f>VLOOKUP($A77,'Institution Evaluation'!$A$56:$K$346,10,0)&amp;""</f>
        <v/>
      </c>
      <c r="K77" s="10">
        <f t="shared" si="19"/>
        <v>5</v>
      </c>
      <c r="L77" s="114">
        <f>IF($E77="Not Scored", "N/A",IF(AND($D77='Auto Responses'!$J$27,$H77=""),"N/A",IF(AND($D77='Auto Responses'!$J$27,$H77='Auto Responses'!$J$7),1,IF(AND($D77='Auto Responses'!$J$27,$H77='Auto Responses'!$J$8),0,IF(OR($F77=$G77,$H77='Auto Responses'!$J$7),1,0)))))</f>
        <v>0</v>
      </c>
      <c r="M77" s="10" t="str">
        <f>VLOOKUP($A77,'Institution Evaluation'!$A$56:$K$346,10,0)&amp;""</f>
        <v/>
      </c>
      <c r="N77" s="10">
        <f t="shared" si="20"/>
        <v>0</v>
      </c>
      <c r="O77" s="114">
        <f t="shared" si="13"/>
        <v>5</v>
      </c>
      <c r="P77" s="114">
        <f t="shared" si="21"/>
        <v>0</v>
      </c>
      <c r="Q77" s="114">
        <f t="shared" si="14"/>
        <v>0</v>
      </c>
      <c r="R77" s="114">
        <f t="shared" si="22"/>
        <v>0</v>
      </c>
      <c r="S77" s="114">
        <f t="shared" si="15"/>
        <v>0</v>
      </c>
      <c r="T77" s="114">
        <f t="shared" si="16"/>
        <v>0</v>
      </c>
      <c r="U77" s="114">
        <f t="shared" si="23"/>
        <v>22</v>
      </c>
      <c r="V77" s="114">
        <f t="shared" si="17"/>
        <v>0</v>
      </c>
    </row>
    <row r="78" spans="1:22" ht="57" x14ac:dyDescent="0.2">
      <c r="A78" s="10" t="str">
        <f>Questions!$A78</f>
        <v>AAAI-01</v>
      </c>
      <c r="B78" s="10" t="str">
        <f t="shared" si="18"/>
        <v>AAAI</v>
      </c>
      <c r="C78" s="10" t="str">
        <f>VLOOKUP($A78,Questions!$A$3:$L$333,2,0)&amp;""</f>
        <v>Does your solution support single sign-on (SSO) protocols for user and administrator authentication?*</v>
      </c>
      <c r="D78" s="10" t="str">
        <f>VLOOKUP($A78,Questions!$A$3:$L$333,11,0)&amp;""</f>
        <v/>
      </c>
      <c r="E78" s="10" t="str">
        <f>VLOOKUP($A78,Questions!$A$3:$L$333,12,0)&amp;""</f>
        <v>Product</v>
      </c>
      <c r="F78" s="10" t="str">
        <f>VLOOKUP($A78,'Institution Evaluation'!$A$56:$K$346,3,0)&amp;""</f>
        <v/>
      </c>
      <c r="G78" s="10" t="str">
        <f>VLOOKUP($A78,'Institution Evaluation'!$A$56:$K$346,7,0)&amp;""</f>
        <v>Yes</v>
      </c>
      <c r="H78" s="10" t="str">
        <f>VLOOKUP($A78,'Institution Evaluation'!$A$56:$K$346,8,0)&amp;""</f>
        <v/>
      </c>
      <c r="I78" s="10" t="str">
        <f>VLOOKUP($A78,'Institution Evaluation'!$A$56:$K$346,9,0)&amp;""</f>
        <v>Critical Importance</v>
      </c>
      <c r="J78" s="10" t="str">
        <f>VLOOKUP($A78,'Institution Evaluation'!$A$56:$K$346,10,0)&amp;""</f>
        <v/>
      </c>
      <c r="K78" s="10">
        <f t="shared" si="19"/>
        <v>20</v>
      </c>
      <c r="L78" s="114">
        <f>IF($E78="Not Scored", "N/A",IF(AND($D78='Auto Responses'!$J$27,$H78=""),"N/A",IF(AND($D78='Auto Responses'!$J$27,$H78='Auto Responses'!$J$7),1,IF(AND($D78='Auto Responses'!$J$27,$H78='Auto Responses'!$J$8),0,IF(OR($F78=$G78,$H78='Auto Responses'!$J$7),1,0)))))</f>
        <v>0</v>
      </c>
      <c r="M78" s="10" t="str">
        <f>VLOOKUP($A78,'Institution Evaluation'!$A$56:$K$346,10,0)&amp;""</f>
        <v/>
      </c>
      <c r="N78" s="10">
        <f t="shared" si="20"/>
        <v>1</v>
      </c>
      <c r="O78" s="114">
        <f t="shared" ref="O78:O130" si="24">IF($E78="Not Scored","N/A",IF($J78="",$K78,IF($J78="Minor Importance",5,IF($J78="Standard Importance",10,IF($J78="Critical Importance",20,0)))))</f>
        <v>20</v>
      </c>
      <c r="P78" s="114">
        <f t="shared" si="21"/>
        <v>0</v>
      </c>
      <c r="Q78" s="114">
        <f t="shared" si="14"/>
        <v>0</v>
      </c>
      <c r="R78" s="114">
        <f t="shared" si="22"/>
        <v>0</v>
      </c>
      <c r="S78" s="114">
        <f t="shared" si="15"/>
        <v>0</v>
      </c>
      <c r="T78" s="114">
        <f t="shared" si="16"/>
        <v>1</v>
      </c>
      <c r="U78" s="114">
        <f t="shared" si="23"/>
        <v>23</v>
      </c>
      <c r="V78" s="114">
        <f t="shared" si="17"/>
        <v>23</v>
      </c>
    </row>
    <row r="79" spans="1:22" ht="57" x14ac:dyDescent="0.2">
      <c r="A79" s="10" t="str">
        <f>Questions!$A79</f>
        <v>AAAI-02</v>
      </c>
      <c r="B79" s="10" t="str">
        <f t="shared" si="18"/>
        <v>AAAI</v>
      </c>
      <c r="C79" s="10" t="str">
        <f>VLOOKUP($A79,Questions!$A$3:$L$333,2,0)&amp;""</f>
        <v>Does your solution support local authentication protocols for user and administrator authentication?*</v>
      </c>
      <c r="D79" s="10" t="str">
        <f>VLOOKUP($A79,Questions!$A$3:$L$333,11,0)&amp;""</f>
        <v/>
      </c>
      <c r="E79" s="10" t="str">
        <f>VLOOKUP($A79,Questions!$A$3:$L$333,12,0)&amp;""</f>
        <v>Product</v>
      </c>
      <c r="F79" s="10" t="str">
        <f>VLOOKUP($A79,'Institution Evaluation'!$A$56:$K$346,3,0)&amp;""</f>
        <v/>
      </c>
      <c r="G79" s="10" t="str">
        <f>VLOOKUP($A79,'Institution Evaluation'!$A$56:$K$346,7,0)&amp;""</f>
        <v>Yes</v>
      </c>
      <c r="H79" s="10" t="str">
        <f>VLOOKUP($A79,'Institution Evaluation'!$A$56:$K$346,8,0)&amp;""</f>
        <v/>
      </c>
      <c r="I79" s="10" t="str">
        <f>VLOOKUP($A79,'Institution Evaluation'!$A$56:$K$346,9,0)&amp;""</f>
        <v>Critical Importance</v>
      </c>
      <c r="J79" s="10" t="str">
        <f>VLOOKUP($A79,'Institution Evaluation'!$A$56:$K$346,10,0)&amp;""</f>
        <v/>
      </c>
      <c r="K79" s="10">
        <f t="shared" si="19"/>
        <v>20</v>
      </c>
      <c r="L79" s="114">
        <f>IF($E79="Not Scored", "N/A",IF(AND($D79='Auto Responses'!$J$27,$H79=""),"N/A",IF(AND($D79='Auto Responses'!$J$27,$H79='Auto Responses'!$J$7),1,IF(AND($D79='Auto Responses'!$J$27,$H79='Auto Responses'!$J$8),0,IF(OR($F79=$G79,$H79='Auto Responses'!$J$7),1,0)))))</f>
        <v>0</v>
      </c>
      <c r="M79" s="10" t="str">
        <f>VLOOKUP($A79,'Institution Evaluation'!$A$56:$K$346,10,0)&amp;""</f>
        <v/>
      </c>
      <c r="N79" s="10">
        <f t="shared" si="20"/>
        <v>1</v>
      </c>
      <c r="O79" s="114">
        <f t="shared" si="24"/>
        <v>20</v>
      </c>
      <c r="P79" s="114">
        <f t="shared" si="21"/>
        <v>0</v>
      </c>
      <c r="Q79" s="114">
        <f t="shared" si="14"/>
        <v>0</v>
      </c>
      <c r="R79" s="114">
        <f t="shared" si="22"/>
        <v>0</v>
      </c>
      <c r="S79" s="114">
        <f t="shared" si="15"/>
        <v>0</v>
      </c>
      <c r="T79" s="114">
        <f t="shared" si="16"/>
        <v>1</v>
      </c>
      <c r="U79" s="114">
        <f t="shared" si="23"/>
        <v>24</v>
      </c>
      <c r="V79" s="114">
        <f t="shared" si="17"/>
        <v>24</v>
      </c>
    </row>
    <row r="80" spans="1:22" ht="57" x14ac:dyDescent="0.2">
      <c r="A80" s="10" t="str">
        <f>Questions!$A80</f>
        <v>AAAI-03</v>
      </c>
      <c r="B80" s="10" t="str">
        <f t="shared" si="18"/>
        <v>AAAI</v>
      </c>
      <c r="C80" s="10" t="str">
        <f>VLOOKUP($A80,Questions!$A$3:$L$333,2,0)&amp;""</f>
        <v>Can you enforce password/passphrase complexity requirements (provided by the institution)?*</v>
      </c>
      <c r="D80" s="10" t="str">
        <f>VLOOKUP($A80,Questions!$A$3:$L$333,11,0)&amp;""</f>
        <v/>
      </c>
      <c r="E80" s="10" t="str">
        <f>VLOOKUP($A80,Questions!$A$3:$L$333,12,0)&amp;""</f>
        <v>Product</v>
      </c>
      <c r="F80" s="10" t="str">
        <f>VLOOKUP($A80,'Institution Evaluation'!$A$56:$K$346,3,0)&amp;""</f>
        <v/>
      </c>
      <c r="G80" s="10" t="str">
        <f>VLOOKUP($A80,'Institution Evaluation'!$A$56:$K$346,7,0)&amp;""</f>
        <v>Yes</v>
      </c>
      <c r="H80" s="10" t="str">
        <f>VLOOKUP($A80,'Institution Evaluation'!$A$56:$K$346,8,0)&amp;""</f>
        <v/>
      </c>
      <c r="I80" s="10" t="str">
        <f>VLOOKUP($A80,'Institution Evaluation'!$A$56:$K$346,9,0)&amp;""</f>
        <v>Critical Importance</v>
      </c>
      <c r="J80" s="10" t="str">
        <f>VLOOKUP($A80,'Institution Evaluation'!$A$56:$K$346,10,0)&amp;""</f>
        <v/>
      </c>
      <c r="K80" s="10">
        <f t="shared" si="19"/>
        <v>20</v>
      </c>
      <c r="L80" s="114">
        <f>IF($E80="Not Scored", "N/A",IF(AND($D80='Auto Responses'!$J$27,$H80=""),"N/A",IF(AND($D80='Auto Responses'!$J$27,$H80='Auto Responses'!$J$7),1,IF(AND($D80='Auto Responses'!$J$27,$H80='Auto Responses'!$J$8),0,IF(OR($F80=$G80,$H80='Auto Responses'!$J$7),1,0)))))</f>
        <v>0</v>
      </c>
      <c r="M80" s="10" t="str">
        <f>VLOOKUP($A80,'Institution Evaluation'!$A$56:$K$346,10,0)&amp;""</f>
        <v/>
      </c>
      <c r="N80" s="10">
        <f t="shared" si="20"/>
        <v>1</v>
      </c>
      <c r="O80" s="114">
        <f t="shared" si="24"/>
        <v>20</v>
      </c>
      <c r="P80" s="114">
        <f t="shared" si="21"/>
        <v>0</v>
      </c>
      <c r="Q80" s="114">
        <f t="shared" si="14"/>
        <v>0</v>
      </c>
      <c r="R80" s="114">
        <f t="shared" si="22"/>
        <v>0</v>
      </c>
      <c r="S80" s="114">
        <f t="shared" si="15"/>
        <v>0</v>
      </c>
      <c r="T80" s="114">
        <f t="shared" si="16"/>
        <v>1</v>
      </c>
      <c r="U80" s="114">
        <f t="shared" si="23"/>
        <v>25</v>
      </c>
      <c r="V80" s="114">
        <f t="shared" si="17"/>
        <v>25</v>
      </c>
    </row>
    <row r="81" spans="1:22" ht="57" x14ac:dyDescent="0.2">
      <c r="A81" s="10" t="str">
        <f>Questions!$A81</f>
        <v>AAAI-04</v>
      </c>
      <c r="B81" s="10" t="str">
        <f t="shared" si="18"/>
        <v>AAAI</v>
      </c>
      <c r="C81" s="10" t="str">
        <f>VLOOKUP($A81,Questions!$A$3:$L$333,2,0)&amp;""</f>
        <v>Does the system have password complexity or length limitations and/or restrictions?*</v>
      </c>
      <c r="D81" s="10" t="str">
        <f>VLOOKUP($A81,Questions!$A$3:$L$333,11,0)&amp;""</f>
        <v/>
      </c>
      <c r="E81" s="10" t="str">
        <f>VLOOKUP($A81,Questions!$A$3:$L$333,12,0)&amp;""</f>
        <v>Product</v>
      </c>
      <c r="F81" s="10" t="str">
        <f>VLOOKUP($A81,'Institution Evaluation'!$A$56:$K$346,3,0)&amp;""</f>
        <v/>
      </c>
      <c r="G81" s="10" t="str">
        <f>VLOOKUP($A81,'Institution Evaluation'!$A$56:$K$346,7,0)&amp;""</f>
        <v>No</v>
      </c>
      <c r="H81" s="10" t="str">
        <f>VLOOKUP($A81,'Institution Evaluation'!$A$56:$K$346,8,0)&amp;""</f>
        <v/>
      </c>
      <c r="I81" s="10" t="str">
        <f>VLOOKUP($A81,'Institution Evaluation'!$A$56:$K$346,9,0)&amp;""</f>
        <v>Critical Importance</v>
      </c>
      <c r="J81" s="10" t="str">
        <f>VLOOKUP($A81,'Institution Evaluation'!$A$56:$K$346,10,0)&amp;""</f>
        <v/>
      </c>
      <c r="K81" s="10">
        <f t="shared" si="19"/>
        <v>20</v>
      </c>
      <c r="L81" s="114">
        <f>IF($E81="Not Scored", "N/A",IF(AND($D81='Auto Responses'!$J$27,$H81=""),"N/A",IF(AND($D81='Auto Responses'!$J$27,$H81='Auto Responses'!$J$7),1,IF(AND($D81='Auto Responses'!$J$27,$H81='Auto Responses'!$J$8),0,IF(OR($F81=$G81,$H81='Auto Responses'!$J$7),1,0)))))</f>
        <v>0</v>
      </c>
      <c r="M81" s="10" t="str">
        <f>VLOOKUP($A81,'Institution Evaluation'!$A$56:$K$346,10,0)&amp;""</f>
        <v/>
      </c>
      <c r="N81" s="10">
        <f t="shared" si="20"/>
        <v>1</v>
      </c>
      <c r="O81" s="114">
        <f t="shared" si="24"/>
        <v>20</v>
      </c>
      <c r="P81" s="114">
        <f t="shared" si="21"/>
        <v>0</v>
      </c>
      <c r="Q81" s="114">
        <f t="shared" si="14"/>
        <v>0</v>
      </c>
      <c r="R81" s="114">
        <f t="shared" si="22"/>
        <v>0</v>
      </c>
      <c r="S81" s="114">
        <f t="shared" si="15"/>
        <v>0</v>
      </c>
      <c r="T81" s="114">
        <f t="shared" si="16"/>
        <v>1</v>
      </c>
      <c r="U81" s="114">
        <f t="shared" si="23"/>
        <v>26</v>
      </c>
      <c r="V81" s="114">
        <f t="shared" si="17"/>
        <v>26</v>
      </c>
    </row>
    <row r="82" spans="1:22" ht="57" x14ac:dyDescent="0.2">
      <c r="A82" s="10" t="str">
        <f>Questions!$A82</f>
        <v>AAAI-05</v>
      </c>
      <c r="B82" s="10" t="str">
        <f t="shared" si="18"/>
        <v>AAAI</v>
      </c>
      <c r="C82" s="10" t="str">
        <f>VLOOKUP($A82,Questions!$A$3:$L$333,2,0)&amp;""</f>
        <v>Do you have documented password/passphrase reset procedures that are currently implemented in the system and/or customer support?*</v>
      </c>
      <c r="D82" s="10" t="str">
        <f>VLOOKUP($A82,Questions!$A$3:$L$333,11,0)&amp;""</f>
        <v/>
      </c>
      <c r="E82" s="10" t="str">
        <f>VLOOKUP($A82,Questions!$A$3:$L$333,12,0)&amp;""</f>
        <v>Product</v>
      </c>
      <c r="F82" s="10" t="str">
        <f>VLOOKUP($A82,'Institution Evaluation'!$A$56:$K$346,3,0)&amp;""</f>
        <v/>
      </c>
      <c r="G82" s="10" t="str">
        <f>VLOOKUP($A82,'Institution Evaluation'!$A$56:$K$346,7,0)&amp;""</f>
        <v>Yes</v>
      </c>
      <c r="H82" s="10" t="str">
        <f>VLOOKUP($A82,'Institution Evaluation'!$A$56:$K$346,8,0)&amp;""</f>
        <v/>
      </c>
      <c r="I82" s="10" t="str">
        <f>VLOOKUP($A82,'Institution Evaluation'!$A$56:$K$346,9,0)&amp;""</f>
        <v>Critical Importance</v>
      </c>
      <c r="J82" s="10" t="str">
        <f>VLOOKUP($A82,'Institution Evaluation'!$A$56:$K$346,10,0)&amp;""</f>
        <v/>
      </c>
      <c r="K82" s="10">
        <f t="shared" si="19"/>
        <v>20</v>
      </c>
      <c r="L82" s="114">
        <f>IF($E82="Not Scored", "N/A",IF(AND($D82='Auto Responses'!$J$27,$H82=""),"N/A",IF(AND($D82='Auto Responses'!$J$27,$H82='Auto Responses'!$J$7),1,IF(AND($D82='Auto Responses'!$J$27,$H82='Auto Responses'!$J$8),0,IF(OR($F82=$G82,$H82='Auto Responses'!$J$7),1,0)))))</f>
        <v>0</v>
      </c>
      <c r="M82" s="10" t="str">
        <f>VLOOKUP($A82,'Institution Evaluation'!$A$56:$K$346,10,0)&amp;""</f>
        <v/>
      </c>
      <c r="N82" s="10">
        <f t="shared" si="20"/>
        <v>1</v>
      </c>
      <c r="O82" s="114">
        <f t="shared" si="24"/>
        <v>20</v>
      </c>
      <c r="P82" s="114">
        <f t="shared" si="21"/>
        <v>0</v>
      </c>
      <c r="Q82" s="114">
        <f t="shared" si="14"/>
        <v>0</v>
      </c>
      <c r="R82" s="114">
        <f t="shared" si="22"/>
        <v>0</v>
      </c>
      <c r="S82" s="114">
        <f t="shared" si="15"/>
        <v>0</v>
      </c>
      <c r="T82" s="114">
        <f t="shared" si="16"/>
        <v>1</v>
      </c>
      <c r="U82" s="114">
        <f t="shared" si="23"/>
        <v>27</v>
      </c>
      <c r="V82" s="114">
        <f t="shared" si="17"/>
        <v>27</v>
      </c>
    </row>
    <row r="83" spans="1:22" ht="57" x14ac:dyDescent="0.2">
      <c r="A83" s="10" t="str">
        <f>Questions!$A83</f>
        <v>AAAI-06</v>
      </c>
      <c r="B83" s="10" t="str">
        <f t="shared" si="18"/>
        <v>AAAI</v>
      </c>
      <c r="C83" s="10" t="str">
        <f>VLOOKUP($A83,Questions!$A$3:$L$333,2,0)&amp;""</f>
        <v>Does your organization participate in InCommon or another eduGAIN-affiliated trust federation?*</v>
      </c>
      <c r="D83" s="10" t="str">
        <f>VLOOKUP($A83,Questions!$A$3:$L$333,11,0)&amp;""</f>
        <v/>
      </c>
      <c r="E83" s="10" t="str">
        <f>VLOOKUP($A83,Questions!$A$3:$L$333,12,0)&amp;""</f>
        <v>Product</v>
      </c>
      <c r="F83" s="10" t="str">
        <f>VLOOKUP($A83,'Institution Evaluation'!$A$56:$K$346,3,0)&amp;""</f>
        <v/>
      </c>
      <c r="G83" s="10" t="str">
        <f>VLOOKUP($A83,'Institution Evaluation'!$A$56:$K$346,7,0)&amp;""</f>
        <v>Yes</v>
      </c>
      <c r="H83" s="10" t="str">
        <f>VLOOKUP($A83,'Institution Evaluation'!$A$56:$K$346,8,0)&amp;""</f>
        <v/>
      </c>
      <c r="I83" s="10" t="str">
        <f>VLOOKUP($A83,'Institution Evaluation'!$A$56:$K$346,9,0)&amp;""</f>
        <v>Critical Importance</v>
      </c>
      <c r="J83" s="10" t="str">
        <f>VLOOKUP($A83,'Institution Evaluation'!$A$56:$K$346,10,0)&amp;""</f>
        <v/>
      </c>
      <c r="K83" s="10">
        <f t="shared" si="19"/>
        <v>20</v>
      </c>
      <c r="L83" s="114">
        <f>IF($E83="Not Scored", "N/A",IF(AND($D83='Auto Responses'!$J$27,$H83=""),"N/A",IF(AND($D83='Auto Responses'!$J$27,$H83='Auto Responses'!$J$7),1,IF(AND($D83='Auto Responses'!$J$27,$H83='Auto Responses'!$J$8),0,IF(OR($F83=$G83,$H83='Auto Responses'!$J$7),1,0)))))</f>
        <v>0</v>
      </c>
      <c r="M83" s="10" t="str">
        <f>VLOOKUP($A83,'Institution Evaluation'!$A$56:$K$346,10,0)&amp;""</f>
        <v/>
      </c>
      <c r="N83" s="10">
        <f t="shared" si="20"/>
        <v>1</v>
      </c>
      <c r="O83" s="114">
        <f t="shared" si="24"/>
        <v>20</v>
      </c>
      <c r="P83" s="114">
        <f t="shared" si="21"/>
        <v>0</v>
      </c>
      <c r="Q83" s="114">
        <f t="shared" si="14"/>
        <v>0</v>
      </c>
      <c r="R83" s="114">
        <f t="shared" si="22"/>
        <v>0</v>
      </c>
      <c r="S83" s="114">
        <f t="shared" si="15"/>
        <v>0</v>
      </c>
      <c r="T83" s="114">
        <f t="shared" si="16"/>
        <v>1</v>
      </c>
      <c r="U83" s="114">
        <f t="shared" si="23"/>
        <v>28</v>
      </c>
      <c r="V83" s="114">
        <f t="shared" si="17"/>
        <v>28</v>
      </c>
    </row>
    <row r="84" spans="1:22" ht="57" x14ac:dyDescent="0.2">
      <c r="A84" s="10" t="str">
        <f>Questions!$A84</f>
        <v>AAAI-07</v>
      </c>
      <c r="B84" s="10" t="str">
        <f t="shared" si="18"/>
        <v>AAAI</v>
      </c>
      <c r="C84" s="10" t="str">
        <f>VLOOKUP($A84,Questions!$A$3:$L$333,2,0)&amp;""</f>
        <v>Are there any passwords/passphrases hard-coded into your systems or solutions?*</v>
      </c>
      <c r="D84" s="10" t="str">
        <f>VLOOKUP($A84,Questions!$A$3:$L$333,11,0)&amp;""</f>
        <v/>
      </c>
      <c r="E84" s="10" t="str">
        <f>VLOOKUP($A84,Questions!$A$3:$L$333,12,0)&amp;""</f>
        <v>Product</v>
      </c>
      <c r="F84" s="10" t="str">
        <f>VLOOKUP($A84,'Institution Evaluation'!$A$56:$K$346,3,0)&amp;""</f>
        <v/>
      </c>
      <c r="G84" s="10" t="str">
        <f>VLOOKUP($A84,'Institution Evaluation'!$A$56:$K$346,7,0)&amp;""</f>
        <v>No</v>
      </c>
      <c r="H84" s="10" t="str">
        <f>VLOOKUP($A84,'Institution Evaluation'!$A$56:$K$346,8,0)&amp;""</f>
        <v/>
      </c>
      <c r="I84" s="10" t="str">
        <f>VLOOKUP($A84,'Institution Evaluation'!$A$56:$K$346,9,0)&amp;""</f>
        <v>Critical Importance</v>
      </c>
      <c r="J84" s="10" t="str">
        <f>VLOOKUP($A84,'Institution Evaluation'!$A$56:$K$346,10,0)&amp;""</f>
        <v/>
      </c>
      <c r="K84" s="10">
        <f t="shared" si="19"/>
        <v>20</v>
      </c>
      <c r="L84" s="114">
        <f>IF($E84="Not Scored", "N/A",IF(AND($D84='Auto Responses'!$J$27,$H84=""),"N/A",IF(AND($D84='Auto Responses'!$J$27,$H84='Auto Responses'!$J$7),1,IF(AND($D84='Auto Responses'!$J$27,$H84='Auto Responses'!$J$8),0,IF(OR($F84=$G84,$H84='Auto Responses'!$J$7),1,0)))))</f>
        <v>0</v>
      </c>
      <c r="M84" s="10" t="str">
        <f>VLOOKUP($A84,'Institution Evaluation'!$A$56:$K$346,10,0)&amp;""</f>
        <v/>
      </c>
      <c r="N84" s="10">
        <f t="shared" si="20"/>
        <v>1</v>
      </c>
      <c r="O84" s="114">
        <f t="shared" si="24"/>
        <v>20</v>
      </c>
      <c r="P84" s="114">
        <f t="shared" si="21"/>
        <v>0</v>
      </c>
      <c r="Q84" s="114">
        <f t="shared" si="14"/>
        <v>0</v>
      </c>
      <c r="R84" s="114">
        <f t="shared" si="22"/>
        <v>0</v>
      </c>
      <c r="S84" s="114">
        <f t="shared" si="15"/>
        <v>0</v>
      </c>
      <c r="T84" s="114">
        <f t="shared" si="16"/>
        <v>1</v>
      </c>
      <c r="U84" s="114">
        <f t="shared" si="23"/>
        <v>29</v>
      </c>
      <c r="V84" s="114">
        <f t="shared" si="17"/>
        <v>29</v>
      </c>
    </row>
    <row r="85" spans="1:22" ht="57" x14ac:dyDescent="0.2">
      <c r="A85" s="10" t="str">
        <f>Questions!$A85</f>
        <v>AAAI-08</v>
      </c>
      <c r="B85" s="10" t="str">
        <f t="shared" si="18"/>
        <v>AAAI</v>
      </c>
      <c r="C85" s="10" t="str">
        <f>VLOOKUP($A85,Questions!$A$3:$L$333,2,0)&amp;""</f>
        <v>Are you storing any passwords in plaintext?*</v>
      </c>
      <c r="D85" s="10" t="str">
        <f>VLOOKUP($A85,Questions!$A$3:$L$333,11,0)&amp;""</f>
        <v/>
      </c>
      <c r="E85" s="10" t="str">
        <f>VLOOKUP($A85,Questions!$A$3:$L$333,12,0)&amp;""</f>
        <v>Product</v>
      </c>
      <c r="F85" s="10" t="str">
        <f>VLOOKUP($A85,'Institution Evaluation'!$A$56:$K$346,3,0)&amp;""</f>
        <v/>
      </c>
      <c r="G85" s="10" t="str">
        <f>VLOOKUP($A85,'Institution Evaluation'!$A$56:$K$346,7,0)&amp;""</f>
        <v>No</v>
      </c>
      <c r="H85" s="10" t="str">
        <f>VLOOKUP($A85,'Institution Evaluation'!$A$56:$K$346,8,0)&amp;""</f>
        <v/>
      </c>
      <c r="I85" s="10" t="str">
        <f>VLOOKUP($A85,'Institution Evaluation'!$A$56:$K$346,9,0)&amp;""</f>
        <v>Critical Importance</v>
      </c>
      <c r="J85" s="10" t="str">
        <f>VLOOKUP($A85,'Institution Evaluation'!$A$56:$K$346,10,0)&amp;""</f>
        <v/>
      </c>
      <c r="K85" s="10">
        <f t="shared" si="19"/>
        <v>20</v>
      </c>
      <c r="L85" s="114">
        <f>IF($E85="Not Scored", "N/A",IF(AND($D85='Auto Responses'!$J$27,$H85=""),"N/A",IF(AND($D85='Auto Responses'!$J$27,$H85='Auto Responses'!$J$7),1,IF(AND($D85='Auto Responses'!$J$27,$H85='Auto Responses'!$J$8),0,IF(OR($F85=$G85,$H85='Auto Responses'!$J$7),1,0)))))</f>
        <v>0</v>
      </c>
      <c r="M85" s="10" t="str">
        <f>VLOOKUP($A85,'Institution Evaluation'!$A$56:$K$346,10,0)&amp;""</f>
        <v/>
      </c>
      <c r="N85" s="10">
        <f t="shared" si="20"/>
        <v>1</v>
      </c>
      <c r="O85" s="114">
        <f t="shared" si="24"/>
        <v>20</v>
      </c>
      <c r="P85" s="114">
        <f t="shared" si="21"/>
        <v>0</v>
      </c>
      <c r="Q85" s="114">
        <f t="shared" si="14"/>
        <v>0</v>
      </c>
      <c r="R85" s="114">
        <f t="shared" si="22"/>
        <v>0</v>
      </c>
      <c r="S85" s="114">
        <f t="shared" si="15"/>
        <v>0</v>
      </c>
      <c r="T85" s="114">
        <f t="shared" si="16"/>
        <v>1</v>
      </c>
      <c r="U85" s="114">
        <f t="shared" si="23"/>
        <v>30</v>
      </c>
      <c r="V85" s="114">
        <f t="shared" si="17"/>
        <v>30</v>
      </c>
    </row>
    <row r="86" spans="1:22" ht="57" x14ac:dyDescent="0.2">
      <c r="A86" s="10" t="str">
        <f>Questions!$A86</f>
        <v>AAAI-09</v>
      </c>
      <c r="B86" s="10" t="str">
        <f t="shared" si="18"/>
        <v>AAAI</v>
      </c>
      <c r="C86" s="10" t="str">
        <f>VLOOKUP($A86,Questions!$A$3:$L$333,2,0)&amp;""</f>
        <v>Are audit logs available that include AT LEAST all of the following: login, logout, actions performed, and source IP address?*</v>
      </c>
      <c r="D86" s="10" t="str">
        <f>VLOOKUP($A86,Questions!$A$3:$L$333,11,0)&amp;""</f>
        <v/>
      </c>
      <c r="E86" s="10" t="str">
        <f>VLOOKUP($A86,Questions!$A$3:$L$333,12,0)&amp;""</f>
        <v>Product</v>
      </c>
      <c r="F86" s="10" t="str">
        <f>VLOOKUP($A86,'Institution Evaluation'!$A$56:$K$346,3,0)&amp;""</f>
        <v/>
      </c>
      <c r="G86" s="10" t="str">
        <f>VLOOKUP($A86,'Institution Evaluation'!$A$56:$K$346,7,0)&amp;""</f>
        <v>Yes</v>
      </c>
      <c r="H86" s="10" t="str">
        <f>VLOOKUP($A86,'Institution Evaluation'!$A$56:$K$346,8,0)&amp;""</f>
        <v/>
      </c>
      <c r="I86" s="10" t="str">
        <f>VLOOKUP($A86,'Institution Evaluation'!$A$56:$K$346,9,0)&amp;""</f>
        <v>Critical Importance</v>
      </c>
      <c r="J86" s="10" t="str">
        <f>VLOOKUP($A86,'Institution Evaluation'!$A$56:$K$346,10,0)&amp;""</f>
        <v/>
      </c>
      <c r="K86" s="10">
        <f t="shared" si="19"/>
        <v>20</v>
      </c>
      <c r="L86" s="114">
        <f>IF($E86="Not Scored", "N/A",IF(AND($D86='Auto Responses'!$J$27,$H86=""),"N/A",IF(AND($D86='Auto Responses'!$J$27,$H86='Auto Responses'!$J$7),1,IF(AND($D86='Auto Responses'!$J$27,$H86='Auto Responses'!$J$8),0,IF(OR($F86=$G86,$H86='Auto Responses'!$J$7),1,0)))))</f>
        <v>0</v>
      </c>
      <c r="M86" s="10" t="str">
        <f>VLOOKUP($A86,'Institution Evaluation'!$A$56:$K$346,10,0)&amp;""</f>
        <v/>
      </c>
      <c r="N86" s="10">
        <f t="shared" si="20"/>
        <v>1</v>
      </c>
      <c r="O86" s="114">
        <f t="shared" si="24"/>
        <v>20</v>
      </c>
      <c r="P86" s="114">
        <f t="shared" si="21"/>
        <v>0</v>
      </c>
      <c r="Q86" s="114">
        <f t="shared" si="14"/>
        <v>0</v>
      </c>
      <c r="R86" s="114">
        <f t="shared" si="22"/>
        <v>0</v>
      </c>
      <c r="S86" s="114">
        <f t="shared" si="15"/>
        <v>0</v>
      </c>
      <c r="T86" s="114">
        <f t="shared" si="16"/>
        <v>1</v>
      </c>
      <c r="U86" s="114">
        <f t="shared" si="23"/>
        <v>31</v>
      </c>
      <c r="V86" s="114">
        <f t="shared" si="17"/>
        <v>31</v>
      </c>
    </row>
    <row r="87" spans="1:22" ht="114" x14ac:dyDescent="0.2">
      <c r="A87" s="10" t="str">
        <f>Questions!$A87</f>
        <v>AAAI-10</v>
      </c>
      <c r="B87" s="10" t="str">
        <f t="shared" si="18"/>
        <v>AAAI</v>
      </c>
      <c r="C87" s="10" t="str">
        <f>VLOOKUP($A87,Questions!$A$3:$L$333,2,0)&amp;""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D87" s="10" t="str">
        <f>VLOOKUP($A87,Questions!$A$3:$L$333,11,0)&amp;""</f>
        <v>Neutral until evaluated</v>
      </c>
      <c r="E87" s="10" t="str">
        <f>VLOOKUP($A87,Questions!$A$3:$L$333,12,0)&amp;""</f>
        <v>Product</v>
      </c>
      <c r="F87" s="10" t="str">
        <f>VLOOKUP($A87,'Institution Evaluation'!$A$56:$K$346,3,0)&amp;""</f>
        <v/>
      </c>
      <c r="G87" s="10" t="str">
        <f>VLOOKUP($A87,'Institution Evaluation'!$A$56:$K$346,7,0)&amp;""</f>
        <v>Yes</v>
      </c>
      <c r="H87" s="10" t="str">
        <f>VLOOKUP($A87,'Institution Evaluation'!$A$56:$K$346,8,0)&amp;""</f>
        <v/>
      </c>
      <c r="I87" s="10" t="str">
        <f>VLOOKUP($A87,'Institution Evaluation'!$A$56:$K$346,9,0)&amp;""</f>
        <v>Critical Importance</v>
      </c>
      <c r="J87" s="10" t="str">
        <f>VLOOKUP($A87,'Institution Evaluation'!$A$56:$K$346,10,0)&amp;""</f>
        <v/>
      </c>
      <c r="K87" s="10">
        <f t="shared" si="19"/>
        <v>20</v>
      </c>
      <c r="L87" s="114" t="str">
        <f>IF($E87="Not Scored", "N/A",IF(AND($D87='Auto Responses'!$J$27,$H87=""),"N/A",IF(AND($D87='Auto Responses'!$J$27,$H87='Auto Responses'!$J$7),1,IF(AND($D87='Auto Responses'!$J$27,$H87='Auto Responses'!$J$8),0,IF(OR($F87=$G87,$H87='Auto Responses'!$J$7),1,0)))))</f>
        <v>N/A</v>
      </c>
      <c r="M87" s="10" t="str">
        <f>VLOOKUP($A87,'Institution Evaluation'!$A$56:$K$346,10,0)&amp;""</f>
        <v/>
      </c>
      <c r="N87" s="10">
        <f t="shared" si="20"/>
        <v>1</v>
      </c>
      <c r="O87" s="114">
        <f t="shared" si="24"/>
        <v>20</v>
      </c>
      <c r="P87" s="114" t="str">
        <f t="shared" si="21"/>
        <v>N/A</v>
      </c>
      <c r="Q87" s="114">
        <f t="shared" si="14"/>
        <v>0</v>
      </c>
      <c r="R87" s="114">
        <f t="shared" si="22"/>
        <v>0</v>
      </c>
      <c r="S87" s="114">
        <f t="shared" si="15"/>
        <v>0</v>
      </c>
      <c r="T87" s="114">
        <f t="shared" si="16"/>
        <v>1</v>
      </c>
      <c r="U87" s="114">
        <f t="shared" si="23"/>
        <v>32</v>
      </c>
      <c r="V87" s="114">
        <f t="shared" si="17"/>
        <v>32</v>
      </c>
    </row>
    <row r="88" spans="1:22" ht="57" x14ac:dyDescent="0.2">
      <c r="A88" s="10" t="str">
        <f>Questions!$A88</f>
        <v>AAAI-11</v>
      </c>
      <c r="B88" s="10" t="str">
        <f t="shared" si="18"/>
        <v>AAAI</v>
      </c>
      <c r="C88" s="10" t="str">
        <f>VLOOKUP($A88,Questions!$A$3:$L$333,2,0)&amp;""</f>
        <v>Can you provide the institution documentation regarding the retention period for those logs, how logs are protected, and whether they are accessible to the customer (and if so, how)?*</v>
      </c>
      <c r="D88" s="10" t="str">
        <f>VLOOKUP($A88,Questions!$A$3:$L$333,11,0)&amp;""</f>
        <v>Neutral until evaluated</v>
      </c>
      <c r="E88" s="10" t="str">
        <f>VLOOKUP($A88,Questions!$A$3:$L$333,12,0)&amp;""</f>
        <v>Product</v>
      </c>
      <c r="F88" s="10" t="str">
        <f>VLOOKUP($A88,'Institution Evaluation'!$A$56:$K$346,3,0)&amp;""</f>
        <v/>
      </c>
      <c r="G88" s="10" t="str">
        <f>VLOOKUP($A88,'Institution Evaluation'!$A$56:$K$346,7,0)&amp;""</f>
        <v>Yes</v>
      </c>
      <c r="H88" s="10" t="str">
        <f>VLOOKUP($A88,'Institution Evaluation'!$A$56:$K$346,8,0)&amp;""</f>
        <v/>
      </c>
      <c r="I88" s="10" t="str">
        <f>VLOOKUP($A88,'Institution Evaluation'!$A$56:$K$346,9,0)&amp;""</f>
        <v>Critical Importance</v>
      </c>
      <c r="J88" s="10" t="str">
        <f>VLOOKUP($A88,'Institution Evaluation'!$A$56:$K$346,10,0)&amp;""</f>
        <v/>
      </c>
      <c r="K88" s="10">
        <f t="shared" si="19"/>
        <v>20</v>
      </c>
      <c r="L88" s="114" t="str">
        <f>IF($E88="Not Scored", "N/A",IF(AND($D88='Auto Responses'!$J$27,$H88=""),"N/A",IF(AND($D88='Auto Responses'!$J$27,$H88='Auto Responses'!$J$7),1,IF(AND($D88='Auto Responses'!$J$27,$H88='Auto Responses'!$J$8),0,IF(OR($F88=$G88,$H88='Auto Responses'!$J$7),1,0)))))</f>
        <v>N/A</v>
      </c>
      <c r="M88" s="10" t="str">
        <f>VLOOKUP($A88,'Institution Evaluation'!$A$56:$K$346,10,0)&amp;""</f>
        <v/>
      </c>
      <c r="N88" s="10">
        <f t="shared" si="20"/>
        <v>1</v>
      </c>
      <c r="O88" s="114">
        <f t="shared" si="24"/>
        <v>20</v>
      </c>
      <c r="P88" s="114" t="str">
        <f t="shared" si="21"/>
        <v>N/A</v>
      </c>
      <c r="Q88" s="114">
        <f t="shared" si="14"/>
        <v>0</v>
      </c>
      <c r="R88" s="114">
        <f t="shared" si="22"/>
        <v>0</v>
      </c>
      <c r="S88" s="114">
        <f t="shared" si="15"/>
        <v>0</v>
      </c>
      <c r="T88" s="114">
        <f t="shared" si="16"/>
        <v>1</v>
      </c>
      <c r="U88" s="114">
        <f t="shared" si="23"/>
        <v>33</v>
      </c>
      <c r="V88" s="114">
        <f t="shared" si="17"/>
        <v>33</v>
      </c>
    </row>
    <row r="89" spans="1:22" ht="57" x14ac:dyDescent="0.2">
      <c r="A89" s="10" t="str">
        <f>Questions!$A89</f>
        <v>AAAI-12</v>
      </c>
      <c r="B89" s="10" t="str">
        <f t="shared" si="18"/>
        <v>AAAI</v>
      </c>
      <c r="C89" s="10" t="str">
        <f>VLOOKUP($A89,Questions!$A$3:$L$333,2,0)&amp;""</f>
        <v>Does your application support integration with other authentication and authorization systems?</v>
      </c>
      <c r="D89" s="10" t="str">
        <f>VLOOKUP($A89,Questions!$A$3:$L$333,11,0)&amp;""</f>
        <v/>
      </c>
      <c r="E89" s="10" t="str">
        <f>VLOOKUP($A89,Questions!$A$3:$L$333,12,0)&amp;""</f>
        <v>Product</v>
      </c>
      <c r="F89" s="10" t="str">
        <f>VLOOKUP($A89,'Institution Evaluation'!$A$56:$K$346,3,0)&amp;""</f>
        <v/>
      </c>
      <c r="G89" s="10" t="str">
        <f>VLOOKUP($A89,'Institution Evaluation'!$A$56:$K$346,7,0)&amp;""</f>
        <v>Yes</v>
      </c>
      <c r="H89" s="10" t="str">
        <f>VLOOKUP($A89,'Institution Evaluation'!$A$56:$K$346,8,0)&amp;""</f>
        <v/>
      </c>
      <c r="I89" s="10" t="str">
        <f>VLOOKUP($A89,'Institution Evaluation'!$A$56:$K$346,9,0)&amp;""</f>
        <v>Standard Importance</v>
      </c>
      <c r="J89" s="10" t="str">
        <f>VLOOKUP($A89,'Institution Evaluation'!$A$56:$K$346,10,0)&amp;""</f>
        <v/>
      </c>
      <c r="K89" s="10">
        <f t="shared" si="19"/>
        <v>10</v>
      </c>
      <c r="L89" s="114">
        <f>IF($E89="Not Scored", "N/A",IF(AND($D89='Auto Responses'!$J$27,$H89=""),"N/A",IF(AND($D89='Auto Responses'!$J$27,$H89='Auto Responses'!$J$7),1,IF(AND($D89='Auto Responses'!$J$27,$H89='Auto Responses'!$J$8),0,IF(OR($F89=$G89,$H89='Auto Responses'!$J$7),1,0)))))</f>
        <v>0</v>
      </c>
      <c r="M89" s="10" t="str">
        <f>VLOOKUP($A89,'Institution Evaluation'!$A$56:$K$346,10,0)&amp;""</f>
        <v/>
      </c>
      <c r="N89" s="10">
        <f t="shared" si="20"/>
        <v>0</v>
      </c>
      <c r="O89" s="114">
        <f t="shared" si="24"/>
        <v>10</v>
      </c>
      <c r="P89" s="114">
        <f t="shared" si="21"/>
        <v>0</v>
      </c>
      <c r="Q89" s="114">
        <f t="shared" si="14"/>
        <v>0</v>
      </c>
      <c r="R89" s="114">
        <f t="shared" si="22"/>
        <v>0</v>
      </c>
      <c r="S89" s="114">
        <f t="shared" si="15"/>
        <v>0</v>
      </c>
      <c r="T89" s="114">
        <f t="shared" si="16"/>
        <v>0</v>
      </c>
      <c r="U89" s="114">
        <f t="shared" si="23"/>
        <v>33</v>
      </c>
      <c r="V89" s="114">
        <f t="shared" si="17"/>
        <v>0</v>
      </c>
    </row>
    <row r="90" spans="1:22" ht="57" x14ac:dyDescent="0.2">
      <c r="A90" s="10" t="str">
        <f>Questions!$A90</f>
        <v>AAAI-13</v>
      </c>
      <c r="B90" s="10" t="str">
        <f t="shared" si="18"/>
        <v>AAAI</v>
      </c>
      <c r="C90" s="10" t="str">
        <f>VLOOKUP($A90,Questions!$A$3:$L$333,2,0)&amp;""</f>
        <v>Do you allow the customer to specify attribute mappings for any needed information beyond a user identifier? (e.g., Reference eduPerson, ePPA/ePPN/ePE)</v>
      </c>
      <c r="D90" s="10" t="str">
        <f>VLOOKUP($A90,Questions!$A$3:$L$333,11,0)&amp;""</f>
        <v/>
      </c>
      <c r="E90" s="10" t="str">
        <f>VLOOKUP($A90,Questions!$A$3:$L$333,12,0)&amp;""</f>
        <v>Product</v>
      </c>
      <c r="F90" s="10" t="str">
        <f>VLOOKUP($A90,'Institution Evaluation'!$A$56:$K$346,3,0)&amp;""</f>
        <v/>
      </c>
      <c r="G90" s="10" t="str">
        <f>VLOOKUP($A90,'Institution Evaluation'!$A$56:$K$346,7,0)&amp;""</f>
        <v>Yes</v>
      </c>
      <c r="H90" s="10" t="str">
        <f>VLOOKUP($A90,'Institution Evaluation'!$A$56:$K$346,8,0)&amp;""</f>
        <v/>
      </c>
      <c r="I90" s="10" t="str">
        <f>VLOOKUP($A90,'Institution Evaluation'!$A$56:$K$346,9,0)&amp;""</f>
        <v>Standard Importance</v>
      </c>
      <c r="J90" s="10" t="str">
        <f>VLOOKUP($A90,'Institution Evaluation'!$A$56:$K$346,10,0)&amp;""</f>
        <v/>
      </c>
      <c r="K90" s="10">
        <f t="shared" si="19"/>
        <v>10</v>
      </c>
      <c r="L90" s="114">
        <f>IF($E90="Not Scored", "N/A",IF(AND($D90='Auto Responses'!$J$27,$H90=""),"N/A",IF(AND($D90='Auto Responses'!$J$27,$H90='Auto Responses'!$J$7),1,IF(AND($D90='Auto Responses'!$J$27,$H90='Auto Responses'!$J$8),0,IF(OR($F90=$G90,$H90='Auto Responses'!$J$7),1,0)))))</f>
        <v>0</v>
      </c>
      <c r="M90" s="10" t="str">
        <f>VLOOKUP($A90,'Institution Evaluation'!$A$56:$K$346,10,0)&amp;""</f>
        <v/>
      </c>
      <c r="N90" s="10">
        <f t="shared" si="20"/>
        <v>0</v>
      </c>
      <c r="O90" s="114">
        <f t="shared" si="24"/>
        <v>10</v>
      </c>
      <c r="P90" s="114">
        <f t="shared" si="21"/>
        <v>0</v>
      </c>
      <c r="Q90" s="114">
        <f t="shared" si="14"/>
        <v>0</v>
      </c>
      <c r="R90" s="114">
        <f t="shared" si="22"/>
        <v>0</v>
      </c>
      <c r="S90" s="114">
        <f t="shared" si="15"/>
        <v>0</v>
      </c>
      <c r="T90" s="114">
        <f t="shared" si="16"/>
        <v>0</v>
      </c>
      <c r="U90" s="114">
        <f t="shared" si="23"/>
        <v>33</v>
      </c>
      <c r="V90" s="114">
        <f t="shared" si="17"/>
        <v>0</v>
      </c>
    </row>
    <row r="91" spans="1:22" ht="57" x14ac:dyDescent="0.2">
      <c r="A91" s="10" t="str">
        <f>Questions!$A91</f>
        <v>AAAI-14</v>
      </c>
      <c r="B91" s="10" t="str">
        <f t="shared" si="18"/>
        <v>AAAI</v>
      </c>
      <c r="C91" s="10" t="str">
        <f>VLOOKUP($A91,Questions!$A$3:$L$333,2,0)&amp;""</f>
        <v>Does your application support directory integration for user accounts?</v>
      </c>
      <c r="D91" s="10" t="str">
        <f>VLOOKUP($A91,Questions!$A$3:$L$333,11,0)&amp;""</f>
        <v/>
      </c>
      <c r="E91" s="10" t="str">
        <f>VLOOKUP($A91,Questions!$A$3:$L$333,12,0)&amp;""</f>
        <v>Product</v>
      </c>
      <c r="F91" s="10" t="str">
        <f>VLOOKUP($A91,'Institution Evaluation'!$A$56:$K$346,3,0)&amp;""</f>
        <v/>
      </c>
      <c r="G91" s="10" t="str">
        <f>VLOOKUP($A91,'Institution Evaluation'!$A$56:$K$346,7,0)&amp;""</f>
        <v>Yes</v>
      </c>
      <c r="H91" s="10" t="str">
        <f>VLOOKUP($A91,'Institution Evaluation'!$A$56:$K$346,8,0)&amp;""</f>
        <v/>
      </c>
      <c r="I91" s="10" t="str">
        <f>VLOOKUP($A91,'Institution Evaluation'!$A$56:$K$346,9,0)&amp;""</f>
        <v>Standard Importance</v>
      </c>
      <c r="J91" s="10" t="str">
        <f>VLOOKUP($A91,'Institution Evaluation'!$A$56:$K$346,10,0)&amp;""</f>
        <v/>
      </c>
      <c r="K91" s="10">
        <f t="shared" si="19"/>
        <v>10</v>
      </c>
      <c r="L91" s="114">
        <f>IF($E91="Not Scored", "N/A",IF(AND($D91='Auto Responses'!$J$27,$H91=""),"N/A",IF(AND($D91='Auto Responses'!$J$27,$H91='Auto Responses'!$J$7),1,IF(AND($D91='Auto Responses'!$J$27,$H91='Auto Responses'!$J$8),0,IF(OR($F91=$G91,$H91='Auto Responses'!$J$7),1,0)))))</f>
        <v>0</v>
      </c>
      <c r="M91" s="10" t="str">
        <f>VLOOKUP($A91,'Institution Evaluation'!$A$56:$K$346,10,0)&amp;""</f>
        <v/>
      </c>
      <c r="N91" s="10">
        <f t="shared" si="20"/>
        <v>0</v>
      </c>
      <c r="O91" s="114">
        <f t="shared" si="24"/>
        <v>10</v>
      </c>
      <c r="P91" s="114">
        <f t="shared" si="21"/>
        <v>0</v>
      </c>
      <c r="Q91" s="114">
        <f t="shared" si="14"/>
        <v>0</v>
      </c>
      <c r="R91" s="114">
        <f t="shared" si="22"/>
        <v>0</v>
      </c>
      <c r="S91" s="114">
        <f t="shared" si="15"/>
        <v>0</v>
      </c>
      <c r="T91" s="114">
        <f t="shared" si="16"/>
        <v>0</v>
      </c>
      <c r="U91" s="114">
        <f t="shared" si="23"/>
        <v>33</v>
      </c>
      <c r="V91" s="114">
        <f t="shared" si="17"/>
        <v>0</v>
      </c>
    </row>
    <row r="92" spans="1:22" ht="57" x14ac:dyDescent="0.2">
      <c r="A92" s="10" t="str">
        <f>Questions!$A92</f>
        <v>AAAI-15</v>
      </c>
      <c r="B92" s="10" t="str">
        <f t="shared" si="18"/>
        <v>AAAI</v>
      </c>
      <c r="C92" s="10" t="str">
        <f>VLOOKUP($A92,Questions!$A$3:$L$333,2,0)&amp;""</f>
        <v>Does your solution support any of the following web SSO standards: SAML2 (with redirect flow), OIDC, CAS, or other?</v>
      </c>
      <c r="D92" s="10" t="str">
        <f>VLOOKUP($A92,Questions!$A$3:$L$333,11,0)&amp;""</f>
        <v/>
      </c>
      <c r="E92" s="10" t="str">
        <f>VLOOKUP($A92,Questions!$A$3:$L$333,12,0)&amp;""</f>
        <v>Product</v>
      </c>
      <c r="F92" s="10" t="str">
        <f>VLOOKUP($A92,'Institution Evaluation'!$A$56:$K$346,3,0)&amp;""</f>
        <v/>
      </c>
      <c r="G92" s="10" t="str">
        <f>VLOOKUP($A92,'Institution Evaluation'!$A$56:$K$346,7,0)&amp;""</f>
        <v>Yes</v>
      </c>
      <c r="H92" s="10" t="str">
        <f>VLOOKUP($A92,'Institution Evaluation'!$A$56:$K$346,8,0)&amp;""</f>
        <v/>
      </c>
      <c r="I92" s="10" t="str">
        <f>VLOOKUP($A92,'Institution Evaluation'!$A$56:$K$346,9,0)&amp;""</f>
        <v>Minor Importance</v>
      </c>
      <c r="J92" s="10" t="str">
        <f>VLOOKUP($A92,'Institution Evaluation'!$A$56:$K$346,10,0)&amp;""</f>
        <v/>
      </c>
      <c r="K92" s="10">
        <f t="shared" si="19"/>
        <v>5</v>
      </c>
      <c r="L92" s="114">
        <f>IF($E92="Not Scored", "N/A",IF(AND($D92='Auto Responses'!$J$27,$H92=""),"N/A",IF(AND($D92='Auto Responses'!$J$27,$H92='Auto Responses'!$J$7),1,IF(AND($D92='Auto Responses'!$J$27,$H92='Auto Responses'!$J$8),0,IF(OR($F92=$G92,$H92='Auto Responses'!$J$7),1,0)))))</f>
        <v>0</v>
      </c>
      <c r="M92" s="10" t="str">
        <f>VLOOKUP($A92,'Institution Evaluation'!$A$56:$K$346,10,0)&amp;""</f>
        <v/>
      </c>
      <c r="N92" s="10">
        <f t="shared" si="20"/>
        <v>0</v>
      </c>
      <c r="O92" s="114">
        <f t="shared" si="24"/>
        <v>5</v>
      </c>
      <c r="P92" s="114">
        <f t="shared" si="21"/>
        <v>0</v>
      </c>
      <c r="Q92" s="114">
        <f t="shared" si="14"/>
        <v>0</v>
      </c>
      <c r="R92" s="114">
        <f t="shared" si="22"/>
        <v>0</v>
      </c>
      <c r="S92" s="114">
        <f t="shared" si="15"/>
        <v>0</v>
      </c>
      <c r="T92" s="114">
        <f t="shared" si="16"/>
        <v>0</v>
      </c>
      <c r="U92" s="114">
        <f t="shared" si="23"/>
        <v>33</v>
      </c>
      <c r="V92" s="114">
        <f t="shared" si="17"/>
        <v>0</v>
      </c>
    </row>
    <row r="93" spans="1:22" ht="57" x14ac:dyDescent="0.2">
      <c r="A93" s="10" t="str">
        <f>Questions!$A93</f>
        <v>AAAI-16</v>
      </c>
      <c r="B93" s="10" t="str">
        <f t="shared" si="18"/>
        <v>AAAI</v>
      </c>
      <c r="C93" s="10" t="str">
        <f>VLOOKUP($A93,Questions!$A$3:$L$333,2,0)&amp;""</f>
        <v>Do you support differentiation between email address and user identifier?</v>
      </c>
      <c r="D93" s="10" t="str">
        <f>VLOOKUP($A93,Questions!$A$3:$L$333,11,0)&amp;""</f>
        <v/>
      </c>
      <c r="E93" s="10" t="str">
        <f>VLOOKUP($A93,Questions!$A$3:$L$333,12,0)&amp;""</f>
        <v>Product</v>
      </c>
      <c r="F93" s="10" t="str">
        <f>VLOOKUP($A93,'Institution Evaluation'!$A$56:$K$346,3,0)&amp;""</f>
        <v/>
      </c>
      <c r="G93" s="10" t="str">
        <f>VLOOKUP($A93,'Institution Evaluation'!$A$56:$K$346,7,0)&amp;""</f>
        <v>Yes</v>
      </c>
      <c r="H93" s="10" t="str">
        <f>VLOOKUP($A93,'Institution Evaluation'!$A$56:$K$346,8,0)&amp;""</f>
        <v/>
      </c>
      <c r="I93" s="10" t="str">
        <f>VLOOKUP($A93,'Institution Evaluation'!$A$56:$K$346,9,0)&amp;""</f>
        <v>Minor Importance</v>
      </c>
      <c r="J93" s="10" t="str">
        <f>VLOOKUP($A93,'Institution Evaluation'!$A$56:$K$346,10,0)&amp;""</f>
        <v/>
      </c>
      <c r="K93" s="10">
        <f t="shared" si="19"/>
        <v>5</v>
      </c>
      <c r="L93" s="114">
        <f>IF($E93="Not Scored", "N/A",IF(AND($D93='Auto Responses'!$J$27,$H93=""),"N/A",IF(AND($D93='Auto Responses'!$J$27,$H93='Auto Responses'!$J$7),1,IF(AND($D93='Auto Responses'!$J$27,$H93='Auto Responses'!$J$8),0,IF(OR($F93=$G93,$H93='Auto Responses'!$J$7),1,0)))))</f>
        <v>0</v>
      </c>
      <c r="M93" s="10" t="str">
        <f>VLOOKUP($A93,'Institution Evaluation'!$A$56:$K$346,10,0)&amp;""</f>
        <v/>
      </c>
      <c r="N93" s="10">
        <f t="shared" si="20"/>
        <v>0</v>
      </c>
      <c r="O93" s="114">
        <f t="shared" si="24"/>
        <v>5</v>
      </c>
      <c r="P93" s="114">
        <f t="shared" si="21"/>
        <v>0</v>
      </c>
      <c r="Q93" s="114">
        <f t="shared" si="14"/>
        <v>0</v>
      </c>
      <c r="R93" s="114">
        <f t="shared" si="22"/>
        <v>0</v>
      </c>
      <c r="S93" s="114">
        <f t="shared" si="15"/>
        <v>0</v>
      </c>
      <c r="T93" s="114">
        <f t="shared" si="16"/>
        <v>0</v>
      </c>
      <c r="U93" s="114">
        <f t="shared" si="23"/>
        <v>33</v>
      </c>
      <c r="V93" s="114">
        <f t="shared" si="17"/>
        <v>0</v>
      </c>
    </row>
    <row r="94" spans="1:22" ht="57" x14ac:dyDescent="0.2">
      <c r="A94" s="10" t="str">
        <f>Questions!$A94</f>
        <v>AAAI-17</v>
      </c>
      <c r="B94" s="10" t="str">
        <f t="shared" si="18"/>
        <v>AAAI</v>
      </c>
      <c r="C94" s="10" t="str">
        <f>VLOOKUP($A94,Questions!$A$3:$L$333,2,0)&amp;""</f>
        <v>If the institution does not use SSO, does your application and/or user frontend/portal support multifactor authentication (e.g., Duo, Google Authenticator, OTP, etc.)?</v>
      </c>
      <c r="D94" s="10" t="str">
        <f>VLOOKUP($A94,Questions!$A$3:$L$333,11,0)&amp;""</f>
        <v/>
      </c>
      <c r="E94" s="10" t="str">
        <f>VLOOKUP($A94,Questions!$A$3:$L$333,12,0)&amp;""</f>
        <v>Product</v>
      </c>
      <c r="F94" s="10" t="str">
        <f>VLOOKUP($A94,'Institution Evaluation'!$A$56:$K$346,3,0)&amp;""</f>
        <v/>
      </c>
      <c r="G94" s="10" t="str">
        <f>VLOOKUP($A94,'Institution Evaluation'!$A$56:$K$346,7,0)&amp;""</f>
        <v>Yes</v>
      </c>
      <c r="H94" s="10" t="str">
        <f>VLOOKUP($A94,'Institution Evaluation'!$A$56:$K$346,8,0)&amp;""</f>
        <v/>
      </c>
      <c r="I94" s="10" t="str">
        <f>VLOOKUP($A94,'Institution Evaluation'!$A$56:$K$346,9,0)&amp;""</f>
        <v>Minor Importance</v>
      </c>
      <c r="J94" s="10" t="str">
        <f>VLOOKUP($A94,'Institution Evaluation'!$A$56:$K$346,10,0)&amp;""</f>
        <v/>
      </c>
      <c r="K94" s="10">
        <f t="shared" si="19"/>
        <v>5</v>
      </c>
      <c r="L94" s="114">
        <f>IF($E94="Not Scored", "N/A",IF(AND($D94='Auto Responses'!$J$27,$H94=""),"N/A",IF(AND($D94='Auto Responses'!$J$27,$H94='Auto Responses'!$J$7),1,IF(AND($D94='Auto Responses'!$J$27,$H94='Auto Responses'!$J$8),0,IF(OR($F94=$G94,$H94='Auto Responses'!$J$7),1,0)))))</f>
        <v>0</v>
      </c>
      <c r="M94" s="10" t="str">
        <f>VLOOKUP($A94,'Institution Evaluation'!$A$56:$K$346,10,0)&amp;""</f>
        <v/>
      </c>
      <c r="N94" s="10">
        <f t="shared" si="20"/>
        <v>0</v>
      </c>
      <c r="O94" s="114">
        <f t="shared" si="24"/>
        <v>5</v>
      </c>
      <c r="P94" s="114">
        <f t="shared" si="21"/>
        <v>0</v>
      </c>
      <c r="Q94" s="114">
        <f t="shared" si="14"/>
        <v>0</v>
      </c>
      <c r="R94" s="114">
        <f t="shared" si="22"/>
        <v>0</v>
      </c>
      <c r="S94" s="114">
        <f t="shared" si="15"/>
        <v>0</v>
      </c>
      <c r="T94" s="114">
        <f t="shared" si="16"/>
        <v>0</v>
      </c>
      <c r="U94" s="114">
        <f t="shared" si="23"/>
        <v>33</v>
      </c>
      <c r="V94" s="114">
        <f t="shared" si="17"/>
        <v>0</v>
      </c>
    </row>
    <row r="95" spans="1:22" ht="57" x14ac:dyDescent="0.2">
      <c r="A95" s="10" t="str">
        <f>Questions!$A95</f>
        <v>AAAI-18</v>
      </c>
      <c r="B95" s="10" t="str">
        <f t="shared" si="18"/>
        <v>AAAI</v>
      </c>
      <c r="C95" s="10" t="str">
        <f>VLOOKUP($A95,Questions!$A$3:$L$333,2,0)&amp;""</f>
        <v>Does your application automatically lock the session or log out an account after a period of inactivity?</v>
      </c>
      <c r="D95" s="10" t="str">
        <f>VLOOKUP($A95,Questions!$A$3:$L$333,11,0)&amp;""</f>
        <v/>
      </c>
      <c r="E95" s="10" t="str">
        <f>VLOOKUP($A95,Questions!$A$3:$L$333,12,0)&amp;""</f>
        <v>Product</v>
      </c>
      <c r="F95" s="10" t="str">
        <f>VLOOKUP($A95,'Institution Evaluation'!$A$56:$K$346,3,0)&amp;""</f>
        <v/>
      </c>
      <c r="G95" s="10" t="str">
        <f>VLOOKUP($A95,'Institution Evaluation'!$A$56:$K$346,7,0)&amp;""</f>
        <v>Yes</v>
      </c>
      <c r="H95" s="10" t="str">
        <f>VLOOKUP($A95,'Institution Evaluation'!$A$56:$K$346,8,0)&amp;""</f>
        <v/>
      </c>
      <c r="I95" s="10" t="str">
        <f>VLOOKUP($A95,'Institution Evaluation'!$A$56:$K$346,9,0)&amp;""</f>
        <v>Minor Importance</v>
      </c>
      <c r="J95" s="10" t="str">
        <f>VLOOKUP($A95,'Institution Evaluation'!$A$56:$K$346,10,0)&amp;""</f>
        <v/>
      </c>
      <c r="K95" s="10">
        <f t="shared" si="19"/>
        <v>5</v>
      </c>
      <c r="L95" s="114">
        <f>IF($E95="Not Scored", "N/A",IF(AND($D95='Auto Responses'!$J$27,$H95=""),"N/A",IF(AND($D95='Auto Responses'!$J$27,$H95='Auto Responses'!$J$7),1,IF(AND($D95='Auto Responses'!$J$27,$H95='Auto Responses'!$J$8),0,IF(OR($F95=$G95,$H95='Auto Responses'!$J$7),1,0)))))</f>
        <v>0</v>
      </c>
      <c r="M95" s="10" t="str">
        <f>VLOOKUP($A95,'Institution Evaluation'!$A$56:$K$346,10,0)&amp;""</f>
        <v/>
      </c>
      <c r="N95" s="10">
        <f t="shared" si="20"/>
        <v>0</v>
      </c>
      <c r="O95" s="114">
        <f t="shared" si="24"/>
        <v>5</v>
      </c>
      <c r="P95" s="114">
        <f t="shared" si="21"/>
        <v>0</v>
      </c>
      <c r="Q95" s="114">
        <f t="shared" si="14"/>
        <v>0</v>
      </c>
      <c r="R95" s="114">
        <f t="shared" si="22"/>
        <v>0</v>
      </c>
      <c r="S95" s="114">
        <f t="shared" si="15"/>
        <v>0</v>
      </c>
      <c r="T95" s="114">
        <f t="shared" si="16"/>
        <v>0</v>
      </c>
      <c r="U95" s="114">
        <f t="shared" si="23"/>
        <v>33</v>
      </c>
      <c r="V95" s="114">
        <f t="shared" si="17"/>
        <v>0</v>
      </c>
    </row>
    <row r="96" spans="1:22" ht="57" x14ac:dyDescent="0.2">
      <c r="A96" s="10" t="str">
        <f>Questions!$A96</f>
        <v>CHNG-01</v>
      </c>
      <c r="B96" s="10" t="str">
        <f t="shared" si="18"/>
        <v>CHNG</v>
      </c>
      <c r="C96" s="10" t="str">
        <f>VLOOKUP($A96,Questions!$A$3:$L$333,2,0)&amp;""</f>
        <v>Will the institution be notified of major changes to your environment that could impact the institution's security posture?*</v>
      </c>
      <c r="D96" s="10" t="str">
        <f>VLOOKUP($A96,Questions!$A$3:$L$333,11,0)&amp;""</f>
        <v/>
      </c>
      <c r="E96" s="10" t="str">
        <f>VLOOKUP($A96,Questions!$A$3:$L$333,12,0)&amp;""</f>
        <v>Organization</v>
      </c>
      <c r="F96" s="10" t="str">
        <f>VLOOKUP($A96,'Institution Evaluation'!$A$56:$K$346,3,0)&amp;""</f>
        <v/>
      </c>
      <c r="G96" s="10" t="str">
        <f>VLOOKUP($A96,'Institution Evaluation'!$A$56:$K$346,7,0)&amp;""</f>
        <v>Yes</v>
      </c>
      <c r="H96" s="10" t="str">
        <f>VLOOKUP($A96,'Institution Evaluation'!$A$56:$K$346,8,0)&amp;""</f>
        <v/>
      </c>
      <c r="I96" s="10" t="str">
        <f>VLOOKUP($A96,'Institution Evaluation'!$A$56:$K$346,9,0)&amp;""</f>
        <v>Critical Importance</v>
      </c>
      <c r="J96" s="10" t="str">
        <f>VLOOKUP($A96,'Institution Evaluation'!$A$56:$K$346,10,0)&amp;""</f>
        <v/>
      </c>
      <c r="K96" s="10">
        <f t="shared" si="19"/>
        <v>20</v>
      </c>
      <c r="L96" s="114">
        <f>IF($E96="Not Scored", "N/A",IF(AND($D96='Auto Responses'!$J$27,$H96=""),"N/A",IF(AND($D96='Auto Responses'!$J$27,$H96='Auto Responses'!$J$7),1,IF(AND($D96='Auto Responses'!$J$27,$H96='Auto Responses'!$J$8),0,IF(OR($F96=$G96,$H96='Auto Responses'!$J$7),1,0)))))</f>
        <v>0</v>
      </c>
      <c r="M96" s="10" t="str">
        <f>VLOOKUP($A96,'Institution Evaluation'!$A$56:$K$346,10,0)&amp;""</f>
        <v/>
      </c>
      <c r="N96" s="10">
        <f t="shared" si="20"/>
        <v>1</v>
      </c>
      <c r="O96" s="114">
        <f t="shared" si="24"/>
        <v>20</v>
      </c>
      <c r="P96" s="114">
        <f t="shared" si="21"/>
        <v>0</v>
      </c>
      <c r="Q96" s="114">
        <f t="shared" si="14"/>
        <v>0</v>
      </c>
      <c r="R96" s="114">
        <f t="shared" si="22"/>
        <v>0</v>
      </c>
      <c r="S96" s="114">
        <f t="shared" si="15"/>
        <v>0</v>
      </c>
      <c r="T96" s="114">
        <f t="shared" si="16"/>
        <v>1</v>
      </c>
      <c r="U96" s="114">
        <f t="shared" si="23"/>
        <v>34</v>
      </c>
      <c r="V96" s="114">
        <f t="shared" si="17"/>
        <v>34</v>
      </c>
    </row>
    <row r="97" spans="1:22" ht="57" x14ac:dyDescent="0.2">
      <c r="A97" s="10" t="str">
        <f>Questions!$A97</f>
        <v>CHNG-02</v>
      </c>
      <c r="B97" s="10" t="str">
        <f t="shared" si="18"/>
        <v>CHNG</v>
      </c>
      <c r="C97" s="10" t="str">
        <f>VLOOKUP($A97,Questions!$A$3:$L$333,2,0)&amp;""</f>
        <v>Does the system support client customizations from one release to another?*</v>
      </c>
      <c r="D97" s="10" t="str">
        <f>VLOOKUP($A97,Questions!$A$3:$L$333,11,0)&amp;""</f>
        <v/>
      </c>
      <c r="E97" s="10" t="str">
        <f>VLOOKUP($A97,Questions!$A$3:$L$333,12,0)&amp;""</f>
        <v>Organization</v>
      </c>
      <c r="F97" s="10" t="str">
        <f>VLOOKUP($A97,'Institution Evaluation'!$A$56:$K$346,3,0)&amp;""</f>
        <v/>
      </c>
      <c r="G97" s="10" t="str">
        <f>VLOOKUP($A97,'Institution Evaluation'!$A$56:$K$346,7,0)&amp;""</f>
        <v>Yes</v>
      </c>
      <c r="H97" s="10" t="str">
        <f>VLOOKUP($A97,'Institution Evaluation'!$A$56:$K$346,8,0)&amp;""</f>
        <v/>
      </c>
      <c r="I97" s="10" t="str">
        <f>VLOOKUP($A97,'Institution Evaluation'!$A$56:$K$346,9,0)&amp;""</f>
        <v>Critical Importance</v>
      </c>
      <c r="J97" s="10" t="str">
        <f>VLOOKUP($A97,'Institution Evaluation'!$A$56:$K$346,10,0)&amp;""</f>
        <v/>
      </c>
      <c r="K97" s="10">
        <f t="shared" si="19"/>
        <v>20</v>
      </c>
      <c r="L97" s="114">
        <f>IF($E97="Not Scored", "N/A",IF(AND($D97='Auto Responses'!$J$27,$H97=""),"N/A",IF(AND($D97='Auto Responses'!$J$27,$H97='Auto Responses'!$J$7),1,IF(AND($D97='Auto Responses'!$J$27,$H97='Auto Responses'!$J$8),0,IF(OR($F97=$G97,$H97='Auto Responses'!$J$7),1,0)))))</f>
        <v>0</v>
      </c>
      <c r="M97" s="10" t="str">
        <f>VLOOKUP($A97,'Institution Evaluation'!$A$56:$K$346,10,0)&amp;""</f>
        <v/>
      </c>
      <c r="N97" s="10">
        <f t="shared" si="20"/>
        <v>1</v>
      </c>
      <c r="O97" s="114">
        <f t="shared" si="24"/>
        <v>20</v>
      </c>
      <c r="P97" s="114">
        <f t="shared" si="21"/>
        <v>0</v>
      </c>
      <c r="Q97" s="114">
        <f t="shared" si="14"/>
        <v>0</v>
      </c>
      <c r="R97" s="114">
        <f t="shared" si="22"/>
        <v>0</v>
      </c>
      <c r="S97" s="114">
        <f t="shared" si="15"/>
        <v>0</v>
      </c>
      <c r="T97" s="114">
        <f t="shared" si="16"/>
        <v>1</v>
      </c>
      <c r="U97" s="114">
        <f t="shared" si="23"/>
        <v>35</v>
      </c>
      <c r="V97" s="114">
        <f t="shared" si="17"/>
        <v>35</v>
      </c>
    </row>
    <row r="98" spans="1:22" ht="57" x14ac:dyDescent="0.2">
      <c r="A98" s="10" t="str">
        <f>Questions!$A98</f>
        <v>CHNG-03</v>
      </c>
      <c r="B98" s="10" t="str">
        <f t="shared" si="18"/>
        <v>CHNG</v>
      </c>
      <c r="C98" s="10" t="str">
        <f>VLOOKUP($A98,Questions!$A$3:$L$333,2,0)&amp;""</f>
        <v>Do you have an implemented system configuration management process (e.g.,secure "gold" images, etc.)?*</v>
      </c>
      <c r="D98" s="10" t="str">
        <f>VLOOKUP($A98,Questions!$A$3:$L$333,11,0)&amp;""</f>
        <v/>
      </c>
      <c r="E98" s="10" t="str">
        <f>VLOOKUP($A98,Questions!$A$3:$L$333,12,0)&amp;""</f>
        <v>Organization</v>
      </c>
      <c r="F98" s="10" t="str">
        <f>VLOOKUP($A98,'Institution Evaluation'!$A$56:$K$346,3,0)&amp;""</f>
        <v/>
      </c>
      <c r="G98" s="10" t="str">
        <f>VLOOKUP($A98,'Institution Evaluation'!$A$56:$K$346,7,0)&amp;""</f>
        <v>Yes</v>
      </c>
      <c r="H98" s="10" t="str">
        <f>VLOOKUP($A98,'Institution Evaluation'!$A$56:$K$346,8,0)&amp;""</f>
        <v/>
      </c>
      <c r="I98" s="10" t="str">
        <f>VLOOKUP($A98,'Institution Evaluation'!$A$56:$K$346,9,0)&amp;""</f>
        <v>Critical Importance</v>
      </c>
      <c r="J98" s="10" t="str">
        <f>VLOOKUP($A98,'Institution Evaluation'!$A$56:$K$346,10,0)&amp;""</f>
        <v/>
      </c>
      <c r="K98" s="10">
        <f t="shared" si="19"/>
        <v>20</v>
      </c>
      <c r="L98" s="114">
        <f>IF($E98="Not Scored", "N/A",IF(AND($D98='Auto Responses'!$J$27,$H98=""),"N/A",IF(AND($D98='Auto Responses'!$J$27,$H98='Auto Responses'!$J$7),1,IF(AND($D98='Auto Responses'!$J$27,$H98='Auto Responses'!$J$8),0,IF(OR($F98=$G98,$H98='Auto Responses'!$J$7),1,0)))))</f>
        <v>0</v>
      </c>
      <c r="M98" s="10" t="str">
        <f>VLOOKUP($A98,'Institution Evaluation'!$A$56:$K$346,10,0)&amp;""</f>
        <v/>
      </c>
      <c r="N98" s="10">
        <f t="shared" si="20"/>
        <v>1</v>
      </c>
      <c r="O98" s="114">
        <f t="shared" si="24"/>
        <v>20</v>
      </c>
      <c r="P98" s="114">
        <f t="shared" si="21"/>
        <v>0</v>
      </c>
      <c r="Q98" s="114">
        <f t="shared" si="14"/>
        <v>0</v>
      </c>
      <c r="R98" s="114">
        <f t="shared" si="22"/>
        <v>0</v>
      </c>
      <c r="S98" s="114">
        <f t="shared" si="15"/>
        <v>0</v>
      </c>
      <c r="T98" s="114">
        <f t="shared" si="16"/>
        <v>1</v>
      </c>
      <c r="U98" s="114">
        <f t="shared" si="23"/>
        <v>36</v>
      </c>
      <c r="V98" s="114">
        <f t="shared" si="17"/>
        <v>36</v>
      </c>
    </row>
    <row r="99" spans="1:22" ht="57" x14ac:dyDescent="0.2">
      <c r="A99" s="10" t="str">
        <f>Questions!$A99</f>
        <v>CHNG-04</v>
      </c>
      <c r="B99" s="10" t="str">
        <f t="shared" si="18"/>
        <v>CHNG</v>
      </c>
      <c r="C99" s="10" t="str">
        <f>VLOOKUP($A99,Questions!$A$3:$L$333,2,0)&amp;""</f>
        <v>Do you have a documented change management process?</v>
      </c>
      <c r="D99" s="10" t="str">
        <f>VLOOKUP($A99,Questions!$A$3:$L$333,11,0)&amp;""</f>
        <v/>
      </c>
      <c r="E99" s="10" t="str">
        <f>VLOOKUP($A99,Questions!$A$3:$L$333,12,0)&amp;""</f>
        <v>Organization</v>
      </c>
      <c r="F99" s="10" t="str">
        <f>VLOOKUP($A99,'Institution Evaluation'!$A$56:$K$346,3,0)&amp;""</f>
        <v/>
      </c>
      <c r="G99" s="10" t="str">
        <f>VLOOKUP($A99,'Institution Evaluation'!$A$56:$K$346,7,0)&amp;""</f>
        <v>Yes</v>
      </c>
      <c r="H99" s="10" t="str">
        <f>VLOOKUP($A99,'Institution Evaluation'!$A$56:$K$346,8,0)&amp;""</f>
        <v/>
      </c>
      <c r="I99" s="10" t="str">
        <f>VLOOKUP($A99,'Institution Evaluation'!$A$56:$K$346,9,0)&amp;""</f>
        <v>Standard Importance</v>
      </c>
      <c r="J99" s="10" t="str">
        <f>VLOOKUP($A99,'Institution Evaluation'!$A$56:$K$346,10,0)&amp;""</f>
        <v/>
      </c>
      <c r="K99" s="10">
        <f t="shared" si="19"/>
        <v>10</v>
      </c>
      <c r="L99" s="114">
        <f>IF($E99="Not Scored", "N/A",IF(AND($D99='Auto Responses'!$J$27,$H99=""),"N/A",IF(AND($D99='Auto Responses'!$J$27,$H99='Auto Responses'!$J$7),1,IF(AND($D99='Auto Responses'!$J$27,$H99='Auto Responses'!$J$8),0,IF(OR($F99=$G99,$H99='Auto Responses'!$J$7),1,0)))))</f>
        <v>0</v>
      </c>
      <c r="M99" s="10" t="str">
        <f>VLOOKUP($A99,'Institution Evaluation'!$A$56:$K$346,10,0)&amp;""</f>
        <v/>
      </c>
      <c r="N99" s="10">
        <f t="shared" si="20"/>
        <v>0</v>
      </c>
      <c r="O99" s="114">
        <f t="shared" si="24"/>
        <v>10</v>
      </c>
      <c r="P99" s="114">
        <f t="shared" ref="P99:P130" si="25">IF(OR($O99="N/A",$L99="N/A"),"N/A",$O99*$L99)</f>
        <v>0</v>
      </c>
      <c r="Q99" s="114">
        <f t="shared" si="14"/>
        <v>0</v>
      </c>
      <c r="R99" s="114">
        <f t="shared" si="22"/>
        <v>0</v>
      </c>
      <c r="S99" s="114">
        <f t="shared" si="15"/>
        <v>0</v>
      </c>
      <c r="T99" s="114">
        <f t="shared" si="16"/>
        <v>0</v>
      </c>
      <c r="U99" s="114">
        <f t="shared" si="23"/>
        <v>36</v>
      </c>
      <c r="V99" s="114">
        <f t="shared" si="17"/>
        <v>0</v>
      </c>
    </row>
    <row r="100" spans="1:22" ht="57" x14ac:dyDescent="0.2">
      <c r="A100" s="10" t="str">
        <f>Questions!$A100</f>
        <v>CHNG-05</v>
      </c>
      <c r="B100" s="10" t="str">
        <f t="shared" si="18"/>
        <v>CHNG</v>
      </c>
      <c r="C100" s="10" t="str">
        <f>VLOOKUP($A100,Questions!$A$3:$L$333,2,0)&amp;""</f>
        <v>Does your change management process minimally include authorization, impact analysis, testing, and validation before moving changes to production?</v>
      </c>
      <c r="D100" s="10" t="str">
        <f>VLOOKUP($A100,Questions!$A$3:$L$333,11,0)&amp;""</f>
        <v/>
      </c>
      <c r="E100" s="10" t="str">
        <f>VLOOKUP($A100,Questions!$A$3:$L$333,12,0)&amp;""</f>
        <v>Organization</v>
      </c>
      <c r="F100" s="10" t="str">
        <f>VLOOKUP($A100,'Institution Evaluation'!$A$56:$K$346,3,0)&amp;""</f>
        <v/>
      </c>
      <c r="G100" s="10" t="str">
        <f>VLOOKUP($A100,'Institution Evaluation'!$A$56:$K$346,7,0)&amp;""</f>
        <v>Yes</v>
      </c>
      <c r="H100" s="10" t="str">
        <f>VLOOKUP($A100,'Institution Evaluation'!$A$56:$K$346,8,0)&amp;""</f>
        <v/>
      </c>
      <c r="I100" s="10" t="str">
        <f>VLOOKUP($A100,'Institution Evaluation'!$A$56:$K$346,9,0)&amp;""</f>
        <v>Standard Importance</v>
      </c>
      <c r="J100" s="10" t="str">
        <f>VLOOKUP($A100,'Institution Evaluation'!$A$56:$K$346,10,0)&amp;""</f>
        <v/>
      </c>
      <c r="K100" s="10">
        <f t="shared" si="19"/>
        <v>10</v>
      </c>
      <c r="L100" s="114">
        <f>IF($E100="Not Scored", "N/A",IF(AND($D100='Auto Responses'!$J$27,$H100=""),"N/A",IF(AND($D100='Auto Responses'!$J$27,$H100='Auto Responses'!$J$7),1,IF(AND($D100='Auto Responses'!$J$27,$H100='Auto Responses'!$J$8),0,IF(OR($F100=$G100,$H100='Auto Responses'!$J$7),1,0)))))</f>
        <v>0</v>
      </c>
      <c r="M100" s="10" t="str">
        <f>VLOOKUP($A100,'Institution Evaluation'!$A$56:$K$346,10,0)&amp;""</f>
        <v/>
      </c>
      <c r="N100" s="10">
        <f t="shared" si="20"/>
        <v>0</v>
      </c>
      <c r="O100" s="114">
        <f t="shared" si="24"/>
        <v>10</v>
      </c>
      <c r="P100" s="114">
        <f t="shared" si="25"/>
        <v>0</v>
      </c>
      <c r="Q100" s="114">
        <f t="shared" si="14"/>
        <v>0</v>
      </c>
      <c r="R100" s="114">
        <f t="shared" si="22"/>
        <v>0</v>
      </c>
      <c r="S100" s="114">
        <f t="shared" si="15"/>
        <v>0</v>
      </c>
      <c r="T100" s="114">
        <f t="shared" si="16"/>
        <v>0</v>
      </c>
      <c r="U100" s="114">
        <f t="shared" si="23"/>
        <v>36</v>
      </c>
      <c r="V100" s="114">
        <f t="shared" si="17"/>
        <v>0</v>
      </c>
    </row>
    <row r="101" spans="1:22" ht="57" x14ac:dyDescent="0.2">
      <c r="A101" s="10" t="str">
        <f>Questions!$A101</f>
        <v>CHNG-06</v>
      </c>
      <c r="B101" s="10" t="str">
        <f t="shared" si="18"/>
        <v>CHNG</v>
      </c>
      <c r="C101" s="10" t="str">
        <f>VLOOKUP($A101,Questions!$A$3:$L$333,2,0)&amp;""</f>
        <v>Does your change management process verify that all required third-party libraries and dependencies are still supported with each major change?</v>
      </c>
      <c r="D101" s="10" t="str">
        <f>VLOOKUP($A101,Questions!$A$3:$L$333,11,0)&amp;""</f>
        <v/>
      </c>
      <c r="E101" s="10" t="str">
        <f>VLOOKUP($A101,Questions!$A$3:$L$333,12,0)&amp;""</f>
        <v>Organization</v>
      </c>
      <c r="F101" s="10" t="str">
        <f>VLOOKUP($A101,'Institution Evaluation'!$A$56:$K$346,3,0)&amp;""</f>
        <v/>
      </c>
      <c r="G101" s="10" t="str">
        <f>VLOOKUP($A101,'Institution Evaluation'!$A$56:$K$346,7,0)&amp;""</f>
        <v>Yes</v>
      </c>
      <c r="H101" s="10" t="str">
        <f>VLOOKUP($A101,'Institution Evaluation'!$A$56:$K$346,8,0)&amp;""</f>
        <v/>
      </c>
      <c r="I101" s="10" t="str">
        <f>VLOOKUP($A101,'Institution Evaluation'!$A$56:$K$346,9,0)&amp;""</f>
        <v>Standard Importance</v>
      </c>
      <c r="J101" s="10" t="str">
        <f>VLOOKUP($A101,'Institution Evaluation'!$A$56:$K$346,10,0)&amp;""</f>
        <v/>
      </c>
      <c r="K101" s="10">
        <f t="shared" si="19"/>
        <v>10</v>
      </c>
      <c r="L101" s="114">
        <f>IF($E101="Not Scored", "N/A",IF(AND($D101='Auto Responses'!$J$27,$H101=""),"N/A",IF(AND($D101='Auto Responses'!$J$27,$H101='Auto Responses'!$J$7),1,IF(AND($D101='Auto Responses'!$J$27,$H101='Auto Responses'!$J$8),0,IF(OR($F101=$G101,$H101='Auto Responses'!$J$7),1,0)))))</f>
        <v>0</v>
      </c>
      <c r="M101" s="10" t="str">
        <f>VLOOKUP($A101,'Institution Evaluation'!$A$56:$K$346,10,0)&amp;""</f>
        <v/>
      </c>
      <c r="N101" s="10">
        <f t="shared" si="20"/>
        <v>0</v>
      </c>
      <c r="O101" s="114">
        <f t="shared" si="24"/>
        <v>10</v>
      </c>
      <c r="P101" s="114">
        <f t="shared" si="25"/>
        <v>0</v>
      </c>
      <c r="Q101" s="114">
        <f t="shared" si="14"/>
        <v>0</v>
      </c>
      <c r="R101" s="114">
        <f t="shared" si="22"/>
        <v>0</v>
      </c>
      <c r="S101" s="114">
        <f t="shared" si="15"/>
        <v>0</v>
      </c>
      <c r="T101" s="114">
        <f t="shared" si="16"/>
        <v>0</v>
      </c>
      <c r="U101" s="114">
        <f t="shared" si="23"/>
        <v>36</v>
      </c>
      <c r="V101" s="114">
        <f t="shared" si="17"/>
        <v>0</v>
      </c>
    </row>
    <row r="102" spans="1:22" ht="57" x14ac:dyDescent="0.2">
      <c r="A102" s="10" t="str">
        <f>Questions!$A102</f>
        <v>CHNG-07</v>
      </c>
      <c r="B102" s="10" t="str">
        <f t="shared" si="18"/>
        <v>CHNG</v>
      </c>
      <c r="C102" s="10" t="str">
        <f>VLOOKUP($A102,Questions!$A$3:$L$333,2,0)&amp;""</f>
        <v>Do you have policy and procedure, currently implemented, managing how critical patches are applied to all systems and applications?</v>
      </c>
      <c r="D102" s="10" t="str">
        <f>VLOOKUP($A102,Questions!$A$3:$L$333,11,0)&amp;""</f>
        <v/>
      </c>
      <c r="E102" s="10" t="str">
        <f>VLOOKUP($A102,Questions!$A$3:$L$333,12,0)&amp;""</f>
        <v>Organization</v>
      </c>
      <c r="F102" s="10" t="str">
        <f>VLOOKUP($A102,'Institution Evaluation'!$A$56:$K$346,3,0)&amp;""</f>
        <v/>
      </c>
      <c r="G102" s="10" t="str">
        <f>VLOOKUP($A102,'Institution Evaluation'!$A$56:$K$346,7,0)&amp;""</f>
        <v>Yes</v>
      </c>
      <c r="H102" s="10" t="str">
        <f>VLOOKUP($A102,'Institution Evaluation'!$A$56:$K$346,8,0)&amp;""</f>
        <v/>
      </c>
      <c r="I102" s="10" t="str">
        <f>VLOOKUP($A102,'Institution Evaluation'!$A$56:$K$346,9,0)&amp;""</f>
        <v>Standard Importance</v>
      </c>
      <c r="J102" s="10" t="str">
        <f>VLOOKUP($A102,'Institution Evaluation'!$A$56:$K$346,10,0)&amp;""</f>
        <v/>
      </c>
      <c r="K102" s="10">
        <f t="shared" si="19"/>
        <v>10</v>
      </c>
      <c r="L102" s="114">
        <f>IF($E102="Not Scored", "N/A",IF(AND($D102='Auto Responses'!$J$27,$H102=""),"N/A",IF(AND($D102='Auto Responses'!$J$27,$H102='Auto Responses'!$J$7),1,IF(AND($D102='Auto Responses'!$J$27,$H102='Auto Responses'!$J$8),0,IF(OR($F102=$G102,$H102='Auto Responses'!$J$7),1,0)))))</f>
        <v>0</v>
      </c>
      <c r="M102" s="10" t="str">
        <f>VLOOKUP($A102,'Institution Evaluation'!$A$56:$K$346,10,0)&amp;""</f>
        <v/>
      </c>
      <c r="N102" s="10">
        <f t="shared" si="20"/>
        <v>0</v>
      </c>
      <c r="O102" s="114">
        <f t="shared" si="24"/>
        <v>10</v>
      </c>
      <c r="P102" s="114">
        <f t="shared" si="25"/>
        <v>0</v>
      </c>
      <c r="Q102" s="114">
        <f t="shared" si="14"/>
        <v>0</v>
      </c>
      <c r="R102" s="114">
        <f t="shared" si="22"/>
        <v>0</v>
      </c>
      <c r="S102" s="114">
        <f t="shared" si="15"/>
        <v>0</v>
      </c>
      <c r="T102" s="114">
        <f t="shared" si="16"/>
        <v>0</v>
      </c>
      <c r="U102" s="114">
        <f t="shared" si="23"/>
        <v>36</v>
      </c>
      <c r="V102" s="114">
        <f t="shared" si="17"/>
        <v>0</v>
      </c>
    </row>
    <row r="103" spans="1:22" ht="57" x14ac:dyDescent="0.2">
      <c r="A103" s="10" t="str">
        <f>Questions!$A103</f>
        <v>CHNG-08</v>
      </c>
      <c r="B103" s="10" t="str">
        <f t="shared" si="18"/>
        <v>CHNG</v>
      </c>
      <c r="C103" s="10" t="str">
        <f>VLOOKUP($A103,Questions!$A$3:$L$333,2,0)&amp;""</f>
        <v>Have you implemented policies and procedures that guide how security risks are mitigated until patches can be applied?</v>
      </c>
      <c r="D103" s="10" t="str">
        <f>VLOOKUP($A103,Questions!$A$3:$L$333,11,0)&amp;""</f>
        <v/>
      </c>
      <c r="E103" s="10" t="str">
        <f>VLOOKUP($A103,Questions!$A$3:$L$333,12,0)&amp;""</f>
        <v>Organization</v>
      </c>
      <c r="F103" s="10" t="str">
        <f>VLOOKUP($A103,'Institution Evaluation'!$A$56:$K$346,3,0)&amp;""</f>
        <v/>
      </c>
      <c r="G103" s="10" t="str">
        <f>VLOOKUP($A103,'Institution Evaluation'!$A$56:$K$346,7,0)&amp;""</f>
        <v>Yes</v>
      </c>
      <c r="H103" s="10" t="str">
        <f>VLOOKUP($A103,'Institution Evaluation'!$A$56:$K$346,8,0)&amp;""</f>
        <v/>
      </c>
      <c r="I103" s="10" t="str">
        <f>VLOOKUP($A103,'Institution Evaluation'!$A$56:$K$346,9,0)&amp;""</f>
        <v>Standard Importance</v>
      </c>
      <c r="J103" s="10" t="str">
        <f>VLOOKUP($A103,'Institution Evaluation'!$A$56:$K$346,10,0)&amp;""</f>
        <v/>
      </c>
      <c r="K103" s="10">
        <f t="shared" si="19"/>
        <v>10</v>
      </c>
      <c r="L103" s="114">
        <f>IF($E103="Not Scored", "N/A",IF(AND($D103='Auto Responses'!$J$27,$H103=""),"N/A",IF(AND($D103='Auto Responses'!$J$27,$H103='Auto Responses'!$J$7),1,IF(AND($D103='Auto Responses'!$J$27,$H103='Auto Responses'!$J$8),0,IF(OR($F103=$G103,$H103='Auto Responses'!$J$7),1,0)))))</f>
        <v>0</v>
      </c>
      <c r="M103" s="10" t="str">
        <f>VLOOKUP($A103,'Institution Evaluation'!$A$56:$K$346,10,0)&amp;""</f>
        <v/>
      </c>
      <c r="N103" s="10">
        <f t="shared" si="20"/>
        <v>0</v>
      </c>
      <c r="O103" s="114">
        <f t="shared" si="24"/>
        <v>10</v>
      </c>
      <c r="P103" s="114">
        <f t="shared" si="25"/>
        <v>0</v>
      </c>
      <c r="Q103" s="114">
        <f t="shared" si="14"/>
        <v>0</v>
      </c>
      <c r="R103" s="114">
        <f t="shared" si="22"/>
        <v>0</v>
      </c>
      <c r="S103" s="114">
        <f t="shared" si="15"/>
        <v>0</v>
      </c>
      <c r="T103" s="114">
        <f t="shared" si="16"/>
        <v>0</v>
      </c>
      <c r="U103" s="114">
        <f t="shared" si="23"/>
        <v>36</v>
      </c>
      <c r="V103" s="114">
        <f t="shared" si="17"/>
        <v>0</v>
      </c>
    </row>
    <row r="104" spans="1:22" ht="57" x14ac:dyDescent="0.2">
      <c r="A104" s="10" t="str">
        <f>Questions!$A104</f>
        <v>CHNG-09</v>
      </c>
      <c r="B104" s="10" t="str">
        <f t="shared" si="18"/>
        <v>CHNG</v>
      </c>
      <c r="C104" s="10" t="str">
        <f>VLOOKUP($A104,Questions!$A$3:$L$333,2,0)&amp;""</f>
        <v>Do clients have the option to not participate in or postpone an upgrade to a new release?</v>
      </c>
      <c r="D104" s="10" t="str">
        <f>VLOOKUP($A104,Questions!$A$3:$L$333,11,0)&amp;""</f>
        <v/>
      </c>
      <c r="E104" s="10" t="str">
        <f>VLOOKUP($A104,Questions!$A$3:$L$333,12,0)&amp;""</f>
        <v>Organization</v>
      </c>
      <c r="F104" s="10" t="str">
        <f>VLOOKUP($A104,'Institution Evaluation'!$A$56:$K$346,3,0)&amp;""</f>
        <v/>
      </c>
      <c r="G104" s="10" t="str">
        <f>VLOOKUP($A104,'Institution Evaluation'!$A$56:$K$346,7,0)&amp;""</f>
        <v>Yes</v>
      </c>
      <c r="H104" s="10" t="str">
        <f>VLOOKUP($A104,'Institution Evaluation'!$A$56:$K$346,8,0)&amp;""</f>
        <v/>
      </c>
      <c r="I104" s="10" t="str">
        <f>VLOOKUP($A104,'Institution Evaluation'!$A$56:$K$346,9,0)&amp;""</f>
        <v>Minor Importance</v>
      </c>
      <c r="J104" s="10" t="str">
        <f>VLOOKUP($A104,'Institution Evaluation'!$A$56:$K$346,10,0)&amp;""</f>
        <v/>
      </c>
      <c r="K104" s="10">
        <f t="shared" si="19"/>
        <v>5</v>
      </c>
      <c r="L104" s="114">
        <f>IF($E104="Not Scored", "N/A",IF(AND($D104='Auto Responses'!$J$27,$H104=""),"N/A",IF(AND($D104='Auto Responses'!$J$27,$H104='Auto Responses'!$J$7),1,IF(AND($D104='Auto Responses'!$J$27,$H104='Auto Responses'!$J$8),0,IF(OR($F104=$G104,$H104='Auto Responses'!$J$7),1,0)))))</f>
        <v>0</v>
      </c>
      <c r="M104" s="10" t="str">
        <f>VLOOKUP($A104,'Institution Evaluation'!$A$56:$K$346,10,0)&amp;""</f>
        <v/>
      </c>
      <c r="N104" s="10">
        <f t="shared" si="20"/>
        <v>0</v>
      </c>
      <c r="O104" s="114">
        <f t="shared" si="24"/>
        <v>5</v>
      </c>
      <c r="P104" s="114">
        <f t="shared" si="25"/>
        <v>0</v>
      </c>
      <c r="Q104" s="114">
        <f t="shared" si="14"/>
        <v>0</v>
      </c>
      <c r="R104" s="114">
        <f t="shared" si="22"/>
        <v>0</v>
      </c>
      <c r="S104" s="114">
        <f t="shared" si="15"/>
        <v>0</v>
      </c>
      <c r="T104" s="114">
        <f t="shared" si="16"/>
        <v>0</v>
      </c>
      <c r="U104" s="114">
        <f t="shared" si="23"/>
        <v>36</v>
      </c>
      <c r="V104" s="114">
        <f t="shared" si="17"/>
        <v>0</v>
      </c>
    </row>
    <row r="105" spans="1:22" ht="57" x14ac:dyDescent="0.2">
      <c r="A105" s="10" t="str">
        <f>Questions!$A105</f>
        <v>CHNG-10</v>
      </c>
      <c r="B105" s="10" t="str">
        <f t="shared" si="18"/>
        <v>CHNG</v>
      </c>
      <c r="C105" s="10" t="str">
        <f>VLOOKUP($A105,Questions!$A$3:$L$333,2,0)&amp;""</f>
        <v>Do you have a fully implemented solution support strategy that defines how many concurrent versions you support?</v>
      </c>
      <c r="D105" s="10" t="str">
        <f>VLOOKUP($A105,Questions!$A$3:$L$333,11,0)&amp;""</f>
        <v/>
      </c>
      <c r="E105" s="10" t="str">
        <f>VLOOKUP($A105,Questions!$A$3:$L$333,12,0)&amp;""</f>
        <v>Organization</v>
      </c>
      <c r="F105" s="10" t="str">
        <f>VLOOKUP($A105,'Institution Evaluation'!$A$56:$K$346,3,0)&amp;""</f>
        <v/>
      </c>
      <c r="G105" s="10" t="str">
        <f>VLOOKUP($A105,'Institution Evaluation'!$A$56:$K$346,7,0)&amp;""</f>
        <v>Yes</v>
      </c>
      <c r="H105" s="10" t="str">
        <f>VLOOKUP($A105,'Institution Evaluation'!$A$56:$K$346,8,0)&amp;""</f>
        <v/>
      </c>
      <c r="I105" s="10" t="str">
        <f>VLOOKUP($A105,'Institution Evaluation'!$A$56:$K$346,9,0)&amp;""</f>
        <v>Minor Importance</v>
      </c>
      <c r="J105" s="10" t="str">
        <f>VLOOKUP($A105,'Institution Evaluation'!$A$56:$K$346,10,0)&amp;""</f>
        <v/>
      </c>
      <c r="K105" s="10">
        <f t="shared" si="19"/>
        <v>5</v>
      </c>
      <c r="L105" s="114">
        <f>IF($E105="Not Scored", "N/A",IF(AND($D105='Auto Responses'!$J$27,$H105=""),"N/A",IF(AND($D105='Auto Responses'!$J$27,$H105='Auto Responses'!$J$7),1,IF(AND($D105='Auto Responses'!$J$27,$H105='Auto Responses'!$J$8),0,IF(OR($F105=$G105,$H105='Auto Responses'!$J$7),1,0)))))</f>
        <v>0</v>
      </c>
      <c r="M105" s="10" t="str">
        <f>VLOOKUP($A105,'Institution Evaluation'!$A$56:$K$346,10,0)&amp;""</f>
        <v/>
      </c>
      <c r="N105" s="10">
        <f t="shared" si="20"/>
        <v>0</v>
      </c>
      <c r="O105" s="114">
        <f t="shared" si="24"/>
        <v>5</v>
      </c>
      <c r="P105" s="114">
        <f t="shared" si="25"/>
        <v>0</v>
      </c>
      <c r="Q105" s="114">
        <f t="shared" si="14"/>
        <v>0</v>
      </c>
      <c r="R105" s="114">
        <f t="shared" si="22"/>
        <v>0</v>
      </c>
      <c r="S105" s="114">
        <f t="shared" si="15"/>
        <v>0</v>
      </c>
      <c r="T105" s="114">
        <f t="shared" si="16"/>
        <v>0</v>
      </c>
      <c r="U105" s="114">
        <f t="shared" si="23"/>
        <v>36</v>
      </c>
      <c r="V105" s="114">
        <f t="shared" si="17"/>
        <v>0</v>
      </c>
    </row>
    <row r="106" spans="1:22" ht="57" x14ac:dyDescent="0.2">
      <c r="A106" s="10" t="str">
        <f>Questions!$A106</f>
        <v>CHNG-11</v>
      </c>
      <c r="B106" s="10" t="str">
        <f t="shared" si="18"/>
        <v>CHNG</v>
      </c>
      <c r="C106" s="10" t="str">
        <f>VLOOKUP($A106,Questions!$A$3:$L$333,2,0)&amp;""</f>
        <v>Do you have a release schedule for product updates?</v>
      </c>
      <c r="D106" s="10" t="str">
        <f>VLOOKUP($A106,Questions!$A$3:$L$333,11,0)&amp;""</f>
        <v/>
      </c>
      <c r="E106" s="10" t="str">
        <f>VLOOKUP($A106,Questions!$A$3:$L$333,12,0)&amp;""</f>
        <v>Organization</v>
      </c>
      <c r="F106" s="10" t="str">
        <f>VLOOKUP($A106,'Institution Evaluation'!$A$56:$K$346,3,0)&amp;""</f>
        <v/>
      </c>
      <c r="G106" s="10" t="str">
        <f>VLOOKUP($A106,'Institution Evaluation'!$A$56:$K$346,7,0)&amp;""</f>
        <v>Yes</v>
      </c>
      <c r="H106" s="10" t="str">
        <f>VLOOKUP($A106,'Institution Evaluation'!$A$56:$K$346,8,0)&amp;""</f>
        <v/>
      </c>
      <c r="I106" s="10" t="str">
        <f>VLOOKUP($A106,'Institution Evaluation'!$A$56:$K$346,9,0)&amp;""</f>
        <v>Minor Importance</v>
      </c>
      <c r="J106" s="10" t="str">
        <f>VLOOKUP($A106,'Institution Evaluation'!$A$56:$K$346,10,0)&amp;""</f>
        <v/>
      </c>
      <c r="K106" s="10">
        <f t="shared" si="19"/>
        <v>5</v>
      </c>
      <c r="L106" s="114">
        <f>IF($E106="Not Scored", "N/A",IF(AND($D106='Auto Responses'!$J$27,$H106=""),"N/A",IF(AND($D106='Auto Responses'!$J$27,$H106='Auto Responses'!$J$7),1,IF(AND($D106='Auto Responses'!$J$27,$H106='Auto Responses'!$J$8),0,IF(OR($F106=$G106,$H106='Auto Responses'!$J$7),1,0)))))</f>
        <v>0</v>
      </c>
      <c r="M106" s="10" t="str">
        <f>VLOOKUP($A106,'Institution Evaluation'!$A$56:$K$346,10,0)&amp;""</f>
        <v/>
      </c>
      <c r="N106" s="10">
        <f t="shared" si="20"/>
        <v>0</v>
      </c>
      <c r="O106" s="114">
        <f t="shared" si="24"/>
        <v>5</v>
      </c>
      <c r="P106" s="114">
        <f t="shared" si="25"/>
        <v>0</v>
      </c>
      <c r="Q106" s="114">
        <f t="shared" si="14"/>
        <v>0</v>
      </c>
      <c r="R106" s="114">
        <f t="shared" si="22"/>
        <v>0</v>
      </c>
      <c r="S106" s="114">
        <f t="shared" si="15"/>
        <v>0</v>
      </c>
      <c r="T106" s="114">
        <f t="shared" si="16"/>
        <v>0</v>
      </c>
      <c r="U106" s="114">
        <f t="shared" si="23"/>
        <v>36</v>
      </c>
      <c r="V106" s="114">
        <f t="shared" si="17"/>
        <v>0</v>
      </c>
    </row>
    <row r="107" spans="1:22" ht="57" x14ac:dyDescent="0.2">
      <c r="A107" s="10" t="str">
        <f>Questions!$A107</f>
        <v>CHNG-12</v>
      </c>
      <c r="B107" s="10" t="str">
        <f t="shared" si="18"/>
        <v>CHNG</v>
      </c>
      <c r="C107" s="10" t="str">
        <f>VLOOKUP($A107,Questions!$A$3:$L$333,2,0)&amp;""</f>
        <v>Do you have a technology roadmap, for at least the next two years, for enhancements and bug fixes for the solution being assessed?</v>
      </c>
      <c r="D107" s="10" t="str">
        <f>VLOOKUP($A107,Questions!$A$3:$L$333,11,0)&amp;""</f>
        <v/>
      </c>
      <c r="E107" s="10" t="str">
        <f>VLOOKUP($A107,Questions!$A$3:$L$333,12,0)&amp;""</f>
        <v>Organization</v>
      </c>
      <c r="F107" s="10" t="str">
        <f>VLOOKUP($A107,'Institution Evaluation'!$A$56:$K$346,3,0)&amp;""</f>
        <v/>
      </c>
      <c r="G107" s="10" t="str">
        <f>VLOOKUP($A107,'Institution Evaluation'!$A$56:$K$346,7,0)&amp;""</f>
        <v>Yes</v>
      </c>
      <c r="H107" s="10" t="str">
        <f>VLOOKUP($A107,'Institution Evaluation'!$A$56:$K$346,8,0)&amp;""</f>
        <v/>
      </c>
      <c r="I107" s="10" t="str">
        <f>VLOOKUP($A107,'Institution Evaluation'!$A$56:$K$346,9,0)&amp;""</f>
        <v>Minor Importance</v>
      </c>
      <c r="J107" s="10" t="str">
        <f>VLOOKUP($A107,'Institution Evaluation'!$A$56:$K$346,10,0)&amp;""</f>
        <v/>
      </c>
      <c r="K107" s="10">
        <f t="shared" si="19"/>
        <v>5</v>
      </c>
      <c r="L107" s="114">
        <f>IF($E107="Not Scored", "N/A",IF(AND($D107='Auto Responses'!$J$27,$H107=""),"N/A",IF(AND($D107='Auto Responses'!$J$27,$H107='Auto Responses'!$J$7),1,IF(AND($D107='Auto Responses'!$J$27,$H107='Auto Responses'!$J$8),0,IF(OR($F107=$G107,$H107='Auto Responses'!$J$7),1,0)))))</f>
        <v>0</v>
      </c>
      <c r="M107" s="10" t="str">
        <f>VLOOKUP($A107,'Institution Evaluation'!$A$56:$K$346,10,0)&amp;""</f>
        <v/>
      </c>
      <c r="N107" s="10">
        <f t="shared" si="20"/>
        <v>0</v>
      </c>
      <c r="O107" s="114">
        <f t="shared" si="24"/>
        <v>5</v>
      </c>
      <c r="P107" s="114">
        <f t="shared" si="25"/>
        <v>0</v>
      </c>
      <c r="Q107" s="114">
        <f t="shared" si="14"/>
        <v>0</v>
      </c>
      <c r="R107" s="114">
        <f t="shared" si="22"/>
        <v>0</v>
      </c>
      <c r="S107" s="114">
        <f t="shared" si="15"/>
        <v>0</v>
      </c>
      <c r="T107" s="114">
        <f t="shared" si="16"/>
        <v>0</v>
      </c>
      <c r="U107" s="114">
        <f t="shared" si="23"/>
        <v>36</v>
      </c>
      <c r="V107" s="114">
        <f t="shared" si="17"/>
        <v>0</v>
      </c>
    </row>
    <row r="108" spans="1:22" ht="57" x14ac:dyDescent="0.2">
      <c r="A108" s="10" t="str">
        <f>Questions!$A108</f>
        <v>CHNG-13</v>
      </c>
      <c r="B108" s="10" t="str">
        <f t="shared" si="18"/>
        <v>CHNG</v>
      </c>
      <c r="C108" s="10" t="str">
        <f>VLOOKUP($A108,Questions!$A$3:$L$333,2,0)&amp;""</f>
        <v>Can solution updates be completed without institutional involvement (i.e., technically or organizationally)?</v>
      </c>
      <c r="D108" s="10" t="str">
        <f>VLOOKUP($A108,Questions!$A$3:$L$333,11,0)&amp;""</f>
        <v/>
      </c>
      <c r="E108" s="10" t="str">
        <f>VLOOKUP($A108,Questions!$A$3:$L$333,12,0)&amp;""</f>
        <v>Organization</v>
      </c>
      <c r="F108" s="10" t="str">
        <f>VLOOKUP($A108,'Institution Evaluation'!$A$56:$K$346,3,0)&amp;""</f>
        <v/>
      </c>
      <c r="G108" s="10" t="str">
        <f>VLOOKUP($A108,'Institution Evaluation'!$A$56:$K$346,7,0)&amp;""</f>
        <v>Yes</v>
      </c>
      <c r="H108" s="10" t="str">
        <f>VLOOKUP($A108,'Institution Evaluation'!$A$56:$K$346,8,0)&amp;""</f>
        <v/>
      </c>
      <c r="I108" s="10" t="str">
        <f>VLOOKUP($A108,'Institution Evaluation'!$A$56:$K$346,9,0)&amp;""</f>
        <v>Minor Importance</v>
      </c>
      <c r="J108" s="10" t="str">
        <f>VLOOKUP($A108,'Institution Evaluation'!$A$56:$K$346,10,0)&amp;""</f>
        <v/>
      </c>
      <c r="K108" s="10">
        <f t="shared" si="19"/>
        <v>5</v>
      </c>
      <c r="L108" s="114">
        <f>IF($E108="Not Scored", "N/A",IF(AND($D108='Auto Responses'!$J$27,$H108=""),"N/A",IF(AND($D108='Auto Responses'!$J$27,$H108='Auto Responses'!$J$7),1,IF(AND($D108='Auto Responses'!$J$27,$H108='Auto Responses'!$J$8),0,IF(OR($F108=$G108,$H108='Auto Responses'!$J$7),1,0)))))</f>
        <v>0</v>
      </c>
      <c r="M108" s="10" t="str">
        <f>VLOOKUP($A108,'Institution Evaluation'!$A$56:$K$346,10,0)&amp;""</f>
        <v/>
      </c>
      <c r="N108" s="10">
        <f t="shared" si="20"/>
        <v>0</v>
      </c>
      <c r="O108" s="114">
        <f t="shared" si="24"/>
        <v>5</v>
      </c>
      <c r="P108" s="114">
        <f t="shared" si="25"/>
        <v>0</v>
      </c>
      <c r="Q108" s="114">
        <f t="shared" si="14"/>
        <v>0</v>
      </c>
      <c r="R108" s="114">
        <f t="shared" si="22"/>
        <v>0</v>
      </c>
      <c r="S108" s="114">
        <f t="shared" si="15"/>
        <v>0</v>
      </c>
      <c r="T108" s="114">
        <f t="shared" si="16"/>
        <v>0</v>
      </c>
      <c r="U108" s="114">
        <f t="shared" si="23"/>
        <v>36</v>
      </c>
      <c r="V108" s="114">
        <f t="shared" si="17"/>
        <v>0</v>
      </c>
    </row>
    <row r="109" spans="1:22" ht="57" x14ac:dyDescent="0.2">
      <c r="A109" s="10" t="str">
        <f>Questions!$A109</f>
        <v>CHNG-14</v>
      </c>
      <c r="B109" s="10" t="str">
        <f t="shared" si="18"/>
        <v>CHNG</v>
      </c>
      <c r="C109" s="10" t="str">
        <f>VLOOKUP($A109,Questions!$A$3:$L$333,2,0)&amp;""</f>
        <v>Are upgrades or system changes installed during off-peak hours or in a manner that does not impact the customer?</v>
      </c>
      <c r="D109" s="10" t="str">
        <f>VLOOKUP($A109,Questions!$A$3:$L$333,11,0)&amp;""</f>
        <v/>
      </c>
      <c r="E109" s="10" t="str">
        <f>VLOOKUP($A109,Questions!$A$3:$L$333,12,0)&amp;""</f>
        <v>Organization</v>
      </c>
      <c r="F109" s="10" t="str">
        <f>VLOOKUP($A109,'Institution Evaluation'!$A$56:$K$346,3,0)&amp;""</f>
        <v/>
      </c>
      <c r="G109" s="10" t="str">
        <f>VLOOKUP($A109,'Institution Evaluation'!$A$56:$K$346,7,0)&amp;""</f>
        <v>Yes</v>
      </c>
      <c r="H109" s="10" t="str">
        <f>VLOOKUP($A109,'Institution Evaluation'!$A$56:$K$346,8,0)&amp;""</f>
        <v/>
      </c>
      <c r="I109" s="10" t="str">
        <f>VLOOKUP($A109,'Institution Evaluation'!$A$56:$K$346,9,0)&amp;""</f>
        <v>Minor Importance</v>
      </c>
      <c r="J109" s="10" t="str">
        <f>VLOOKUP($A109,'Institution Evaluation'!$A$56:$K$346,10,0)&amp;""</f>
        <v/>
      </c>
      <c r="K109" s="10">
        <f t="shared" si="19"/>
        <v>5</v>
      </c>
      <c r="L109" s="114">
        <f>IF($E109="Not Scored", "N/A",IF(AND($D109='Auto Responses'!$J$27,$H109=""),"N/A",IF(AND($D109='Auto Responses'!$J$27,$H109='Auto Responses'!$J$7),1,IF(AND($D109='Auto Responses'!$J$27,$H109='Auto Responses'!$J$8),0,IF(OR($F109=$G109,$H109='Auto Responses'!$J$7),1,0)))))</f>
        <v>0</v>
      </c>
      <c r="M109" s="10" t="str">
        <f>VLOOKUP($A109,'Institution Evaluation'!$A$56:$K$346,10,0)&amp;""</f>
        <v/>
      </c>
      <c r="N109" s="10">
        <f t="shared" si="20"/>
        <v>0</v>
      </c>
      <c r="O109" s="114">
        <f t="shared" si="24"/>
        <v>5</v>
      </c>
      <c r="P109" s="114">
        <f t="shared" si="25"/>
        <v>0</v>
      </c>
      <c r="Q109" s="114">
        <f t="shared" si="14"/>
        <v>0</v>
      </c>
      <c r="R109" s="114">
        <f t="shared" si="22"/>
        <v>0</v>
      </c>
      <c r="S109" s="114">
        <f t="shared" si="15"/>
        <v>0</v>
      </c>
      <c r="T109" s="114">
        <f t="shared" si="16"/>
        <v>0</v>
      </c>
      <c r="U109" s="114">
        <f t="shared" si="23"/>
        <v>36</v>
      </c>
      <c r="V109" s="114">
        <f t="shared" si="17"/>
        <v>0</v>
      </c>
    </row>
    <row r="110" spans="1:22" ht="57" x14ac:dyDescent="0.2">
      <c r="A110" s="10" t="str">
        <f>Questions!$A110</f>
        <v>CHNG-15</v>
      </c>
      <c r="B110" s="10" t="str">
        <f t="shared" si="18"/>
        <v>CHNG</v>
      </c>
      <c r="C110" s="10" t="str">
        <f>VLOOKUP($A110,Questions!$A$3:$L$333,2,0)&amp;""</f>
        <v>Do procedures exist to provide that emergency changes are documented and authorized (including after-the-fact approval)?</v>
      </c>
      <c r="D110" s="10" t="str">
        <f>VLOOKUP($A110,Questions!$A$3:$L$333,11,0)&amp;""</f>
        <v/>
      </c>
      <c r="E110" s="10" t="str">
        <f>VLOOKUP($A110,Questions!$A$3:$L$333,12,0)&amp;""</f>
        <v>Organization</v>
      </c>
      <c r="F110" s="10" t="str">
        <f>VLOOKUP($A110,'Institution Evaluation'!$A$56:$K$346,3,0)&amp;""</f>
        <v/>
      </c>
      <c r="G110" s="10" t="str">
        <f>VLOOKUP($A110,'Institution Evaluation'!$A$56:$K$346,7,0)&amp;""</f>
        <v>Yes</v>
      </c>
      <c r="H110" s="10" t="str">
        <f>VLOOKUP($A110,'Institution Evaluation'!$A$56:$K$346,8,0)&amp;""</f>
        <v/>
      </c>
      <c r="I110" s="10" t="str">
        <f>VLOOKUP($A110,'Institution Evaluation'!$A$56:$K$346,9,0)&amp;""</f>
        <v>Minor Importance</v>
      </c>
      <c r="J110" s="10" t="str">
        <f>VLOOKUP($A110,'Institution Evaluation'!$A$56:$K$346,10,0)&amp;""</f>
        <v/>
      </c>
      <c r="K110" s="10">
        <f t="shared" si="19"/>
        <v>5</v>
      </c>
      <c r="L110" s="114">
        <f>IF($E110="Not Scored", "N/A",IF(AND($D110='Auto Responses'!$J$27,$H110=""),"N/A",IF(AND($D110='Auto Responses'!$J$27,$H110='Auto Responses'!$J$7),1,IF(AND($D110='Auto Responses'!$J$27,$H110='Auto Responses'!$J$8),0,IF(OR($F110=$G110,$H110='Auto Responses'!$J$7),1,0)))))</f>
        <v>0</v>
      </c>
      <c r="M110" s="10" t="str">
        <f>VLOOKUP($A110,'Institution Evaluation'!$A$56:$K$346,10,0)&amp;""</f>
        <v/>
      </c>
      <c r="N110" s="10">
        <f t="shared" si="20"/>
        <v>0</v>
      </c>
      <c r="O110" s="114">
        <f t="shared" si="24"/>
        <v>5</v>
      </c>
      <c r="P110" s="114">
        <f t="shared" si="25"/>
        <v>0</v>
      </c>
      <c r="Q110" s="114">
        <f t="shared" si="14"/>
        <v>0</v>
      </c>
      <c r="R110" s="114">
        <f t="shared" si="22"/>
        <v>0</v>
      </c>
      <c r="S110" s="114">
        <f t="shared" si="15"/>
        <v>0</v>
      </c>
      <c r="T110" s="114">
        <f t="shared" si="16"/>
        <v>0</v>
      </c>
      <c r="U110" s="114">
        <f t="shared" si="23"/>
        <v>36</v>
      </c>
      <c r="V110" s="114">
        <f t="shared" si="17"/>
        <v>0</v>
      </c>
    </row>
    <row r="111" spans="1:22" ht="57" x14ac:dyDescent="0.2">
      <c r="A111" s="10" t="str">
        <f>Questions!$A111</f>
        <v>CHNG-16</v>
      </c>
      <c r="B111" s="10" t="str">
        <f t="shared" si="18"/>
        <v>CHNG</v>
      </c>
      <c r="C111" s="10" t="str">
        <f>VLOOKUP($A111,Questions!$A$3:$L$333,2,0)&amp;""</f>
        <v>Do you have a systems management and configuration strategy that encompasses servers, appliances, cloud services, applications, and mobile devices (company and employee owned)?</v>
      </c>
      <c r="D111" s="10" t="str">
        <f>VLOOKUP($A111,Questions!$A$3:$L$333,11,0)&amp;""</f>
        <v/>
      </c>
      <c r="E111" s="10" t="str">
        <f>VLOOKUP($A111,Questions!$A$3:$L$333,12,0)&amp;""</f>
        <v>Organization</v>
      </c>
      <c r="F111" s="10" t="str">
        <f>VLOOKUP($A111,'Institution Evaluation'!$A$56:$K$346,3,0)&amp;""</f>
        <v/>
      </c>
      <c r="G111" s="10" t="str">
        <f>VLOOKUP($A111,'Institution Evaluation'!$A$56:$K$346,7,0)&amp;""</f>
        <v>Yes</v>
      </c>
      <c r="H111" s="10" t="str">
        <f>VLOOKUP($A111,'Institution Evaluation'!$A$56:$K$346,8,0)&amp;""</f>
        <v/>
      </c>
      <c r="I111" s="10" t="str">
        <f>VLOOKUP($A111,'Institution Evaluation'!$A$56:$K$346,9,0)&amp;""</f>
        <v>Minor Importance</v>
      </c>
      <c r="J111" s="10" t="str">
        <f>VLOOKUP($A111,'Institution Evaluation'!$A$56:$K$346,10,0)&amp;""</f>
        <v/>
      </c>
      <c r="K111" s="10">
        <f t="shared" si="19"/>
        <v>5</v>
      </c>
      <c r="L111" s="114">
        <f>IF($E111="Not Scored", "N/A",IF(AND($D111='Auto Responses'!$J$27,$H111=""),"N/A",IF(AND($D111='Auto Responses'!$J$27,$H111='Auto Responses'!$J$7),1,IF(AND($D111='Auto Responses'!$J$27,$H111='Auto Responses'!$J$8),0,IF(OR($F111=$G111,$H111='Auto Responses'!$J$7),1,0)))))</f>
        <v>0</v>
      </c>
      <c r="M111" s="10" t="str">
        <f>VLOOKUP($A111,'Institution Evaluation'!$A$56:$K$346,10,0)&amp;""</f>
        <v/>
      </c>
      <c r="N111" s="10">
        <f t="shared" si="20"/>
        <v>0</v>
      </c>
      <c r="O111" s="114">
        <f t="shared" si="24"/>
        <v>5</v>
      </c>
      <c r="P111" s="114">
        <f t="shared" si="25"/>
        <v>0</v>
      </c>
      <c r="Q111" s="114">
        <f t="shared" si="14"/>
        <v>0</v>
      </c>
      <c r="R111" s="114">
        <f t="shared" si="22"/>
        <v>0</v>
      </c>
      <c r="S111" s="114">
        <f t="shared" si="15"/>
        <v>0</v>
      </c>
      <c r="T111" s="114">
        <f t="shared" si="16"/>
        <v>0</v>
      </c>
      <c r="U111" s="114">
        <f t="shared" si="23"/>
        <v>36</v>
      </c>
      <c r="V111" s="114">
        <f t="shared" si="17"/>
        <v>0</v>
      </c>
    </row>
    <row r="112" spans="1:22" ht="57" x14ac:dyDescent="0.2">
      <c r="A112" s="10" t="str">
        <f>Questions!$A112</f>
        <v>DATA-01</v>
      </c>
      <c r="B112" s="10" t="str">
        <f t="shared" si="18"/>
        <v>DATA</v>
      </c>
      <c r="C112" s="10" t="str">
        <f>VLOOKUP($A112,Questions!$A$3:$L$333,2,0)&amp;""</f>
        <v>Will the institution's data be stored on any devices (database servers, file servers, SAN, NAS, etc.) configured with non-RFC 1918/4193 (i.e., publicly routable) IP addresses?*</v>
      </c>
      <c r="D112" s="10" t="str">
        <f>VLOOKUP($A112,Questions!$A$3:$L$333,11,0)&amp;""</f>
        <v/>
      </c>
      <c r="E112" s="10" t="str">
        <f>VLOOKUP($A112,Questions!$A$3:$L$333,12,0)&amp;""</f>
        <v>Product</v>
      </c>
      <c r="F112" s="10" t="str">
        <f>VLOOKUP($A112,'Institution Evaluation'!$A$56:$K$346,3,0)&amp;""</f>
        <v/>
      </c>
      <c r="G112" s="10" t="str">
        <f>VLOOKUP($A112,'Institution Evaluation'!$A$56:$K$346,7,0)&amp;""</f>
        <v>No</v>
      </c>
      <c r="H112" s="10" t="str">
        <f>VLOOKUP($A112,'Institution Evaluation'!$A$56:$K$346,8,0)&amp;""</f>
        <v/>
      </c>
      <c r="I112" s="10" t="str">
        <f>VLOOKUP($A112,'Institution Evaluation'!$A$56:$K$346,9,0)&amp;""</f>
        <v>Critical Importance</v>
      </c>
      <c r="J112" s="10" t="str">
        <f>VLOOKUP($A112,'Institution Evaluation'!$A$56:$K$346,10,0)&amp;""</f>
        <v/>
      </c>
      <c r="K112" s="10">
        <f t="shared" si="19"/>
        <v>20</v>
      </c>
      <c r="L112" s="114">
        <f>IF($E112="Not Scored", "N/A",IF(AND($D112='Auto Responses'!$J$27,$H112=""),"N/A",IF(AND($D112='Auto Responses'!$J$27,$H112='Auto Responses'!$J$7),1,IF(AND($D112='Auto Responses'!$J$27,$H112='Auto Responses'!$J$8),0,IF(OR($F112=$G112,$H112='Auto Responses'!$J$7),1,0)))))</f>
        <v>0</v>
      </c>
      <c r="M112" s="10" t="str">
        <f>VLOOKUP($A112,'Institution Evaluation'!$A$56:$K$346,10,0)&amp;""</f>
        <v/>
      </c>
      <c r="N112" s="10">
        <f t="shared" si="20"/>
        <v>1</v>
      </c>
      <c r="O112" s="114">
        <f t="shared" si="24"/>
        <v>20</v>
      </c>
      <c r="P112" s="114">
        <f t="shared" si="25"/>
        <v>0</v>
      </c>
      <c r="Q112" s="114">
        <f t="shared" si="14"/>
        <v>0</v>
      </c>
      <c r="R112" s="114">
        <f t="shared" si="22"/>
        <v>0</v>
      </c>
      <c r="S112" s="114">
        <f t="shared" si="15"/>
        <v>0</v>
      </c>
      <c r="T112" s="114">
        <f t="shared" si="16"/>
        <v>1</v>
      </c>
      <c r="U112" s="114">
        <f t="shared" si="23"/>
        <v>37</v>
      </c>
      <c r="V112" s="114">
        <f t="shared" si="17"/>
        <v>37</v>
      </c>
    </row>
    <row r="113" spans="1:22" ht="57" x14ac:dyDescent="0.2">
      <c r="A113" s="10" t="str">
        <f>Questions!$A113</f>
        <v>DATA-02</v>
      </c>
      <c r="B113" s="10" t="str">
        <f t="shared" si="18"/>
        <v>DATA</v>
      </c>
      <c r="C113" s="10" t="str">
        <f>VLOOKUP($A113,Questions!$A$3:$L$333,2,0)&amp;""</f>
        <v>Is the transport of sensitive data encrypted using security protocols/algorithms (e.g., system-to-client)?*</v>
      </c>
      <c r="D113" s="10" t="str">
        <f>VLOOKUP($A113,Questions!$A$3:$L$333,11,0)&amp;""</f>
        <v/>
      </c>
      <c r="E113" s="10" t="str">
        <f>VLOOKUP($A113,Questions!$A$3:$L$333,12,0)&amp;""</f>
        <v>Product</v>
      </c>
      <c r="F113" s="10" t="str">
        <f>VLOOKUP($A113,'Institution Evaluation'!$A$56:$K$346,3,0)&amp;""</f>
        <v/>
      </c>
      <c r="G113" s="10" t="str">
        <f>VLOOKUP($A113,'Institution Evaluation'!$A$56:$K$346,7,0)&amp;""</f>
        <v>Yes</v>
      </c>
      <c r="H113" s="10" t="str">
        <f>VLOOKUP($A113,'Institution Evaluation'!$A$56:$K$346,8,0)&amp;""</f>
        <v/>
      </c>
      <c r="I113" s="10" t="str">
        <f>VLOOKUP($A113,'Institution Evaluation'!$A$56:$K$346,9,0)&amp;""</f>
        <v>Critical Importance</v>
      </c>
      <c r="J113" s="10" t="str">
        <f>VLOOKUP($A113,'Institution Evaluation'!$A$56:$K$346,10,0)&amp;""</f>
        <v/>
      </c>
      <c r="K113" s="10">
        <f t="shared" si="19"/>
        <v>20</v>
      </c>
      <c r="L113" s="114">
        <f>IF($E113="Not Scored", "N/A",IF(AND($D113='Auto Responses'!$J$27,$H113=""),"N/A",IF(AND($D113='Auto Responses'!$J$27,$H113='Auto Responses'!$J$7),1,IF(AND($D113='Auto Responses'!$J$27,$H113='Auto Responses'!$J$8),0,IF(OR($F113=$G113,$H113='Auto Responses'!$J$7),1,0)))))</f>
        <v>0</v>
      </c>
      <c r="M113" s="10" t="str">
        <f>VLOOKUP($A113,'Institution Evaluation'!$A$56:$K$346,10,0)&amp;""</f>
        <v/>
      </c>
      <c r="N113" s="10">
        <f t="shared" si="20"/>
        <v>1</v>
      </c>
      <c r="O113" s="114">
        <f t="shared" si="24"/>
        <v>20</v>
      </c>
      <c r="P113" s="114">
        <f t="shared" si="25"/>
        <v>0</v>
      </c>
      <c r="Q113" s="114">
        <f t="shared" si="14"/>
        <v>0</v>
      </c>
      <c r="R113" s="114">
        <f t="shared" si="22"/>
        <v>0</v>
      </c>
      <c r="S113" s="114">
        <f t="shared" si="15"/>
        <v>0</v>
      </c>
      <c r="T113" s="114">
        <f t="shared" si="16"/>
        <v>1</v>
      </c>
      <c r="U113" s="114">
        <f t="shared" si="23"/>
        <v>38</v>
      </c>
      <c r="V113" s="114">
        <f t="shared" si="17"/>
        <v>38</v>
      </c>
    </row>
    <row r="114" spans="1:22" ht="57" x14ac:dyDescent="0.2">
      <c r="A114" s="10" t="str">
        <f>Questions!$A114</f>
        <v>DATA-03</v>
      </c>
      <c r="B114" s="10" t="str">
        <f t="shared" si="18"/>
        <v>DATA</v>
      </c>
      <c r="C114" s="10" t="str">
        <f>VLOOKUP($A114,Questions!$A$3:$L$333,2,0)&amp;""</f>
        <v>Is the storage of sensitive data encrypted using security protocols/algorithms (e.g., disk encryption, at-rest, files, and within a running database)?*</v>
      </c>
      <c r="D114" s="10" t="str">
        <f>VLOOKUP($A114,Questions!$A$3:$L$333,11,0)&amp;""</f>
        <v/>
      </c>
      <c r="E114" s="10" t="str">
        <f>VLOOKUP($A114,Questions!$A$3:$L$333,12,0)&amp;""</f>
        <v>Product</v>
      </c>
      <c r="F114" s="10" t="str">
        <f>VLOOKUP($A114,'Institution Evaluation'!$A$56:$K$346,3,0)&amp;""</f>
        <v/>
      </c>
      <c r="G114" s="10" t="str">
        <f>VLOOKUP($A114,'Institution Evaluation'!$A$56:$K$346,7,0)&amp;""</f>
        <v>Yes</v>
      </c>
      <c r="H114" s="10" t="str">
        <f>VLOOKUP($A114,'Institution Evaluation'!$A$56:$K$346,8,0)&amp;""</f>
        <v/>
      </c>
      <c r="I114" s="10" t="str">
        <f>VLOOKUP($A114,'Institution Evaluation'!$A$56:$K$346,9,0)&amp;""</f>
        <v>Critical Importance</v>
      </c>
      <c r="J114" s="10" t="str">
        <f>VLOOKUP($A114,'Institution Evaluation'!$A$56:$K$346,10,0)&amp;""</f>
        <v/>
      </c>
      <c r="K114" s="10">
        <f t="shared" si="19"/>
        <v>20</v>
      </c>
      <c r="L114" s="114">
        <f>IF($E114="Not Scored", "N/A",IF(AND($D114='Auto Responses'!$J$27,$H114=""),"N/A",IF(AND($D114='Auto Responses'!$J$27,$H114='Auto Responses'!$J$7),1,IF(AND($D114='Auto Responses'!$J$27,$H114='Auto Responses'!$J$8),0,IF(OR($F114=$G114,$H114='Auto Responses'!$J$7),1,0)))))</f>
        <v>0</v>
      </c>
      <c r="M114" s="10" t="str">
        <f>VLOOKUP($A114,'Institution Evaluation'!$A$56:$K$346,10,0)&amp;""</f>
        <v/>
      </c>
      <c r="N114" s="10">
        <f t="shared" si="20"/>
        <v>1</v>
      </c>
      <c r="O114" s="114">
        <f t="shared" si="24"/>
        <v>20</v>
      </c>
      <c r="P114" s="114">
        <f t="shared" si="25"/>
        <v>0</v>
      </c>
      <c r="Q114" s="114">
        <f t="shared" si="14"/>
        <v>0</v>
      </c>
      <c r="R114" s="114">
        <f t="shared" si="22"/>
        <v>0</v>
      </c>
      <c r="S114" s="114">
        <f t="shared" si="15"/>
        <v>0</v>
      </c>
      <c r="T114" s="114">
        <f t="shared" si="16"/>
        <v>1</v>
      </c>
      <c r="U114" s="114">
        <f t="shared" si="23"/>
        <v>39</v>
      </c>
      <c r="V114" s="114">
        <f t="shared" si="17"/>
        <v>39</v>
      </c>
    </row>
    <row r="115" spans="1:22" ht="57" x14ac:dyDescent="0.2">
      <c r="A115" s="10" t="str">
        <f>Questions!$A115</f>
        <v>DATA-04</v>
      </c>
      <c r="B115" s="10" t="str">
        <f t="shared" si="18"/>
        <v>DATA</v>
      </c>
      <c r="C115" s="10" t="str">
        <f>VLOOKUP($A115,Questions!$A$3:$L$333,2,0)&amp;""</f>
        <v>Do all cryptographic modules in use in your solution conform to the Federal Information Processing Standards (FIPS PUB 140-2 or 140-3)?*</v>
      </c>
      <c r="D115" s="10" t="str">
        <f>VLOOKUP($A115,Questions!$A$3:$L$333,11,0)&amp;""</f>
        <v/>
      </c>
      <c r="E115" s="10" t="str">
        <f>VLOOKUP($A115,Questions!$A$3:$L$333,12,0)&amp;""</f>
        <v>Product</v>
      </c>
      <c r="F115" s="10" t="str">
        <f>VLOOKUP($A115,'Institution Evaluation'!$A$56:$K$346,3,0)&amp;""</f>
        <v/>
      </c>
      <c r="G115" s="10" t="str">
        <f>VLOOKUP($A115,'Institution Evaluation'!$A$56:$K$346,7,0)&amp;""</f>
        <v>Yes</v>
      </c>
      <c r="H115" s="10" t="str">
        <f>VLOOKUP($A115,'Institution Evaluation'!$A$56:$K$346,8,0)&amp;""</f>
        <v/>
      </c>
      <c r="I115" s="10" t="str">
        <f>VLOOKUP($A115,'Institution Evaluation'!$A$56:$K$346,9,0)&amp;""</f>
        <v>Critical Importance</v>
      </c>
      <c r="J115" s="10" t="str">
        <f>VLOOKUP($A115,'Institution Evaluation'!$A$56:$K$346,10,0)&amp;""</f>
        <v/>
      </c>
      <c r="K115" s="10">
        <f t="shared" si="19"/>
        <v>20</v>
      </c>
      <c r="L115" s="114">
        <f>IF($E115="Not Scored", "N/A",IF(AND($D115='Auto Responses'!$J$27,$H115=""),"N/A",IF(AND($D115='Auto Responses'!$J$27,$H115='Auto Responses'!$J$7),1,IF(AND($D115='Auto Responses'!$J$27,$H115='Auto Responses'!$J$8),0,IF(OR($F115=$G115,$H115='Auto Responses'!$J$7),1,0)))))</f>
        <v>0</v>
      </c>
      <c r="M115" s="10" t="str">
        <f>VLOOKUP($A115,'Institution Evaluation'!$A$56:$K$346,10,0)&amp;""</f>
        <v/>
      </c>
      <c r="N115" s="10">
        <f t="shared" si="20"/>
        <v>1</v>
      </c>
      <c r="O115" s="114">
        <f t="shared" si="24"/>
        <v>20</v>
      </c>
      <c r="P115" s="114">
        <f t="shared" si="25"/>
        <v>0</v>
      </c>
      <c r="Q115" s="114">
        <f t="shared" si="14"/>
        <v>0</v>
      </c>
      <c r="R115" s="114">
        <f t="shared" si="22"/>
        <v>0</v>
      </c>
      <c r="S115" s="114">
        <f t="shared" si="15"/>
        <v>0</v>
      </c>
      <c r="T115" s="114">
        <f t="shared" si="16"/>
        <v>1</v>
      </c>
      <c r="U115" s="114">
        <f t="shared" si="23"/>
        <v>40</v>
      </c>
      <c r="V115" s="114">
        <f t="shared" si="17"/>
        <v>40</v>
      </c>
    </row>
    <row r="116" spans="1:22" ht="57" x14ac:dyDescent="0.2">
      <c r="A116" s="10" t="str">
        <f>Questions!$A116</f>
        <v>DATA-05</v>
      </c>
      <c r="B116" s="10" t="str">
        <f t="shared" si="18"/>
        <v>DATA</v>
      </c>
      <c r="C116" s="10" t="str">
        <f>VLOOKUP($A116,Questions!$A$3:$L$333,2,0)&amp;""</f>
        <v>Will the institution's data be available within the system for a period of time at the completion of this contract?*</v>
      </c>
      <c r="D116" s="10" t="str">
        <f>VLOOKUP($A116,Questions!$A$3:$L$333,11,0)&amp;""</f>
        <v/>
      </c>
      <c r="E116" s="10" t="str">
        <f>VLOOKUP($A116,Questions!$A$3:$L$333,12,0)&amp;""</f>
        <v>Product</v>
      </c>
      <c r="F116" s="10" t="str">
        <f>VLOOKUP($A116,'Institution Evaluation'!$A$56:$K$346,3,0)&amp;""</f>
        <v/>
      </c>
      <c r="G116" s="10" t="str">
        <f>VLOOKUP($A116,'Institution Evaluation'!$A$56:$K$346,7,0)&amp;""</f>
        <v>Yes</v>
      </c>
      <c r="H116" s="10" t="str">
        <f>VLOOKUP($A116,'Institution Evaluation'!$A$56:$K$346,8,0)&amp;""</f>
        <v/>
      </c>
      <c r="I116" s="10" t="str">
        <f>VLOOKUP($A116,'Institution Evaluation'!$A$56:$K$346,9,0)&amp;""</f>
        <v>Critical Importance</v>
      </c>
      <c r="J116" s="10" t="str">
        <f>VLOOKUP($A116,'Institution Evaluation'!$A$56:$K$346,10,0)&amp;""</f>
        <v/>
      </c>
      <c r="K116" s="10">
        <f t="shared" si="19"/>
        <v>20</v>
      </c>
      <c r="L116" s="114">
        <f>IF($E116="Not Scored", "N/A",IF(AND($D116='Auto Responses'!$J$27,$H116=""),"N/A",IF(AND($D116='Auto Responses'!$J$27,$H116='Auto Responses'!$J$7),1,IF(AND($D116='Auto Responses'!$J$27,$H116='Auto Responses'!$J$8),0,IF(OR($F116=$G116,$H116='Auto Responses'!$J$7),1,0)))))</f>
        <v>0</v>
      </c>
      <c r="M116" s="10" t="str">
        <f>VLOOKUP($A116,'Institution Evaluation'!$A$56:$K$346,10,0)&amp;""</f>
        <v/>
      </c>
      <c r="N116" s="10">
        <f t="shared" si="20"/>
        <v>1</v>
      </c>
      <c r="O116" s="114">
        <f t="shared" si="24"/>
        <v>20</v>
      </c>
      <c r="P116" s="114">
        <f t="shared" si="25"/>
        <v>0</v>
      </c>
      <c r="Q116" s="114">
        <f t="shared" si="14"/>
        <v>0</v>
      </c>
      <c r="R116" s="114">
        <f t="shared" si="22"/>
        <v>0</v>
      </c>
      <c r="S116" s="114">
        <f t="shared" si="15"/>
        <v>0</v>
      </c>
      <c r="T116" s="114">
        <f t="shared" si="16"/>
        <v>1</v>
      </c>
      <c r="U116" s="114">
        <f t="shared" si="23"/>
        <v>41</v>
      </c>
      <c r="V116" s="114">
        <f t="shared" si="17"/>
        <v>41</v>
      </c>
    </row>
    <row r="117" spans="1:22" ht="57" x14ac:dyDescent="0.2">
      <c r="A117" s="10" t="str">
        <f>Questions!$A117</f>
        <v>DATA-06</v>
      </c>
      <c r="B117" s="10" t="str">
        <f t="shared" si="18"/>
        <v>DATA</v>
      </c>
      <c r="C117" s="10" t="str">
        <f>VLOOKUP($A117,Questions!$A$3:$L$333,2,0)&amp;""</f>
        <v>Are these rights retained even through a provider acquisition or bankruptcy event?*</v>
      </c>
      <c r="D117" s="10" t="str">
        <f>VLOOKUP($A117,Questions!$A$3:$L$333,11,0)&amp;""</f>
        <v/>
      </c>
      <c r="E117" s="10" t="str">
        <f>VLOOKUP($A117,Questions!$A$3:$L$333,12,0)&amp;""</f>
        <v>Product</v>
      </c>
      <c r="F117" s="10" t="str">
        <f>VLOOKUP($A117,'Institution Evaluation'!$A$56:$K$346,3,0)&amp;""</f>
        <v/>
      </c>
      <c r="G117" s="10" t="str">
        <f>VLOOKUP($A117,'Institution Evaluation'!$A$56:$K$346,7,0)&amp;""</f>
        <v>Yes</v>
      </c>
      <c r="H117" s="10" t="str">
        <f>VLOOKUP($A117,'Institution Evaluation'!$A$56:$K$346,8,0)&amp;""</f>
        <v/>
      </c>
      <c r="I117" s="10" t="str">
        <f>VLOOKUP($A117,'Institution Evaluation'!$A$56:$K$346,9,0)&amp;""</f>
        <v>Critical Importance</v>
      </c>
      <c r="J117" s="10" t="str">
        <f>VLOOKUP($A117,'Institution Evaluation'!$A$56:$K$346,10,0)&amp;""</f>
        <v/>
      </c>
      <c r="K117" s="10">
        <f t="shared" si="19"/>
        <v>20</v>
      </c>
      <c r="L117" s="114">
        <f>IF($E117="Not Scored", "N/A",IF(AND($D117='Auto Responses'!$J$27,$H117=""),"N/A",IF(AND($D117='Auto Responses'!$J$27,$H117='Auto Responses'!$J$7),1,IF(AND($D117='Auto Responses'!$J$27,$H117='Auto Responses'!$J$8),0,IF(OR($F117=$G117,$H117='Auto Responses'!$J$7),1,0)))))</f>
        <v>0</v>
      </c>
      <c r="M117" s="10" t="str">
        <f>VLOOKUP($A117,'Institution Evaluation'!$A$56:$K$346,10,0)&amp;""</f>
        <v/>
      </c>
      <c r="N117" s="10">
        <f t="shared" si="20"/>
        <v>1</v>
      </c>
      <c r="O117" s="114">
        <f t="shared" si="24"/>
        <v>20</v>
      </c>
      <c r="P117" s="114">
        <f t="shared" si="25"/>
        <v>0</v>
      </c>
      <c r="Q117" s="114">
        <f t="shared" si="14"/>
        <v>0</v>
      </c>
      <c r="R117" s="114">
        <f t="shared" si="22"/>
        <v>0</v>
      </c>
      <c r="S117" s="114">
        <f t="shared" si="15"/>
        <v>0</v>
      </c>
      <c r="T117" s="114">
        <f t="shared" si="16"/>
        <v>1</v>
      </c>
      <c r="U117" s="114">
        <f t="shared" si="23"/>
        <v>42</v>
      </c>
      <c r="V117" s="114">
        <f t="shared" si="17"/>
        <v>42</v>
      </c>
    </row>
    <row r="118" spans="1:22" ht="57" x14ac:dyDescent="0.2">
      <c r="A118" s="10" t="str">
        <f>Questions!$A118</f>
        <v>DATA-07</v>
      </c>
      <c r="B118" s="10" t="str">
        <f t="shared" si="18"/>
        <v>DATA</v>
      </c>
      <c r="C118" s="10" t="str">
        <f>VLOOKUP($A118,Questions!$A$3:$L$333,2,0)&amp;""</f>
        <v>Do backups containing the institution's data ever leave the institution's data zone either physically or via network routing?*</v>
      </c>
      <c r="D118" s="10" t="str">
        <f>VLOOKUP($A118,Questions!$A$3:$L$333,11,0)&amp;""</f>
        <v/>
      </c>
      <c r="E118" s="10" t="str">
        <f>VLOOKUP($A118,Questions!$A$3:$L$333,12,0)&amp;""</f>
        <v>Product</v>
      </c>
      <c r="F118" s="10" t="str">
        <f>VLOOKUP($A118,'Institution Evaluation'!$A$56:$K$346,3,0)&amp;""</f>
        <v/>
      </c>
      <c r="G118" s="10" t="str">
        <f>VLOOKUP($A118,'Institution Evaluation'!$A$56:$K$346,7,0)&amp;""</f>
        <v>No</v>
      </c>
      <c r="H118" s="10" t="str">
        <f>VLOOKUP($A118,'Institution Evaluation'!$A$56:$K$346,8,0)&amp;""</f>
        <v/>
      </c>
      <c r="I118" s="10" t="str">
        <f>VLOOKUP($A118,'Institution Evaluation'!$A$56:$K$346,9,0)&amp;""</f>
        <v>Critical Importance</v>
      </c>
      <c r="J118" s="10" t="str">
        <f>VLOOKUP($A118,'Institution Evaluation'!$A$56:$K$346,10,0)&amp;""</f>
        <v/>
      </c>
      <c r="K118" s="10">
        <f t="shared" si="19"/>
        <v>20</v>
      </c>
      <c r="L118" s="114">
        <f>IF($E118="Not Scored", "N/A",IF(AND($D118='Auto Responses'!$J$27,$H118=""),"N/A",IF(AND($D118='Auto Responses'!$J$27,$H118='Auto Responses'!$J$7),1,IF(AND($D118='Auto Responses'!$J$27,$H118='Auto Responses'!$J$8),0,IF(OR($F118=$G118,$H118='Auto Responses'!$J$7),1,0)))))</f>
        <v>0</v>
      </c>
      <c r="M118" s="10" t="str">
        <f>VLOOKUP($A118,'Institution Evaluation'!$A$56:$K$346,10,0)&amp;""</f>
        <v/>
      </c>
      <c r="N118" s="10">
        <f t="shared" si="20"/>
        <v>1</v>
      </c>
      <c r="O118" s="114">
        <f t="shared" si="24"/>
        <v>20</v>
      </c>
      <c r="P118" s="114">
        <f t="shared" si="25"/>
        <v>0</v>
      </c>
      <c r="Q118" s="114">
        <f t="shared" si="14"/>
        <v>0</v>
      </c>
      <c r="R118" s="114">
        <f t="shared" si="22"/>
        <v>0</v>
      </c>
      <c r="S118" s="114">
        <f t="shared" si="15"/>
        <v>0</v>
      </c>
      <c r="T118" s="114">
        <f t="shared" si="16"/>
        <v>1</v>
      </c>
      <c r="U118" s="114">
        <f t="shared" si="23"/>
        <v>43</v>
      </c>
      <c r="V118" s="114">
        <f t="shared" si="17"/>
        <v>43</v>
      </c>
    </row>
    <row r="119" spans="1:22" ht="57" x14ac:dyDescent="0.2">
      <c r="A119" s="10" t="str">
        <f>Questions!$A119</f>
        <v>DATA-08</v>
      </c>
      <c r="B119" s="10" t="str">
        <f t="shared" si="18"/>
        <v>DATA</v>
      </c>
      <c r="C119" s="10" t="str">
        <f>VLOOKUP($A119,Questions!$A$3:$L$333,2,0)&amp;""</f>
        <v>Is media used for long-term retention of business data and archival purposes stored in a secure, environmentally protected area?*</v>
      </c>
      <c r="D119" s="10" t="str">
        <f>VLOOKUP($A119,Questions!$A$3:$L$333,11,0)&amp;""</f>
        <v/>
      </c>
      <c r="E119" s="10" t="str">
        <f>VLOOKUP($A119,Questions!$A$3:$L$333,12,0)&amp;""</f>
        <v>Product</v>
      </c>
      <c r="F119" s="10" t="str">
        <f>VLOOKUP($A119,'Institution Evaluation'!$A$56:$K$346,3,0)&amp;""</f>
        <v/>
      </c>
      <c r="G119" s="10" t="str">
        <f>VLOOKUP($A119,'Institution Evaluation'!$A$56:$K$346,7,0)&amp;""</f>
        <v>Yes</v>
      </c>
      <c r="H119" s="10" t="str">
        <f>VLOOKUP($A119,'Institution Evaluation'!$A$56:$K$346,8,0)&amp;""</f>
        <v/>
      </c>
      <c r="I119" s="10" t="str">
        <f>VLOOKUP($A119,'Institution Evaluation'!$A$56:$K$346,9,0)&amp;""</f>
        <v>Critical Importance</v>
      </c>
      <c r="J119" s="10" t="str">
        <f>VLOOKUP($A119,'Institution Evaluation'!$A$56:$K$346,10,0)&amp;""</f>
        <v/>
      </c>
      <c r="K119" s="10">
        <f t="shared" si="19"/>
        <v>20</v>
      </c>
      <c r="L119" s="114">
        <f>IF($E119="Not Scored", "N/A",IF(AND($D119='Auto Responses'!$J$27,$H119=""),"N/A",IF(AND($D119='Auto Responses'!$J$27,$H119='Auto Responses'!$J$7),1,IF(AND($D119='Auto Responses'!$J$27,$H119='Auto Responses'!$J$8),0,IF(OR($F119=$G119,$H119='Auto Responses'!$J$7),1,0)))))</f>
        <v>0</v>
      </c>
      <c r="M119" s="10" t="str">
        <f>VLOOKUP($A119,'Institution Evaluation'!$A$56:$K$346,10,0)&amp;""</f>
        <v/>
      </c>
      <c r="N119" s="10">
        <f t="shared" si="20"/>
        <v>1</v>
      </c>
      <c r="O119" s="114">
        <f t="shared" si="24"/>
        <v>20</v>
      </c>
      <c r="P119" s="114">
        <f t="shared" si="25"/>
        <v>0</v>
      </c>
      <c r="Q119" s="114">
        <f t="shared" si="14"/>
        <v>0</v>
      </c>
      <c r="R119" s="114">
        <f t="shared" si="22"/>
        <v>0</v>
      </c>
      <c r="S119" s="114">
        <f t="shared" si="15"/>
        <v>0</v>
      </c>
      <c r="T119" s="114">
        <f t="shared" si="16"/>
        <v>1</v>
      </c>
      <c r="U119" s="114">
        <f t="shared" si="23"/>
        <v>44</v>
      </c>
      <c r="V119" s="114">
        <f t="shared" si="17"/>
        <v>44</v>
      </c>
    </row>
    <row r="120" spans="1:22" ht="57" x14ac:dyDescent="0.2">
      <c r="A120" s="10" t="str">
        <f>Questions!$A120</f>
        <v>DATA-09</v>
      </c>
      <c r="B120" s="10" t="str">
        <f t="shared" si="18"/>
        <v>DATA</v>
      </c>
      <c r="C120" s="10" t="str">
        <f>VLOOKUP($A120,Questions!$A$3:$L$333,2,0)&amp;""</f>
        <v>At the completion of this contract, will data be returned to the institution and/or deleted from all your systems and archives?</v>
      </c>
      <c r="D120" s="10" t="str">
        <f>VLOOKUP($A120,Questions!$A$3:$L$333,11,0)&amp;""</f>
        <v/>
      </c>
      <c r="E120" s="10" t="str">
        <f>VLOOKUP($A120,Questions!$A$3:$L$333,12,0)&amp;""</f>
        <v>Product</v>
      </c>
      <c r="F120" s="10" t="str">
        <f>VLOOKUP($A120,'Institution Evaluation'!$A$56:$K$346,3,0)&amp;""</f>
        <v/>
      </c>
      <c r="G120" s="10" t="str">
        <f>VLOOKUP($A120,'Institution Evaluation'!$A$56:$K$346,7,0)&amp;""</f>
        <v>Yes</v>
      </c>
      <c r="H120" s="10" t="str">
        <f>VLOOKUP($A120,'Institution Evaluation'!$A$56:$K$346,8,0)&amp;""</f>
        <v/>
      </c>
      <c r="I120" s="10" t="str">
        <f>VLOOKUP($A120,'Institution Evaluation'!$A$56:$K$346,9,0)&amp;""</f>
        <v>Standard Importance</v>
      </c>
      <c r="J120" s="10" t="str">
        <f>VLOOKUP($A120,'Institution Evaluation'!$A$56:$K$346,10,0)&amp;""</f>
        <v/>
      </c>
      <c r="K120" s="10">
        <f t="shared" si="19"/>
        <v>10</v>
      </c>
      <c r="L120" s="114">
        <f>IF($E120="Not Scored", "N/A",IF(AND($D120='Auto Responses'!$J$27,$H120=""),"N/A",IF(AND($D120='Auto Responses'!$J$27,$H120='Auto Responses'!$J$7),1,IF(AND($D120='Auto Responses'!$J$27,$H120='Auto Responses'!$J$8),0,IF(OR($F120=$G120,$H120='Auto Responses'!$J$7),1,0)))))</f>
        <v>0</v>
      </c>
      <c r="M120" s="10" t="str">
        <f>VLOOKUP($A120,'Institution Evaluation'!$A$56:$K$346,10,0)&amp;""</f>
        <v/>
      </c>
      <c r="N120" s="10">
        <f t="shared" si="20"/>
        <v>0</v>
      </c>
      <c r="O120" s="114">
        <f t="shared" si="24"/>
        <v>10</v>
      </c>
      <c r="P120" s="114">
        <f t="shared" si="25"/>
        <v>0</v>
      </c>
      <c r="Q120" s="114">
        <f t="shared" si="14"/>
        <v>0</v>
      </c>
      <c r="R120" s="114">
        <f t="shared" si="22"/>
        <v>0</v>
      </c>
      <c r="S120" s="114">
        <f t="shared" si="15"/>
        <v>0</v>
      </c>
      <c r="T120" s="114">
        <f t="shared" si="16"/>
        <v>0</v>
      </c>
      <c r="U120" s="114">
        <f t="shared" si="23"/>
        <v>44</v>
      </c>
      <c r="V120" s="114">
        <f t="shared" si="17"/>
        <v>0</v>
      </c>
    </row>
    <row r="121" spans="1:22" ht="57" x14ac:dyDescent="0.2">
      <c r="A121" s="10" t="str">
        <f>Questions!$A121</f>
        <v>DATA-10</v>
      </c>
      <c r="B121" s="10" t="str">
        <f t="shared" si="18"/>
        <v>DATA</v>
      </c>
      <c r="C121" s="10" t="str">
        <f>VLOOKUP($A121,Questions!$A$3:$L$333,2,0)&amp;""</f>
        <v>Can the institution extract a full or partial backup of data?</v>
      </c>
      <c r="D121" s="10" t="str">
        <f>VLOOKUP($A121,Questions!$A$3:$L$333,11,0)&amp;""</f>
        <v/>
      </c>
      <c r="E121" s="10" t="str">
        <f>VLOOKUP($A121,Questions!$A$3:$L$333,12,0)&amp;""</f>
        <v>Product</v>
      </c>
      <c r="F121" s="10" t="str">
        <f>VLOOKUP($A121,'Institution Evaluation'!$A$56:$K$346,3,0)&amp;""</f>
        <v/>
      </c>
      <c r="G121" s="10" t="str">
        <f>VLOOKUP($A121,'Institution Evaluation'!$A$56:$K$346,7,0)&amp;""</f>
        <v>Yes</v>
      </c>
      <c r="H121" s="10" t="str">
        <f>VLOOKUP($A121,'Institution Evaluation'!$A$56:$K$346,8,0)&amp;""</f>
        <v/>
      </c>
      <c r="I121" s="10" t="str">
        <f>VLOOKUP($A121,'Institution Evaluation'!$A$56:$K$346,9,0)&amp;""</f>
        <v>Standard Importance</v>
      </c>
      <c r="J121" s="10" t="str">
        <f>VLOOKUP($A121,'Institution Evaluation'!$A$56:$K$346,10,0)&amp;""</f>
        <v/>
      </c>
      <c r="K121" s="10">
        <f t="shared" si="19"/>
        <v>10</v>
      </c>
      <c r="L121" s="114">
        <f>IF($E121="Not Scored", "N/A",IF(AND($D121='Auto Responses'!$J$27,$H121=""),"N/A",IF(AND($D121='Auto Responses'!$J$27,$H121='Auto Responses'!$J$7),1,IF(AND($D121='Auto Responses'!$J$27,$H121='Auto Responses'!$J$8),0,IF(OR($F121=$G121,$H121='Auto Responses'!$J$7),1,0)))))</f>
        <v>0</v>
      </c>
      <c r="M121" s="10" t="str">
        <f>VLOOKUP($A121,'Institution Evaluation'!$A$56:$K$346,10,0)&amp;""</f>
        <v/>
      </c>
      <c r="N121" s="10">
        <f t="shared" si="20"/>
        <v>0</v>
      </c>
      <c r="O121" s="114">
        <f t="shared" si="24"/>
        <v>10</v>
      </c>
      <c r="P121" s="114">
        <f t="shared" si="25"/>
        <v>0</v>
      </c>
      <c r="Q121" s="114">
        <f t="shared" si="14"/>
        <v>0</v>
      </c>
      <c r="R121" s="114">
        <f t="shared" si="22"/>
        <v>0</v>
      </c>
      <c r="S121" s="114">
        <f t="shared" si="15"/>
        <v>0</v>
      </c>
      <c r="T121" s="114">
        <f t="shared" si="16"/>
        <v>0</v>
      </c>
      <c r="U121" s="114">
        <f t="shared" si="23"/>
        <v>44</v>
      </c>
      <c r="V121" s="114">
        <f t="shared" si="17"/>
        <v>0</v>
      </c>
    </row>
    <row r="122" spans="1:22" ht="57" x14ac:dyDescent="0.2">
      <c r="A122" s="10" t="str">
        <f>Questions!$A122</f>
        <v>DATA-11</v>
      </c>
      <c r="B122" s="10" t="str">
        <f t="shared" si="18"/>
        <v>DATA</v>
      </c>
      <c r="C122" s="10" t="str">
        <f>VLOOKUP($A122,Questions!$A$3:$L$333,2,0)&amp;""</f>
        <v>Do current backups include all operating system software, utilities, security software, application software, and data files necessary for recovery?</v>
      </c>
      <c r="D122" s="10" t="str">
        <f>VLOOKUP($A122,Questions!$A$3:$L$333,11,0)&amp;""</f>
        <v/>
      </c>
      <c r="E122" s="10" t="str">
        <f>VLOOKUP($A122,Questions!$A$3:$L$333,12,0)&amp;""</f>
        <v>Product</v>
      </c>
      <c r="F122" s="10" t="str">
        <f>VLOOKUP($A122,'Institution Evaluation'!$A$56:$K$346,3,0)&amp;""</f>
        <v/>
      </c>
      <c r="G122" s="10" t="str">
        <f>VLOOKUP($A122,'Institution Evaluation'!$A$56:$K$346,7,0)&amp;""</f>
        <v>Yes</v>
      </c>
      <c r="H122" s="10" t="str">
        <f>VLOOKUP($A122,'Institution Evaluation'!$A$56:$K$346,8,0)&amp;""</f>
        <v/>
      </c>
      <c r="I122" s="10" t="str">
        <f>VLOOKUP($A122,'Institution Evaluation'!$A$56:$K$346,9,0)&amp;""</f>
        <v>Standard Importance</v>
      </c>
      <c r="J122" s="10" t="str">
        <f>VLOOKUP($A122,'Institution Evaluation'!$A$56:$K$346,10,0)&amp;""</f>
        <v/>
      </c>
      <c r="K122" s="10">
        <f t="shared" si="19"/>
        <v>10</v>
      </c>
      <c r="L122" s="114">
        <f>IF($E122="Not Scored", "N/A",IF(AND($D122='Auto Responses'!$J$27,$H122=""),"N/A",IF(AND($D122='Auto Responses'!$J$27,$H122='Auto Responses'!$J$7),1,IF(AND($D122='Auto Responses'!$J$27,$H122='Auto Responses'!$J$8),0,IF(OR($F122=$G122,$H122='Auto Responses'!$J$7),1,0)))))</f>
        <v>0</v>
      </c>
      <c r="M122" s="10" t="str">
        <f>VLOOKUP($A122,'Institution Evaluation'!$A$56:$K$346,10,0)&amp;""</f>
        <v/>
      </c>
      <c r="N122" s="10">
        <f t="shared" si="20"/>
        <v>0</v>
      </c>
      <c r="O122" s="114">
        <f t="shared" si="24"/>
        <v>10</v>
      </c>
      <c r="P122" s="114">
        <f t="shared" si="25"/>
        <v>0</v>
      </c>
      <c r="Q122" s="114">
        <f t="shared" si="14"/>
        <v>0</v>
      </c>
      <c r="R122" s="114">
        <f t="shared" si="22"/>
        <v>0</v>
      </c>
      <c r="S122" s="114">
        <f t="shared" si="15"/>
        <v>0</v>
      </c>
      <c r="T122" s="114">
        <f t="shared" si="16"/>
        <v>0</v>
      </c>
      <c r="U122" s="114">
        <f t="shared" si="23"/>
        <v>44</v>
      </c>
      <c r="V122" s="114">
        <f t="shared" si="17"/>
        <v>0</v>
      </c>
    </row>
    <row r="123" spans="1:22" ht="57" x14ac:dyDescent="0.2">
      <c r="A123" s="10" t="str">
        <f>Questions!$A123</f>
        <v>DATA-12</v>
      </c>
      <c r="B123" s="10" t="str">
        <f t="shared" si="18"/>
        <v>DATA</v>
      </c>
      <c r="C123" s="10" t="str">
        <f>VLOOKUP($A123,Questions!$A$3:$L$333,2,0)&amp;""</f>
        <v>Are you performing off-site backups (i.e., digitally moved off site)?</v>
      </c>
      <c r="D123" s="10" t="str">
        <f>VLOOKUP($A123,Questions!$A$3:$L$333,11,0)&amp;""</f>
        <v/>
      </c>
      <c r="E123" s="10" t="str">
        <f>VLOOKUP($A123,Questions!$A$3:$L$333,12,0)&amp;""</f>
        <v>Product</v>
      </c>
      <c r="F123" s="10" t="str">
        <f>VLOOKUP($A123,'Institution Evaluation'!$A$56:$K$346,3,0)&amp;""</f>
        <v/>
      </c>
      <c r="G123" s="10" t="str">
        <f>VLOOKUP($A123,'Institution Evaluation'!$A$56:$K$346,7,0)&amp;""</f>
        <v>Yes</v>
      </c>
      <c r="H123" s="10" t="str">
        <f>VLOOKUP($A123,'Institution Evaluation'!$A$56:$K$346,8,0)&amp;""</f>
        <v/>
      </c>
      <c r="I123" s="10" t="str">
        <f>VLOOKUP($A123,'Institution Evaluation'!$A$56:$K$346,9,0)&amp;""</f>
        <v>Standard Importance</v>
      </c>
      <c r="J123" s="10" t="str">
        <f>VLOOKUP($A123,'Institution Evaluation'!$A$56:$K$346,10,0)&amp;""</f>
        <v/>
      </c>
      <c r="K123" s="10">
        <f t="shared" si="19"/>
        <v>10</v>
      </c>
      <c r="L123" s="114">
        <f>IF($E123="Not Scored", "N/A",IF(AND($D123='Auto Responses'!$J$27,$H123=""),"N/A",IF(AND($D123='Auto Responses'!$J$27,$H123='Auto Responses'!$J$7),1,IF(AND($D123='Auto Responses'!$J$27,$H123='Auto Responses'!$J$8),0,IF(OR($F123=$G123,$H123='Auto Responses'!$J$7),1,0)))))</f>
        <v>0</v>
      </c>
      <c r="M123" s="10" t="str">
        <f>VLOOKUP($A123,'Institution Evaluation'!$A$56:$K$346,10,0)&amp;""</f>
        <v/>
      </c>
      <c r="N123" s="10">
        <f t="shared" si="20"/>
        <v>0</v>
      </c>
      <c r="O123" s="114">
        <f t="shared" si="24"/>
        <v>10</v>
      </c>
      <c r="P123" s="114">
        <f t="shared" si="25"/>
        <v>0</v>
      </c>
      <c r="Q123" s="114">
        <f t="shared" si="14"/>
        <v>0</v>
      </c>
      <c r="R123" s="114">
        <f t="shared" si="22"/>
        <v>0</v>
      </c>
      <c r="S123" s="114">
        <f t="shared" si="15"/>
        <v>0</v>
      </c>
      <c r="T123" s="114">
        <f t="shared" si="16"/>
        <v>0</v>
      </c>
      <c r="U123" s="114">
        <f t="shared" si="23"/>
        <v>44</v>
      </c>
      <c r="V123" s="114">
        <f t="shared" si="17"/>
        <v>0</v>
      </c>
    </row>
    <row r="124" spans="1:22" ht="57" x14ac:dyDescent="0.2">
      <c r="A124" s="10" t="str">
        <f>Questions!$A124</f>
        <v>DATA-13</v>
      </c>
      <c r="B124" s="10" t="str">
        <f t="shared" si="18"/>
        <v>DATA</v>
      </c>
      <c r="C124" s="10" t="str">
        <f>VLOOKUP($A124,Questions!$A$3:$L$333,2,0)&amp;""</f>
        <v>Are physical backups taken off-site (i.e., physically moved off site)?</v>
      </c>
      <c r="D124" s="10" t="str">
        <f>VLOOKUP($A124,Questions!$A$3:$L$333,11,0)&amp;""</f>
        <v/>
      </c>
      <c r="E124" s="10" t="str">
        <f>VLOOKUP($A124,Questions!$A$3:$L$333,12,0)&amp;""</f>
        <v>Product</v>
      </c>
      <c r="F124" s="10" t="str">
        <f>VLOOKUP($A124,'Institution Evaluation'!$A$56:$K$346,3,0)&amp;""</f>
        <v/>
      </c>
      <c r="G124" s="10" t="str">
        <f>VLOOKUP($A124,'Institution Evaluation'!$A$56:$K$346,7,0)&amp;""</f>
        <v>Yes</v>
      </c>
      <c r="H124" s="10" t="str">
        <f>VLOOKUP($A124,'Institution Evaluation'!$A$56:$K$346,8,0)&amp;""</f>
        <v/>
      </c>
      <c r="I124" s="10" t="str">
        <f>VLOOKUP($A124,'Institution Evaluation'!$A$56:$K$346,9,0)&amp;""</f>
        <v>Standard Importance</v>
      </c>
      <c r="J124" s="10" t="str">
        <f>VLOOKUP($A124,'Institution Evaluation'!$A$56:$K$346,10,0)&amp;""</f>
        <v/>
      </c>
      <c r="K124" s="10">
        <f t="shared" si="19"/>
        <v>10</v>
      </c>
      <c r="L124" s="114">
        <f>IF($E124="Not Scored", "N/A",IF(AND($D124='Auto Responses'!$J$27,$H124=""),"N/A",IF(AND($D124='Auto Responses'!$J$27,$H124='Auto Responses'!$J$7),1,IF(AND($D124='Auto Responses'!$J$27,$H124='Auto Responses'!$J$8),0,IF(OR($F124=$G124,$H124='Auto Responses'!$J$7),1,0)))))</f>
        <v>0</v>
      </c>
      <c r="M124" s="10" t="str">
        <f>VLOOKUP($A124,'Institution Evaluation'!$A$56:$K$346,10,0)&amp;""</f>
        <v/>
      </c>
      <c r="N124" s="10">
        <f t="shared" si="20"/>
        <v>0</v>
      </c>
      <c r="O124" s="114">
        <f t="shared" si="24"/>
        <v>10</v>
      </c>
      <c r="P124" s="114">
        <f t="shared" si="25"/>
        <v>0</v>
      </c>
      <c r="Q124" s="114">
        <f t="shared" si="14"/>
        <v>0</v>
      </c>
      <c r="R124" s="114">
        <f t="shared" si="22"/>
        <v>0</v>
      </c>
      <c r="S124" s="114">
        <f t="shared" si="15"/>
        <v>0</v>
      </c>
      <c r="T124" s="114">
        <f t="shared" si="16"/>
        <v>0</v>
      </c>
      <c r="U124" s="114">
        <f t="shared" si="23"/>
        <v>44</v>
      </c>
      <c r="V124" s="114">
        <f t="shared" si="17"/>
        <v>0</v>
      </c>
    </row>
    <row r="125" spans="1:22" ht="71.25" x14ac:dyDescent="0.2">
      <c r="A125" s="10" t="str">
        <f>Questions!$A126</f>
        <v>DATA-15</v>
      </c>
      <c r="B125" s="10" t="str">
        <f t="shared" si="18"/>
        <v>DATA</v>
      </c>
      <c r="C125" s="10" t="str">
        <f>VLOOKUP($A125,Questions!$A$3:$L$333,2,0)&amp;""</f>
        <v>Do you have a media handling process that is documented and currently implemented that meets established business needs and regulatory requirements, including end-of-life, repurposing, and data-sanitization procedures?</v>
      </c>
      <c r="D125" s="10" t="str">
        <f>VLOOKUP($A125,Questions!$A$3:$L$333,11,0)&amp;""</f>
        <v/>
      </c>
      <c r="E125" s="10" t="str">
        <f>VLOOKUP($A125,Questions!$A$3:$L$333,12,0)&amp;""</f>
        <v>Product</v>
      </c>
      <c r="F125" s="10" t="str">
        <f>VLOOKUP($A125,'Institution Evaluation'!$A$56:$K$346,3,0)&amp;""</f>
        <v/>
      </c>
      <c r="G125" s="10" t="str">
        <f>VLOOKUP($A125,'Institution Evaluation'!$A$56:$K$346,7,0)&amp;""</f>
        <v>Yes</v>
      </c>
      <c r="H125" s="10" t="str">
        <f>VLOOKUP($A125,'Institution Evaluation'!$A$56:$K$346,8,0)&amp;""</f>
        <v/>
      </c>
      <c r="I125" s="10" t="str">
        <f>VLOOKUP($A125,'Institution Evaluation'!$A$56:$K$346,9,0)&amp;""</f>
        <v>Standard Importance</v>
      </c>
      <c r="J125" s="10" t="str">
        <f>VLOOKUP($A125,'Institution Evaluation'!$A$56:$K$346,10,0)&amp;""</f>
        <v/>
      </c>
      <c r="K125" s="10">
        <f t="shared" si="19"/>
        <v>10</v>
      </c>
      <c r="L125" s="114">
        <f>IF($E125="Not Scored", "N/A",IF(AND($D125='Auto Responses'!$J$27,$H125=""),"N/A",IF(AND($D125='Auto Responses'!$J$27,$H125='Auto Responses'!$J$7),1,IF(AND($D125='Auto Responses'!$J$27,$H125='Auto Responses'!$J$8),0,IF(OR($F125=$G125,$H125='Auto Responses'!$J$7),1,0)))))</f>
        <v>0</v>
      </c>
      <c r="M125" s="10" t="str">
        <f>VLOOKUP($A125,'Institution Evaluation'!$A$56:$K$346,10,0)&amp;""</f>
        <v/>
      </c>
      <c r="N125" s="10">
        <f t="shared" si="20"/>
        <v>0</v>
      </c>
      <c r="O125" s="114">
        <f t="shared" si="24"/>
        <v>10</v>
      </c>
      <c r="P125" s="114">
        <f t="shared" si="25"/>
        <v>0</v>
      </c>
      <c r="Q125" s="114">
        <f t="shared" si="14"/>
        <v>0</v>
      </c>
      <c r="R125" s="114">
        <f t="shared" si="22"/>
        <v>0</v>
      </c>
      <c r="S125" s="114">
        <f t="shared" si="15"/>
        <v>0</v>
      </c>
      <c r="T125" s="114">
        <f t="shared" si="16"/>
        <v>0</v>
      </c>
      <c r="U125" s="114">
        <f t="shared" si="23"/>
        <v>44</v>
      </c>
      <c r="V125" s="114">
        <f t="shared" si="17"/>
        <v>0</v>
      </c>
    </row>
    <row r="126" spans="1:22" ht="57" x14ac:dyDescent="0.2">
      <c r="A126" s="10" t="str">
        <f>Questions!$A127</f>
        <v>DATA-16</v>
      </c>
      <c r="B126" s="10" t="str">
        <f t="shared" si="18"/>
        <v>DATA</v>
      </c>
      <c r="C126" s="10" t="str">
        <f>VLOOKUP($A126,Questions!$A$3:$L$333,2,0)&amp;""</f>
        <v>Does the process described in DATA-15 adhere to DoD 5220.22-M and/or NIST SP 800-88 standards?</v>
      </c>
      <c r="D126" s="10" t="str">
        <f>VLOOKUP($A126,Questions!$A$3:$L$333,11,0)&amp;""</f>
        <v/>
      </c>
      <c r="E126" s="10" t="str">
        <f>VLOOKUP($A126,Questions!$A$3:$L$333,12,0)&amp;""</f>
        <v>Product</v>
      </c>
      <c r="F126" s="10" t="str">
        <f>VLOOKUP($A126,'Institution Evaluation'!$A$56:$K$346,3,0)&amp;""</f>
        <v/>
      </c>
      <c r="G126" s="10" t="str">
        <f>VLOOKUP($A126,'Institution Evaluation'!$A$56:$K$346,7,0)&amp;""</f>
        <v>Yes</v>
      </c>
      <c r="H126" s="10" t="str">
        <f>VLOOKUP($A126,'Institution Evaluation'!$A$56:$K$346,8,0)&amp;""</f>
        <v/>
      </c>
      <c r="I126" s="10" t="str">
        <f>VLOOKUP($A126,'Institution Evaluation'!$A$56:$K$346,9,0)&amp;""</f>
        <v>Standard Importance</v>
      </c>
      <c r="J126" s="10" t="str">
        <f>VLOOKUP($A126,'Institution Evaluation'!$A$56:$K$346,10,0)&amp;""</f>
        <v/>
      </c>
      <c r="K126" s="10">
        <f t="shared" si="19"/>
        <v>10</v>
      </c>
      <c r="L126" s="114">
        <f>IF($E126="Not Scored", "N/A",IF(AND($D126='Auto Responses'!$J$27,$H126=""),"N/A",IF(AND($D126='Auto Responses'!$J$27,$H126='Auto Responses'!$J$7),1,IF(AND($D126='Auto Responses'!$J$27,$H126='Auto Responses'!$J$8),0,IF(OR($F126=$G126,$H126='Auto Responses'!$J$7),1,0)))))</f>
        <v>0</v>
      </c>
      <c r="M126" s="10" t="str">
        <f>VLOOKUP($A126,'Institution Evaluation'!$A$56:$K$346,10,0)&amp;""</f>
        <v/>
      </c>
      <c r="N126" s="10">
        <f t="shared" si="20"/>
        <v>0</v>
      </c>
      <c r="O126" s="114">
        <f t="shared" si="24"/>
        <v>10</v>
      </c>
      <c r="P126" s="114">
        <f t="shared" si="25"/>
        <v>0</v>
      </c>
      <c r="Q126" s="114">
        <f t="shared" si="14"/>
        <v>0</v>
      </c>
      <c r="R126" s="114">
        <f t="shared" si="22"/>
        <v>0</v>
      </c>
      <c r="S126" s="114">
        <f t="shared" si="15"/>
        <v>0</v>
      </c>
      <c r="T126" s="114">
        <f t="shared" si="16"/>
        <v>0</v>
      </c>
      <c r="U126" s="114">
        <f t="shared" si="23"/>
        <v>44</v>
      </c>
      <c r="V126" s="114">
        <f t="shared" si="17"/>
        <v>0</v>
      </c>
    </row>
    <row r="127" spans="1:22" ht="57" x14ac:dyDescent="0.2">
      <c r="A127" s="10" t="str">
        <f>Questions!$A128</f>
        <v>DATA-17</v>
      </c>
      <c r="B127" s="10" t="str">
        <f t="shared" si="18"/>
        <v>DATA</v>
      </c>
      <c r="C127" s="10" t="str">
        <f>VLOOKUP($A127,Questions!$A$3:$L$333,2,0)&amp;""</f>
        <v>Does your staff (or third party) have access to institutional data (e.g., financial, PHI, or other sensitive information) through any means?</v>
      </c>
      <c r="D127" s="10" t="str">
        <f>VLOOKUP($A127,Questions!$A$3:$L$333,11,0)&amp;""</f>
        <v/>
      </c>
      <c r="E127" s="10" t="str">
        <f>VLOOKUP($A127,Questions!$A$3:$L$333,12,0)&amp;""</f>
        <v>Product</v>
      </c>
      <c r="F127" s="10" t="str">
        <f>VLOOKUP($A127,'Institution Evaluation'!$A$56:$K$346,3,0)&amp;""</f>
        <v/>
      </c>
      <c r="G127" s="10" t="str">
        <f>VLOOKUP($A127,'Institution Evaluation'!$A$56:$K$346,7,0)&amp;""</f>
        <v>Yes</v>
      </c>
      <c r="H127" s="10" t="str">
        <f>VLOOKUP($A127,'Institution Evaluation'!$A$56:$K$346,8,0)&amp;""</f>
        <v/>
      </c>
      <c r="I127" s="10" t="str">
        <f>VLOOKUP($A127,'Institution Evaluation'!$A$56:$K$346,9,0)&amp;""</f>
        <v>Standard Importance</v>
      </c>
      <c r="J127" s="10" t="str">
        <f>VLOOKUP($A127,'Institution Evaluation'!$A$56:$K$346,10,0)&amp;""</f>
        <v/>
      </c>
      <c r="K127" s="10">
        <f t="shared" si="19"/>
        <v>10</v>
      </c>
      <c r="L127" s="114">
        <f>IF($E127="Not Scored", "N/A",IF(AND($D127='Auto Responses'!$J$27,$H127=""),"N/A",IF(AND($D127='Auto Responses'!$J$27,$H127='Auto Responses'!$J$7),1,IF(AND($D127='Auto Responses'!$J$27,$H127='Auto Responses'!$J$8),0,IF(OR($F127=$G127,$H127='Auto Responses'!$J$7),1,0)))))</f>
        <v>0</v>
      </c>
      <c r="M127" s="10" t="str">
        <f>VLOOKUP($A127,'Institution Evaluation'!$A$56:$K$346,10,0)&amp;""</f>
        <v/>
      </c>
      <c r="N127" s="10">
        <f t="shared" si="20"/>
        <v>0</v>
      </c>
      <c r="O127" s="114">
        <f t="shared" si="24"/>
        <v>10</v>
      </c>
      <c r="P127" s="114">
        <f t="shared" si="25"/>
        <v>0</v>
      </c>
      <c r="Q127" s="114">
        <f t="shared" si="14"/>
        <v>0</v>
      </c>
      <c r="R127" s="114">
        <f t="shared" si="22"/>
        <v>0</v>
      </c>
      <c r="S127" s="114">
        <f t="shared" si="15"/>
        <v>0</v>
      </c>
      <c r="T127" s="114">
        <f t="shared" si="16"/>
        <v>0</v>
      </c>
      <c r="U127" s="114">
        <f t="shared" si="23"/>
        <v>44</v>
      </c>
      <c r="V127" s="114">
        <f t="shared" si="17"/>
        <v>0</v>
      </c>
    </row>
    <row r="128" spans="1:22" ht="57" x14ac:dyDescent="0.2">
      <c r="A128" s="10" t="str">
        <f>Questions!$A129</f>
        <v>DATA-18</v>
      </c>
      <c r="B128" s="10" t="str">
        <f t="shared" si="18"/>
        <v>DATA</v>
      </c>
      <c r="C128" s="10" t="str">
        <f>VLOOKUP($A128,Questions!$A$3:$L$333,2,0)&amp;""</f>
        <v>Do you have a documented and currently implemented strategy for securing employee workstations when they work remotely (i.e., not in a trusted computing environment)?</v>
      </c>
      <c r="D128" s="10" t="str">
        <f>VLOOKUP($A128,Questions!$A$3:$L$333,11,0)&amp;""</f>
        <v/>
      </c>
      <c r="E128" s="10" t="str">
        <f>VLOOKUP($A128,Questions!$A$3:$L$333,12,0)&amp;""</f>
        <v>Product</v>
      </c>
      <c r="F128" s="10" t="str">
        <f>VLOOKUP($A128,'Institution Evaluation'!$A$56:$K$346,3,0)&amp;""</f>
        <v/>
      </c>
      <c r="G128" s="10" t="str">
        <f>VLOOKUP($A128,'Institution Evaluation'!$A$56:$K$346,7,0)&amp;""</f>
        <v>Yes</v>
      </c>
      <c r="H128" s="10" t="str">
        <f>VLOOKUP($A128,'Institution Evaluation'!$A$56:$K$346,8,0)&amp;""</f>
        <v/>
      </c>
      <c r="I128" s="10" t="str">
        <f>VLOOKUP($A128,'Institution Evaluation'!$A$56:$K$346,9,0)&amp;""</f>
        <v>Standard Importance</v>
      </c>
      <c r="J128" s="10" t="str">
        <f>VLOOKUP($A128,'Institution Evaluation'!$A$56:$K$346,10,0)&amp;""</f>
        <v/>
      </c>
      <c r="K128" s="10">
        <f t="shared" si="19"/>
        <v>10</v>
      </c>
      <c r="L128" s="114">
        <f>IF($E128="Not Scored", "N/A",IF(AND($D128='Auto Responses'!$J$27,$H128=""),"N/A",IF(AND($D128='Auto Responses'!$J$27,$H128='Auto Responses'!$J$7),1,IF(AND($D128='Auto Responses'!$J$27,$H128='Auto Responses'!$J$8),0,IF(OR($F128=$G128,$H128='Auto Responses'!$J$7),1,0)))))</f>
        <v>0</v>
      </c>
      <c r="M128" s="10" t="str">
        <f>VLOOKUP($A128,'Institution Evaluation'!$A$56:$K$346,10,0)&amp;""</f>
        <v/>
      </c>
      <c r="N128" s="10">
        <f t="shared" si="20"/>
        <v>0</v>
      </c>
      <c r="O128" s="114">
        <f t="shared" si="24"/>
        <v>10</v>
      </c>
      <c r="P128" s="114">
        <f t="shared" si="25"/>
        <v>0</v>
      </c>
      <c r="Q128" s="114">
        <f t="shared" si="14"/>
        <v>0</v>
      </c>
      <c r="R128" s="114">
        <f t="shared" si="22"/>
        <v>0</v>
      </c>
      <c r="S128" s="114">
        <f t="shared" si="15"/>
        <v>0</v>
      </c>
      <c r="T128" s="114">
        <f t="shared" si="16"/>
        <v>0</v>
      </c>
      <c r="U128" s="114">
        <f t="shared" si="23"/>
        <v>44</v>
      </c>
      <c r="V128" s="114">
        <f t="shared" si="17"/>
        <v>0</v>
      </c>
    </row>
    <row r="129" spans="1:22" ht="71.25" x14ac:dyDescent="0.2">
      <c r="A129" s="10" t="str">
        <f>Questions!$A130</f>
        <v>DATA-19</v>
      </c>
      <c r="B129" s="10" t="str">
        <f t="shared" si="18"/>
        <v>DATA</v>
      </c>
      <c r="C129" s="10" t="str">
        <f>VLOOKUP($A129,Questions!$A$3:$L$333,2,0)&amp;""</f>
        <v>Does the environment provide for dedicated single-tenant capabilities? If not, describe how your solution or environment separates data from different customers (e.g., logically, physically, single tenancy, multi-tenancy).</v>
      </c>
      <c r="D129" s="10" t="str">
        <f>VLOOKUP($A129,Questions!$A$3:$L$333,11,0)&amp;""</f>
        <v/>
      </c>
      <c r="E129" s="10" t="str">
        <f>VLOOKUP($A129,Questions!$A$3:$L$333,12,0)&amp;""</f>
        <v>Product</v>
      </c>
      <c r="F129" s="10" t="str">
        <f>VLOOKUP($A129,'Institution Evaluation'!$A$56:$K$346,3,0)&amp;""</f>
        <v/>
      </c>
      <c r="G129" s="10" t="str">
        <f>VLOOKUP($A129,'Institution Evaluation'!$A$56:$K$346,7,0)&amp;""</f>
        <v>Yes</v>
      </c>
      <c r="H129" s="10" t="str">
        <f>VLOOKUP($A129,'Institution Evaluation'!$A$56:$K$346,8,0)&amp;""</f>
        <v/>
      </c>
      <c r="I129" s="10" t="str">
        <f>VLOOKUP($A129,'Institution Evaluation'!$A$56:$K$346,9,0)&amp;""</f>
        <v>Minor Importance</v>
      </c>
      <c r="J129" s="10" t="str">
        <f>VLOOKUP($A129,'Institution Evaluation'!$A$56:$K$346,10,0)&amp;""</f>
        <v/>
      </c>
      <c r="K129" s="10">
        <f t="shared" si="19"/>
        <v>5</v>
      </c>
      <c r="L129" s="114">
        <f>IF($E129="Not Scored", "N/A",IF(AND($D129='Auto Responses'!$J$27,$H129=""),"N/A",IF(AND($D129='Auto Responses'!$J$27,$H129='Auto Responses'!$J$7),1,IF(AND($D129='Auto Responses'!$J$27,$H129='Auto Responses'!$J$8),0,IF(OR($F129=$G129,$H129='Auto Responses'!$J$7),1,0)))))</f>
        <v>0</v>
      </c>
      <c r="M129" s="10" t="str">
        <f>VLOOKUP($A129,'Institution Evaluation'!$A$56:$K$346,10,0)&amp;""</f>
        <v/>
      </c>
      <c r="N129" s="10">
        <f t="shared" si="20"/>
        <v>0</v>
      </c>
      <c r="O129" s="114">
        <f t="shared" si="24"/>
        <v>5</v>
      </c>
      <c r="P129" s="114">
        <f t="shared" si="25"/>
        <v>0</v>
      </c>
      <c r="Q129" s="114">
        <f t="shared" si="14"/>
        <v>0</v>
      </c>
      <c r="R129" s="114">
        <f t="shared" si="22"/>
        <v>0</v>
      </c>
      <c r="S129" s="114">
        <f t="shared" si="15"/>
        <v>0</v>
      </c>
      <c r="T129" s="114">
        <f t="shared" si="16"/>
        <v>0</v>
      </c>
      <c r="U129" s="114">
        <f t="shared" si="23"/>
        <v>44</v>
      </c>
      <c r="V129" s="114">
        <f t="shared" si="17"/>
        <v>0</v>
      </c>
    </row>
    <row r="130" spans="1:22" ht="57" x14ac:dyDescent="0.2">
      <c r="A130" s="10" t="str">
        <f>Questions!$A131</f>
        <v>DATA-20</v>
      </c>
      <c r="B130" s="10" t="str">
        <f t="shared" si="18"/>
        <v>DATA</v>
      </c>
      <c r="C130" s="10" t="str">
        <f>VLOOKUP($A130,Questions!$A$3:$L$333,2,0)&amp;""</f>
        <v>Are ownership rights to all data, inputs, outputs, and metadata retained by the institution?</v>
      </c>
      <c r="D130" s="10" t="str">
        <f>VLOOKUP($A130,Questions!$A$3:$L$333,11,0)&amp;""</f>
        <v/>
      </c>
      <c r="E130" s="10" t="str">
        <f>VLOOKUP($A130,Questions!$A$3:$L$333,12,0)&amp;""</f>
        <v>Product</v>
      </c>
      <c r="F130" s="10" t="str">
        <f>VLOOKUP($A130,'Institution Evaluation'!$A$56:$K$346,3,0)&amp;""</f>
        <v/>
      </c>
      <c r="G130" s="10" t="str">
        <f>VLOOKUP($A130,'Institution Evaluation'!$A$56:$K$346,7,0)&amp;""</f>
        <v>Yes</v>
      </c>
      <c r="H130" s="10" t="str">
        <f>VLOOKUP($A130,'Institution Evaluation'!$A$56:$K$346,8,0)&amp;""</f>
        <v/>
      </c>
      <c r="I130" s="10" t="str">
        <f>VLOOKUP($A130,'Institution Evaluation'!$A$56:$K$346,9,0)&amp;""</f>
        <v>Minor Importance</v>
      </c>
      <c r="J130" s="10" t="str">
        <f>VLOOKUP($A130,'Institution Evaluation'!$A$56:$K$346,10,0)&amp;""</f>
        <v/>
      </c>
      <c r="K130" s="10">
        <f t="shared" si="19"/>
        <v>5</v>
      </c>
      <c r="L130" s="114">
        <f>IF($E130="Not Scored", "N/A",IF(AND($D130='Auto Responses'!$J$27,$H130=""),"N/A",IF(AND($D130='Auto Responses'!$J$27,$H130='Auto Responses'!$J$7),1,IF(AND($D130='Auto Responses'!$J$27,$H130='Auto Responses'!$J$8),0,IF(OR($F130=$G130,$H130='Auto Responses'!$J$7),1,0)))))</f>
        <v>0</v>
      </c>
      <c r="M130" s="10" t="str">
        <f>VLOOKUP($A130,'Institution Evaluation'!$A$56:$K$346,10,0)&amp;""</f>
        <v/>
      </c>
      <c r="N130" s="10">
        <f t="shared" si="20"/>
        <v>0</v>
      </c>
      <c r="O130" s="114">
        <f t="shared" si="24"/>
        <v>5</v>
      </c>
      <c r="P130" s="114">
        <f t="shared" si="25"/>
        <v>0</v>
      </c>
      <c r="Q130" s="114">
        <f t="shared" ref="Q130:Q189" si="26">IF(M130="TRUE",1,0)</f>
        <v>0</v>
      </c>
      <c r="R130" s="114">
        <f t="shared" si="22"/>
        <v>0</v>
      </c>
      <c r="S130" s="114">
        <f t="shared" ref="S130:S189" si="27">IF(Q130=0,0,R130)</f>
        <v>0</v>
      </c>
      <c r="T130" s="114">
        <f t="shared" ref="T130:T189" si="28">IF(N130=1,1,0)</f>
        <v>0</v>
      </c>
      <c r="U130" s="114">
        <f t="shared" si="23"/>
        <v>44</v>
      </c>
      <c r="V130" s="114">
        <f t="shared" ref="V130:V189" si="29">IF(T130=0,0,U130)</f>
        <v>0</v>
      </c>
    </row>
    <row r="131" spans="1:22" ht="57" x14ac:dyDescent="0.2">
      <c r="A131" s="10" t="str">
        <f>Questions!$A132</f>
        <v>DATA-21</v>
      </c>
      <c r="B131" s="10" t="str">
        <f t="shared" ref="B131:B190" si="30">LEFT(A131,4)</f>
        <v>DATA</v>
      </c>
      <c r="C131" s="10" t="str">
        <f>VLOOKUP($A131,Questions!$A$3:$L$333,2,0)&amp;""</f>
        <v>In the event of imminent bankruptcy, closing of business, or retirement of service, will you provide 90 days for customers to get their data out of the system and migrate applications?</v>
      </c>
      <c r="D131" s="10" t="str">
        <f>VLOOKUP($A131,Questions!$A$3:$L$333,11,0)&amp;""</f>
        <v/>
      </c>
      <c r="E131" s="10" t="str">
        <f>VLOOKUP($A131,Questions!$A$3:$L$333,12,0)&amp;""</f>
        <v>Product</v>
      </c>
      <c r="F131" s="10" t="str">
        <f>VLOOKUP($A131,'Institution Evaluation'!$A$56:$K$346,3,0)&amp;""</f>
        <v/>
      </c>
      <c r="G131" s="10" t="str">
        <f>VLOOKUP($A131,'Institution Evaluation'!$A$56:$K$346,7,0)&amp;""</f>
        <v>Yes</v>
      </c>
      <c r="H131" s="10" t="str">
        <f>VLOOKUP($A131,'Institution Evaluation'!$A$56:$K$346,8,0)&amp;""</f>
        <v/>
      </c>
      <c r="I131" s="10" t="str">
        <f>VLOOKUP($A131,'Institution Evaluation'!$A$56:$K$346,9,0)&amp;""</f>
        <v>Minor Importance</v>
      </c>
      <c r="J131" s="10" t="str">
        <f>VLOOKUP($A131,'Institution Evaluation'!$A$56:$K$346,10,0)&amp;""</f>
        <v/>
      </c>
      <c r="K131" s="10">
        <f t="shared" ref="K131:K190" si="31">IF($I131="Critical Importance",20,IF($I131="Minor Importance",5,10))</f>
        <v>5</v>
      </c>
      <c r="L131" s="114">
        <f>IF($E131="Not Scored", "N/A",IF(AND($D131='Auto Responses'!$J$27,$H131=""),"N/A",IF(AND($D131='Auto Responses'!$J$27,$H131='Auto Responses'!$J$7),1,IF(AND($D131='Auto Responses'!$J$27,$H131='Auto Responses'!$J$8),0,IF(OR($F131=$G131,$H131='Auto Responses'!$J$7),1,0)))))</f>
        <v>0</v>
      </c>
      <c r="M131" s="10" t="str">
        <f>VLOOKUP($A131,'Institution Evaluation'!$A$56:$K$346,10,0)&amp;""</f>
        <v/>
      </c>
      <c r="N131" s="10">
        <f t="shared" ref="N131:N190" si="32">IF($J131="Critical Importance",1,IF(AND($J131="",$I131="Critical Importance"),1,0))</f>
        <v>0</v>
      </c>
      <c r="O131" s="114">
        <f t="shared" ref="O131:O176" si="33">IF($E131="Not Scored","N/A",IF($J131="",$K131,IF($J131="Minor Importance",5,IF($J131="Standard Importance",10,IF($J131="Critical Importance",20,0)))))</f>
        <v>5</v>
      </c>
      <c r="P131" s="114">
        <f t="shared" ref="P131:P190" si="34">IF(OR($O131="N/A",$L131="N/A"),"N/A",$O131*$L131)</f>
        <v>0</v>
      </c>
      <c r="Q131" s="114">
        <f t="shared" si="26"/>
        <v>0</v>
      </c>
      <c r="R131" s="114">
        <f t="shared" si="22"/>
        <v>0</v>
      </c>
      <c r="S131" s="114">
        <f t="shared" si="27"/>
        <v>0</v>
      </c>
      <c r="T131" s="114">
        <f t="shared" si="28"/>
        <v>0</v>
      </c>
      <c r="U131" s="114">
        <f t="shared" si="23"/>
        <v>44</v>
      </c>
      <c r="V131" s="114">
        <f t="shared" si="29"/>
        <v>0</v>
      </c>
    </row>
    <row r="132" spans="1:22" ht="57" x14ac:dyDescent="0.2">
      <c r="A132" s="10" t="str">
        <f>Questions!$A133</f>
        <v>DATA-22</v>
      </c>
      <c r="B132" s="10" t="str">
        <f t="shared" si="30"/>
        <v>DATA</v>
      </c>
      <c r="C132" s="10" t="str">
        <f>VLOOKUP($A132,Questions!$A$3:$L$333,2,0)&amp;""</f>
        <v>Are involatile backup copies made according to predefined schedules and securely stored and protected?</v>
      </c>
      <c r="D132" s="10" t="str">
        <f>VLOOKUP($A132,Questions!$A$3:$L$333,11,0)&amp;""</f>
        <v/>
      </c>
      <c r="E132" s="10" t="str">
        <f>VLOOKUP($A132,Questions!$A$3:$L$333,12,0)&amp;""</f>
        <v>Product</v>
      </c>
      <c r="F132" s="10" t="str">
        <f>VLOOKUP($A132,'Institution Evaluation'!$A$56:$K$346,3,0)&amp;""</f>
        <v/>
      </c>
      <c r="G132" s="10" t="str">
        <f>VLOOKUP($A132,'Institution Evaluation'!$A$56:$K$346,7,0)&amp;""</f>
        <v>Yes</v>
      </c>
      <c r="H132" s="10" t="str">
        <f>VLOOKUP($A132,'Institution Evaluation'!$A$56:$K$346,8,0)&amp;""</f>
        <v/>
      </c>
      <c r="I132" s="10" t="str">
        <f>VLOOKUP($A132,'Institution Evaluation'!$A$56:$K$346,9,0)&amp;""</f>
        <v>Minor Importance</v>
      </c>
      <c r="J132" s="10" t="str">
        <f>VLOOKUP($A132,'Institution Evaluation'!$A$56:$K$346,10,0)&amp;""</f>
        <v/>
      </c>
      <c r="K132" s="10">
        <f t="shared" si="31"/>
        <v>5</v>
      </c>
      <c r="L132" s="114">
        <f>IF($E132="Not Scored", "N/A",IF(AND($D132='Auto Responses'!$J$27,$H132=""),"N/A",IF(AND($D132='Auto Responses'!$J$27,$H132='Auto Responses'!$J$7),1,IF(AND($D132='Auto Responses'!$J$27,$H132='Auto Responses'!$J$8),0,IF(OR($F132=$G132,$H132='Auto Responses'!$J$7),1,0)))))</f>
        <v>0</v>
      </c>
      <c r="M132" s="10" t="str">
        <f>VLOOKUP($A132,'Institution Evaluation'!$A$56:$K$346,10,0)&amp;""</f>
        <v/>
      </c>
      <c r="N132" s="10">
        <f t="shared" si="32"/>
        <v>0</v>
      </c>
      <c r="O132" s="114">
        <f t="shared" si="33"/>
        <v>5</v>
      </c>
      <c r="P132" s="114">
        <f t="shared" si="34"/>
        <v>0</v>
      </c>
      <c r="Q132" s="114">
        <f t="shared" si="26"/>
        <v>0</v>
      </c>
      <c r="R132" s="114">
        <f t="shared" si="22"/>
        <v>0</v>
      </c>
      <c r="S132" s="114">
        <f t="shared" si="27"/>
        <v>0</v>
      </c>
      <c r="T132" s="114">
        <f t="shared" si="28"/>
        <v>0</v>
      </c>
      <c r="U132" s="114">
        <f t="shared" si="23"/>
        <v>44</v>
      </c>
      <c r="V132" s="114">
        <f t="shared" si="29"/>
        <v>0</v>
      </c>
    </row>
    <row r="133" spans="1:22" ht="57" x14ac:dyDescent="0.2">
      <c r="A133" s="10" t="str">
        <f>Questions!$A125</f>
        <v>DATA-14</v>
      </c>
      <c r="B133" s="10" t="str">
        <f t="shared" si="30"/>
        <v>DATA</v>
      </c>
      <c r="C133" s="10" t="str">
        <f>VLOOKUP($A133,Questions!$A$3:$L$333,2,0)&amp;""</f>
        <v>Are data backups encrypted?</v>
      </c>
      <c r="D133" s="10" t="str">
        <f>VLOOKUP($A133,Questions!$A$3:$L$333,11,0)&amp;""</f>
        <v/>
      </c>
      <c r="E133" s="10" t="str">
        <f>VLOOKUP($A133,Questions!$A$3:$L$333,12,0)&amp;""</f>
        <v>Product</v>
      </c>
      <c r="F133" s="10" t="str">
        <f>VLOOKUP($A133,'Institution Evaluation'!$A$56:$K$346,3,0)&amp;""</f>
        <v/>
      </c>
      <c r="G133" s="10" t="str">
        <f>VLOOKUP($A133,'Institution Evaluation'!$A$56:$K$346,7,0)&amp;""</f>
        <v>Yes</v>
      </c>
      <c r="H133" s="10" t="str">
        <f>VLOOKUP($A133,'Institution Evaluation'!$A$56:$K$346,8,0)&amp;""</f>
        <v/>
      </c>
      <c r="I133" s="10" t="str">
        <f>VLOOKUP($A133,'Institution Evaluation'!$A$56:$K$346,9,0)&amp;""</f>
        <v>Minor Importance</v>
      </c>
      <c r="J133" s="10" t="str">
        <f>VLOOKUP($A133,'Institution Evaluation'!$A$56:$K$346,10,0)&amp;""</f>
        <v/>
      </c>
      <c r="K133" s="10">
        <f t="shared" si="31"/>
        <v>5</v>
      </c>
      <c r="L133" s="114">
        <f>IF($E133="Not Scored", "N/A",IF(AND($D133='Auto Responses'!$J$27,$H133=""),"N/A",IF(AND($D133='Auto Responses'!$J$27,$H133='Auto Responses'!$J$7),1,IF(AND($D133='Auto Responses'!$J$27,$H133='Auto Responses'!$J$8),0,IF(OR($F133=$G133,$H133='Auto Responses'!$J$7),1,0)))))</f>
        <v>0</v>
      </c>
      <c r="M133" s="10" t="str">
        <f>VLOOKUP($A133,'Institution Evaluation'!$A$56:$K$346,10,0)&amp;""</f>
        <v/>
      </c>
      <c r="N133" s="10">
        <f t="shared" si="32"/>
        <v>0</v>
      </c>
      <c r="O133" s="114">
        <f t="shared" si="33"/>
        <v>5</v>
      </c>
      <c r="P133" s="114">
        <f t="shared" si="34"/>
        <v>0</v>
      </c>
      <c r="Q133" s="114">
        <f t="shared" si="26"/>
        <v>0</v>
      </c>
      <c r="R133" s="114">
        <f t="shared" ref="R133:R196" si="35">R132+Q133</f>
        <v>0</v>
      </c>
      <c r="S133" s="114">
        <f t="shared" si="27"/>
        <v>0</v>
      </c>
      <c r="T133" s="114">
        <f t="shared" si="28"/>
        <v>0</v>
      </c>
      <c r="U133" s="114">
        <f t="shared" ref="U133:U196" si="36">U132+T133</f>
        <v>44</v>
      </c>
      <c r="V133" s="114">
        <f t="shared" si="29"/>
        <v>0</v>
      </c>
    </row>
    <row r="134" spans="1:22" ht="71.25" x14ac:dyDescent="0.2">
      <c r="A134" s="10" t="str">
        <f>Questions!$A134</f>
        <v>DATA-23</v>
      </c>
      <c r="B134" s="10" t="str">
        <f t="shared" si="30"/>
        <v>DATA</v>
      </c>
      <c r="C134" s="10" t="str">
        <f>VLOOKUP($A134,Questions!$A$3:$L$333,2,0)&amp;""</f>
        <v>Do you have a cryptographic key management process (generation, exchange, storage, safeguards, use, vetting, and replacement) that is documented and currently implemented, for all system components (e.g., database, system, web, etc.)?</v>
      </c>
      <c r="D134" s="10" t="str">
        <f>VLOOKUP($A134,Questions!$A$3:$L$333,11,0)&amp;""</f>
        <v/>
      </c>
      <c r="E134" s="10" t="str">
        <f>VLOOKUP($A134,Questions!$A$3:$L$333,12,0)&amp;""</f>
        <v>Product</v>
      </c>
      <c r="F134" s="10" t="str">
        <f>VLOOKUP($A134,'Institution Evaluation'!$A$56:$K$346,3,0)&amp;""</f>
        <v/>
      </c>
      <c r="G134" s="10" t="str">
        <f>VLOOKUP($A134,'Institution Evaluation'!$A$56:$K$346,7,0)&amp;""</f>
        <v>Yes</v>
      </c>
      <c r="H134" s="10" t="str">
        <f>VLOOKUP($A134,'Institution Evaluation'!$A$56:$K$346,8,0)&amp;""</f>
        <v/>
      </c>
      <c r="I134" s="10" t="str">
        <f>VLOOKUP($A134,'Institution Evaluation'!$A$56:$K$346,9,0)&amp;""</f>
        <v>Minor Importance</v>
      </c>
      <c r="J134" s="10" t="str">
        <f>VLOOKUP($A134,'Institution Evaluation'!$A$56:$K$346,10,0)&amp;""</f>
        <v/>
      </c>
      <c r="K134" s="10">
        <f t="shared" si="31"/>
        <v>5</v>
      </c>
      <c r="L134" s="114">
        <f>IF($E134="Not Scored", "N/A",IF(AND($D134='Auto Responses'!$J$27,$H134=""),"N/A",IF(AND($D134='Auto Responses'!$J$27,$H134='Auto Responses'!$J$7),1,IF(AND($D134='Auto Responses'!$J$27,$H134='Auto Responses'!$J$8),0,IF(OR($F134=$G134,$H134='Auto Responses'!$J$7),1,0)))))</f>
        <v>0</v>
      </c>
      <c r="M134" s="10" t="str">
        <f>VLOOKUP($A134,'Institution Evaluation'!$A$56:$K$346,10,0)&amp;""</f>
        <v/>
      </c>
      <c r="N134" s="10">
        <f t="shared" si="32"/>
        <v>0</v>
      </c>
      <c r="O134" s="114">
        <f t="shared" si="33"/>
        <v>5</v>
      </c>
      <c r="P134" s="114">
        <f t="shared" si="34"/>
        <v>0</v>
      </c>
      <c r="Q134" s="114">
        <f t="shared" si="26"/>
        <v>0</v>
      </c>
      <c r="R134" s="114">
        <f t="shared" si="35"/>
        <v>0</v>
      </c>
      <c r="S134" s="114">
        <f t="shared" si="27"/>
        <v>0</v>
      </c>
      <c r="T134" s="114">
        <f t="shared" si="28"/>
        <v>0</v>
      </c>
      <c r="U134" s="114">
        <f t="shared" si="36"/>
        <v>44</v>
      </c>
      <c r="V134" s="114">
        <f t="shared" si="29"/>
        <v>0</v>
      </c>
    </row>
    <row r="135" spans="1:22" ht="57" x14ac:dyDescent="0.2">
      <c r="A135" s="10" t="str">
        <f>Questions!$A135</f>
        <v>DCTR-01</v>
      </c>
      <c r="B135" s="10" t="str">
        <f t="shared" si="30"/>
        <v>DCTR</v>
      </c>
      <c r="C135" s="10" t="str">
        <f>VLOOKUP($A135,Questions!$A$3:$L$333,2,0)&amp;""</f>
        <v>Select your hosting option.</v>
      </c>
      <c r="D135" s="10" t="str">
        <f>VLOOKUP($A135,Questions!$A$3:$L$333,11,0)&amp;""</f>
        <v/>
      </c>
      <c r="E135" s="10" t="str">
        <f>VLOOKUP($A135,Questions!$A$3:$L$333,12,0)&amp;""</f>
        <v>Not scored</v>
      </c>
      <c r="F135" s="10" t="str">
        <f>VLOOKUP($A135,'Institution Evaluation'!$A$56:$K$346,3,0)&amp;""</f>
        <v/>
      </c>
      <c r="G135" s="10" t="str">
        <f>VLOOKUP($A135,'Institution Evaluation'!$A$56:$K$346,7,0)&amp;""</f>
        <v>Yes</v>
      </c>
      <c r="H135" s="10" t="str">
        <f>VLOOKUP($A135,'Institution Evaluation'!$A$56:$K$346,8,0)&amp;""</f>
        <v/>
      </c>
      <c r="I135" s="10" t="str">
        <f>VLOOKUP($A135,'Institution Evaluation'!$A$56:$K$346,9,0)&amp;""</f>
        <v/>
      </c>
      <c r="J135" s="10" t="str">
        <f>VLOOKUP($A135,'Institution Evaluation'!$A$56:$K$346,10,0)&amp;""</f>
        <v/>
      </c>
      <c r="K135" s="10">
        <f t="shared" si="31"/>
        <v>10</v>
      </c>
      <c r="L135" s="114" t="str">
        <f>IF(OR($E135="Not Scored",$F135=""),"N/A",IF(AND($D135='Auto Responses'!$J$27,$H135=""),"N/A",IF(AND($D135='Auto Responses'!$J$27,$H135='Auto Responses'!$J$7),1,IF(AND($D135='Auto Responses'!$J$27,$H135='Auto Responses'!$J$8),0,IF(OR($F135=$G135,$H135='Auto Responses'!$J$7),1,0)))))</f>
        <v>N/A</v>
      </c>
      <c r="M135" s="10" t="str">
        <f>VLOOKUP($A135,'Institution Evaluation'!$A$56:$K$346,10,0)&amp;""</f>
        <v/>
      </c>
      <c r="N135" s="10">
        <f t="shared" si="32"/>
        <v>0</v>
      </c>
      <c r="O135" s="114" t="str">
        <f>IF(OR($F$17="No",$E135="Not Scored",$F135=""),"N/A",IF($J135="",$K135,IF($J135="Minor Importance",5,IF($J135="Standard Importance",10,IF($J135="Critical Importance",20,0)))))</f>
        <v>N/A</v>
      </c>
      <c r="P135" s="114" t="str">
        <f t="shared" si="34"/>
        <v>N/A</v>
      </c>
      <c r="Q135" s="114">
        <f t="shared" si="26"/>
        <v>0</v>
      </c>
      <c r="R135" s="114">
        <f t="shared" si="35"/>
        <v>0</v>
      </c>
      <c r="S135" s="114">
        <f t="shared" si="27"/>
        <v>0</v>
      </c>
      <c r="T135" s="114">
        <f t="shared" si="28"/>
        <v>0</v>
      </c>
      <c r="U135" s="114">
        <f t="shared" si="36"/>
        <v>44</v>
      </c>
      <c r="V135" s="114">
        <f t="shared" si="29"/>
        <v>0</v>
      </c>
    </row>
    <row r="136" spans="1:22" ht="57" x14ac:dyDescent="0.2">
      <c r="A136" s="10" t="str">
        <f>Questions!$A136</f>
        <v>DCTR-02</v>
      </c>
      <c r="B136" s="10" t="str">
        <f t="shared" si="30"/>
        <v>DCTR</v>
      </c>
      <c r="C136" s="10" t="str">
        <f>VLOOKUP($A136,Questions!$A$3:$L$333,2,0)&amp;""</f>
        <v>Is a SOC 2 Type 2 report available for the hosting environment?</v>
      </c>
      <c r="D136" s="10" t="str">
        <f>VLOOKUP($A136,Questions!$A$3:$L$333,11,0)&amp;""</f>
        <v/>
      </c>
      <c r="E136" s="10" t="str">
        <f>VLOOKUP($A136,Questions!$A$3:$L$333,12,0)&amp;""</f>
        <v>Infrastructure</v>
      </c>
      <c r="F136" s="10" t="str">
        <f>VLOOKUP($A136,'Institution Evaluation'!$A$56:$K$346,3,0)&amp;""</f>
        <v/>
      </c>
      <c r="G136" s="10" t="str">
        <f>VLOOKUP($A136,'Institution Evaluation'!$A$56:$K$346,7,0)&amp;""</f>
        <v>Yes</v>
      </c>
      <c r="H136" s="10" t="str">
        <f>VLOOKUP($A136,'Institution Evaluation'!$A$56:$K$346,8,0)&amp;""</f>
        <v/>
      </c>
      <c r="I136" s="10" t="str">
        <f>VLOOKUP($A136,'Institution Evaluation'!$A$56:$K$346,9,0)&amp;""</f>
        <v>Standard Importance</v>
      </c>
      <c r="J136" s="10" t="str">
        <f>VLOOKUP($A136,'Institution Evaluation'!$A$56:$K$346,10,0)&amp;""</f>
        <v/>
      </c>
      <c r="K136" s="10">
        <f t="shared" si="31"/>
        <v>10</v>
      </c>
      <c r="L136" s="114" t="str">
        <f>IF(OR($E136="Not Scored",$F136=""),"N/A",IF(AND($D136='Auto Responses'!$J$27,$H136=""),"N/A",IF(AND($D136='Auto Responses'!$J$27,$H136='Auto Responses'!$J$7),1,IF(AND($D136='Auto Responses'!$J$27,$H136='Auto Responses'!$J$8),0,IF(OR($F136=$G136,$H136='Auto Responses'!$J$7),1,0)))))</f>
        <v>N/A</v>
      </c>
      <c r="M136" s="10" t="str">
        <f>VLOOKUP($A136,'Institution Evaluation'!$A$56:$K$346,10,0)&amp;""</f>
        <v/>
      </c>
      <c r="N136" s="10">
        <f t="shared" si="32"/>
        <v>0</v>
      </c>
      <c r="O136" s="114" t="str">
        <f t="shared" ref="O136:O150" si="37">IF(OR($F$17="No",$E136="Not Scored",$F136=""),"N/A",IF($J136="",$K136,IF($J136="Minor Importance",5,IF($J136="Standard Importance",10,IF($J136="Critical Importance",20,0)))))</f>
        <v>N/A</v>
      </c>
      <c r="P136" s="114" t="str">
        <f t="shared" si="34"/>
        <v>N/A</v>
      </c>
      <c r="Q136" s="114">
        <f t="shared" si="26"/>
        <v>0</v>
      </c>
      <c r="R136" s="114">
        <f t="shared" si="35"/>
        <v>0</v>
      </c>
      <c r="S136" s="114">
        <f t="shared" si="27"/>
        <v>0</v>
      </c>
      <c r="T136" s="114">
        <f t="shared" si="28"/>
        <v>0</v>
      </c>
      <c r="U136" s="114">
        <f t="shared" si="36"/>
        <v>44</v>
      </c>
      <c r="V136" s="114">
        <f t="shared" si="29"/>
        <v>0</v>
      </c>
    </row>
    <row r="137" spans="1:22" ht="57" x14ac:dyDescent="0.2">
      <c r="A137" s="10" t="str">
        <f>Questions!$A137</f>
        <v>DCTR-03</v>
      </c>
      <c r="B137" s="10" t="str">
        <f t="shared" si="30"/>
        <v>DCTR</v>
      </c>
      <c r="C137" s="10" t="str">
        <f>VLOOKUP($A137,Questions!$A$3:$L$333,2,0)&amp;""</f>
        <v>Are you generally able to accommodate storing each institution's data within its geographic region?</v>
      </c>
      <c r="D137" s="10" t="str">
        <f>VLOOKUP($A137,Questions!$A$3:$L$333,11,0)&amp;""</f>
        <v/>
      </c>
      <c r="E137" s="10" t="str">
        <f>VLOOKUP($A137,Questions!$A$3:$L$333,12,0)&amp;""</f>
        <v>Infrastructure</v>
      </c>
      <c r="F137" s="10" t="str">
        <f>VLOOKUP($A137,'Institution Evaluation'!$A$56:$K$346,3,0)&amp;""</f>
        <v/>
      </c>
      <c r="G137" s="10" t="str">
        <f>VLOOKUP($A137,'Institution Evaluation'!$A$56:$K$346,7,0)&amp;""</f>
        <v>Yes</v>
      </c>
      <c r="H137" s="10" t="str">
        <f>VLOOKUP($A137,'Institution Evaluation'!$A$56:$K$346,8,0)&amp;""</f>
        <v/>
      </c>
      <c r="I137" s="10" t="str">
        <f>VLOOKUP($A137,'Institution Evaluation'!$A$56:$K$346,9,0)&amp;""</f>
        <v>Standard Importance</v>
      </c>
      <c r="J137" s="10" t="str">
        <f>VLOOKUP($A137,'Institution Evaluation'!$A$56:$K$346,10,0)&amp;""</f>
        <v/>
      </c>
      <c r="K137" s="10">
        <f t="shared" si="31"/>
        <v>10</v>
      </c>
      <c r="L137" s="114" t="str">
        <f>IF(OR($E137="Not Scored",$F137=""),"N/A",IF(AND($D137='Auto Responses'!$J$27,$H137=""),"N/A",IF(AND($D137='Auto Responses'!$J$27,$H137='Auto Responses'!$J$7),1,IF(AND($D137='Auto Responses'!$J$27,$H137='Auto Responses'!$J$8),0,IF(OR($F137=$G137,$H137='Auto Responses'!$J$7),1,0)))))</f>
        <v>N/A</v>
      </c>
      <c r="M137" s="10" t="str">
        <f>VLOOKUP($A137,'Institution Evaluation'!$A$56:$K$346,10,0)&amp;""</f>
        <v/>
      </c>
      <c r="N137" s="10">
        <f t="shared" si="32"/>
        <v>0</v>
      </c>
      <c r="O137" s="114" t="str">
        <f t="shared" si="37"/>
        <v>N/A</v>
      </c>
      <c r="P137" s="114" t="str">
        <f t="shared" si="34"/>
        <v>N/A</v>
      </c>
      <c r="Q137" s="114">
        <f t="shared" si="26"/>
        <v>0</v>
      </c>
      <c r="R137" s="114">
        <f t="shared" si="35"/>
        <v>0</v>
      </c>
      <c r="S137" s="114">
        <f t="shared" si="27"/>
        <v>0</v>
      </c>
      <c r="T137" s="114">
        <f t="shared" si="28"/>
        <v>0</v>
      </c>
      <c r="U137" s="114">
        <f t="shared" si="36"/>
        <v>44</v>
      </c>
      <c r="V137" s="114">
        <f t="shared" si="29"/>
        <v>0</v>
      </c>
    </row>
    <row r="138" spans="1:22" ht="57" x14ac:dyDescent="0.2">
      <c r="A138" s="10" t="str">
        <f>Questions!$A138</f>
        <v>DCTR-04</v>
      </c>
      <c r="B138" s="10" t="str">
        <f t="shared" si="30"/>
        <v>DCTR</v>
      </c>
      <c r="C138" s="10" t="str">
        <f>VLOOKUP($A138,Questions!$A$3:$L$333,2,0)&amp;""</f>
        <v>Are the data centers staffed 24 hours a day, seven days a week (i.e., 24 x 7 x 365)?</v>
      </c>
      <c r="D138" s="10" t="str">
        <f>VLOOKUP($A138,Questions!$A$3:$L$333,11,0)&amp;""</f>
        <v/>
      </c>
      <c r="E138" s="10" t="str">
        <f>VLOOKUP($A138,Questions!$A$3:$L$333,12,0)&amp;""</f>
        <v>Infrastructure</v>
      </c>
      <c r="F138" s="10" t="str">
        <f>VLOOKUP($A138,'Institution Evaluation'!$A$56:$K$346,3,0)&amp;""</f>
        <v/>
      </c>
      <c r="G138" s="10" t="str">
        <f>VLOOKUP($A138,'Institution Evaluation'!$A$56:$K$346,7,0)&amp;""</f>
        <v>Yes</v>
      </c>
      <c r="H138" s="10" t="str">
        <f>VLOOKUP($A138,'Institution Evaluation'!$A$56:$K$346,8,0)&amp;""</f>
        <v/>
      </c>
      <c r="I138" s="10" t="str">
        <f>VLOOKUP($A138,'Institution Evaluation'!$A$56:$K$346,9,0)&amp;""</f>
        <v>Standard Importance</v>
      </c>
      <c r="J138" s="10" t="str">
        <f>VLOOKUP($A138,'Institution Evaluation'!$A$56:$K$346,10,0)&amp;""</f>
        <v/>
      </c>
      <c r="K138" s="10">
        <f t="shared" si="31"/>
        <v>10</v>
      </c>
      <c r="L138" s="114" t="str">
        <f>IF(OR($E138="Not Scored",$F138=""),"N/A",IF(AND($D138='Auto Responses'!$J$27,$H138=""),"N/A",IF(AND($D138='Auto Responses'!$J$27,$H138='Auto Responses'!$J$7),1,IF(AND($D138='Auto Responses'!$J$27,$H138='Auto Responses'!$J$8),0,IF(OR($F138=$G138,$H138='Auto Responses'!$J$7),1,0)))))</f>
        <v>N/A</v>
      </c>
      <c r="M138" s="10" t="str">
        <f>VLOOKUP($A138,'Institution Evaluation'!$A$56:$K$346,10,0)&amp;""</f>
        <v/>
      </c>
      <c r="N138" s="10">
        <f t="shared" si="32"/>
        <v>0</v>
      </c>
      <c r="O138" s="114" t="str">
        <f t="shared" si="37"/>
        <v>N/A</v>
      </c>
      <c r="P138" s="114" t="str">
        <f t="shared" si="34"/>
        <v>N/A</v>
      </c>
      <c r="Q138" s="114">
        <f t="shared" si="26"/>
        <v>0</v>
      </c>
      <c r="R138" s="114">
        <f t="shared" si="35"/>
        <v>0</v>
      </c>
      <c r="S138" s="114">
        <f t="shared" si="27"/>
        <v>0</v>
      </c>
      <c r="T138" s="114">
        <f t="shared" si="28"/>
        <v>0</v>
      </c>
      <c r="U138" s="114">
        <f t="shared" si="36"/>
        <v>44</v>
      </c>
      <c r="V138" s="114">
        <f t="shared" si="29"/>
        <v>0</v>
      </c>
    </row>
    <row r="139" spans="1:22" ht="57" x14ac:dyDescent="0.2">
      <c r="A139" s="10" t="str">
        <f>Questions!$A139</f>
        <v>DCTR-05</v>
      </c>
      <c r="B139" s="10" t="str">
        <f t="shared" si="30"/>
        <v>DCTR</v>
      </c>
      <c r="C139" s="10" t="str">
        <f>VLOOKUP($A139,Questions!$A$3:$L$333,2,0)&amp;""</f>
        <v>Are your servers separated from other companies via a physical barrier, such as a cage or hard walls?</v>
      </c>
      <c r="D139" s="10" t="str">
        <f>VLOOKUP($A139,Questions!$A$3:$L$333,11,0)&amp;""</f>
        <v/>
      </c>
      <c r="E139" s="10" t="str">
        <f>VLOOKUP($A139,Questions!$A$3:$L$333,12,0)&amp;""</f>
        <v>Infrastructure</v>
      </c>
      <c r="F139" s="10" t="str">
        <f>VLOOKUP($A139,'Institution Evaluation'!$A$56:$K$346,3,0)&amp;""</f>
        <v/>
      </c>
      <c r="G139" s="10" t="str">
        <f>VLOOKUP($A139,'Institution Evaluation'!$A$56:$K$346,7,0)&amp;""</f>
        <v>Yes</v>
      </c>
      <c r="H139" s="10" t="str">
        <f>VLOOKUP($A139,'Institution Evaluation'!$A$56:$K$346,8,0)&amp;""</f>
        <v/>
      </c>
      <c r="I139" s="10" t="str">
        <f>VLOOKUP($A139,'Institution Evaluation'!$A$56:$K$346,9,0)&amp;""</f>
        <v>Standard Importance</v>
      </c>
      <c r="J139" s="10" t="str">
        <f>VLOOKUP($A139,'Institution Evaluation'!$A$56:$K$346,10,0)&amp;""</f>
        <v/>
      </c>
      <c r="K139" s="10">
        <f t="shared" si="31"/>
        <v>10</v>
      </c>
      <c r="L139" s="114" t="str">
        <f>IF(OR($E139="Not Scored",$F139=""),"N/A",IF(AND($D139='Auto Responses'!$J$27,$H139=""),"N/A",IF(AND($D139='Auto Responses'!$J$27,$H139='Auto Responses'!$J$7),1,IF(AND($D139='Auto Responses'!$J$27,$H139='Auto Responses'!$J$8),0,IF(OR($F139=$G139,$H139='Auto Responses'!$J$7),1,0)))))</f>
        <v>N/A</v>
      </c>
      <c r="M139" s="10" t="str">
        <f>VLOOKUP($A139,'Institution Evaluation'!$A$56:$K$346,10,0)&amp;""</f>
        <v/>
      </c>
      <c r="N139" s="10">
        <f t="shared" si="32"/>
        <v>0</v>
      </c>
      <c r="O139" s="114" t="str">
        <f t="shared" si="37"/>
        <v>N/A</v>
      </c>
      <c r="P139" s="114" t="str">
        <f t="shared" si="34"/>
        <v>N/A</v>
      </c>
      <c r="Q139" s="114">
        <f t="shared" si="26"/>
        <v>0</v>
      </c>
      <c r="R139" s="114">
        <f t="shared" si="35"/>
        <v>0</v>
      </c>
      <c r="S139" s="114">
        <f t="shared" si="27"/>
        <v>0</v>
      </c>
      <c r="T139" s="114">
        <f t="shared" si="28"/>
        <v>0</v>
      </c>
      <c r="U139" s="114">
        <f t="shared" si="36"/>
        <v>44</v>
      </c>
      <c r="V139" s="114">
        <f t="shared" si="29"/>
        <v>0</v>
      </c>
    </row>
    <row r="140" spans="1:22" ht="57" x14ac:dyDescent="0.2">
      <c r="A140" s="10" t="str">
        <f>Questions!$A140</f>
        <v>DCTR-06</v>
      </c>
      <c r="B140" s="10" t="str">
        <f t="shared" si="30"/>
        <v>DCTR</v>
      </c>
      <c r="C140" s="10" t="str">
        <f>VLOOKUP($A140,Questions!$A$3:$L$333,2,0)&amp;""</f>
        <v>Does a physical barrier fully enclose the physical space, preventing unauthorized physical contact with any of your devices?*</v>
      </c>
      <c r="D140" s="10" t="str">
        <f>VLOOKUP($A140,Questions!$A$3:$L$333,11,0)&amp;""</f>
        <v/>
      </c>
      <c r="E140" s="10" t="str">
        <f>VLOOKUP($A140,Questions!$A$3:$L$333,12,0)&amp;""</f>
        <v>Infrastructure</v>
      </c>
      <c r="F140" s="10" t="str">
        <f>VLOOKUP($A140,'Institution Evaluation'!$A$56:$K$346,3,0)&amp;""</f>
        <v/>
      </c>
      <c r="G140" s="10" t="str">
        <f>VLOOKUP($A140,'Institution Evaluation'!$A$56:$K$346,7,0)&amp;""</f>
        <v>Yes</v>
      </c>
      <c r="H140" s="10" t="str">
        <f>VLOOKUP($A140,'Institution Evaluation'!$A$56:$K$346,8,0)&amp;""</f>
        <v/>
      </c>
      <c r="I140" s="10" t="str">
        <f>VLOOKUP($A140,'Institution Evaluation'!$A$56:$K$346,9,0)&amp;""</f>
        <v>Critical Importance</v>
      </c>
      <c r="J140" s="10" t="str">
        <f>VLOOKUP($A140,'Institution Evaluation'!$A$56:$K$346,10,0)&amp;""</f>
        <v/>
      </c>
      <c r="K140" s="10">
        <f t="shared" si="31"/>
        <v>20</v>
      </c>
      <c r="L140" s="114" t="str">
        <f>IF(OR($E140="Not Scored",$F140=""),"N/A",IF(AND($D140='Auto Responses'!$J$27,$H140=""),"N/A",IF(AND($D140='Auto Responses'!$J$27,$H140='Auto Responses'!$J$7),1,IF(AND($D140='Auto Responses'!$J$27,$H140='Auto Responses'!$J$8),0,IF(OR($F140=$G140,$H140='Auto Responses'!$J$7),1,0)))))</f>
        <v>N/A</v>
      </c>
      <c r="M140" s="10" t="str">
        <f>VLOOKUP($A140,'Institution Evaluation'!$A$56:$K$346,10,0)&amp;""</f>
        <v/>
      </c>
      <c r="N140" s="10">
        <f t="shared" si="32"/>
        <v>1</v>
      </c>
      <c r="O140" s="114" t="str">
        <f t="shared" si="37"/>
        <v>N/A</v>
      </c>
      <c r="P140" s="114" t="str">
        <f t="shared" si="34"/>
        <v>N/A</v>
      </c>
      <c r="Q140" s="114">
        <f t="shared" si="26"/>
        <v>0</v>
      </c>
      <c r="R140" s="114">
        <f t="shared" si="35"/>
        <v>0</v>
      </c>
      <c r="S140" s="114">
        <f t="shared" si="27"/>
        <v>0</v>
      </c>
      <c r="T140" s="114">
        <f t="shared" si="28"/>
        <v>1</v>
      </c>
      <c r="U140" s="114">
        <f t="shared" si="36"/>
        <v>45</v>
      </c>
      <c r="V140" s="114">
        <f t="shared" si="29"/>
        <v>45</v>
      </c>
    </row>
    <row r="141" spans="1:22" ht="57" x14ac:dyDescent="0.2">
      <c r="A141" s="10" t="str">
        <f>Questions!$A141</f>
        <v>DCTR-07</v>
      </c>
      <c r="B141" s="10" t="str">
        <f t="shared" si="30"/>
        <v>DCTR</v>
      </c>
      <c r="C141" s="10" t="str">
        <f>VLOOKUP($A141,Questions!$A$3:$L$333,2,0)&amp;""</f>
        <v>Are your primary and secondary data centers geographically diverse?</v>
      </c>
      <c r="D141" s="10" t="str">
        <f>VLOOKUP($A141,Questions!$A$3:$L$333,11,0)&amp;""</f>
        <v/>
      </c>
      <c r="E141" s="10" t="str">
        <f>VLOOKUP($A141,Questions!$A$3:$L$333,12,0)&amp;""</f>
        <v>Infrastructure</v>
      </c>
      <c r="F141" s="10" t="str">
        <f>VLOOKUP($A141,'Institution Evaluation'!$A$56:$K$346,3,0)&amp;""</f>
        <v/>
      </c>
      <c r="G141" s="10" t="str">
        <f>VLOOKUP($A141,'Institution Evaluation'!$A$56:$K$346,7,0)&amp;""</f>
        <v>Yes</v>
      </c>
      <c r="H141" s="10" t="str">
        <f>VLOOKUP($A141,'Institution Evaluation'!$A$56:$K$346,8,0)&amp;""</f>
        <v/>
      </c>
      <c r="I141" s="10" t="str">
        <f>VLOOKUP($A141,'Institution Evaluation'!$A$56:$K$346,9,0)&amp;""</f>
        <v>Standard Importance</v>
      </c>
      <c r="J141" s="10" t="str">
        <f>VLOOKUP($A141,'Institution Evaluation'!$A$56:$K$346,10,0)&amp;""</f>
        <v/>
      </c>
      <c r="K141" s="10">
        <f t="shared" si="31"/>
        <v>10</v>
      </c>
      <c r="L141" s="114" t="str">
        <f>IF(OR($E141="Not Scored",$F141=""),"N/A",IF(AND($D141='Auto Responses'!$J$27,$H141=""),"N/A",IF(AND($D141='Auto Responses'!$J$27,$H141='Auto Responses'!$J$7),1,IF(AND($D141='Auto Responses'!$J$27,$H141='Auto Responses'!$J$8),0,IF(OR($F141=$G141,$H141='Auto Responses'!$J$7),1,0)))))</f>
        <v>N/A</v>
      </c>
      <c r="M141" s="10" t="str">
        <f>VLOOKUP($A141,'Institution Evaluation'!$A$56:$K$346,10,0)&amp;""</f>
        <v/>
      </c>
      <c r="N141" s="10">
        <f t="shared" si="32"/>
        <v>0</v>
      </c>
      <c r="O141" s="114" t="str">
        <f t="shared" si="37"/>
        <v>N/A</v>
      </c>
      <c r="P141" s="114" t="str">
        <f t="shared" si="34"/>
        <v>N/A</v>
      </c>
      <c r="Q141" s="114">
        <f t="shared" si="26"/>
        <v>0</v>
      </c>
      <c r="R141" s="114">
        <f t="shared" si="35"/>
        <v>0</v>
      </c>
      <c r="S141" s="114">
        <f t="shared" si="27"/>
        <v>0</v>
      </c>
      <c r="T141" s="114">
        <f t="shared" si="28"/>
        <v>0</v>
      </c>
      <c r="U141" s="114">
        <f t="shared" si="36"/>
        <v>45</v>
      </c>
      <c r="V141" s="114">
        <f t="shared" si="29"/>
        <v>0</v>
      </c>
    </row>
    <row r="142" spans="1:22" ht="57" x14ac:dyDescent="0.2">
      <c r="A142" s="10" t="str">
        <f>Questions!$A142</f>
        <v>DCTR-08</v>
      </c>
      <c r="B142" s="10" t="str">
        <f t="shared" si="30"/>
        <v>DCTR</v>
      </c>
      <c r="C142" s="10" t="str">
        <f>VLOOKUP($A142,Questions!$A$3:$L$333,2,0)&amp;""</f>
        <v>Is the service hosted in a high-availability environment?</v>
      </c>
      <c r="D142" s="10" t="str">
        <f>VLOOKUP($A142,Questions!$A$3:$L$333,11,0)&amp;""</f>
        <v/>
      </c>
      <c r="E142" s="10" t="str">
        <f>VLOOKUP($A142,Questions!$A$3:$L$333,12,0)&amp;""</f>
        <v>Infrastructure</v>
      </c>
      <c r="F142" s="10" t="str">
        <f>VLOOKUP($A142,'Institution Evaluation'!$A$56:$K$346,3,0)&amp;""</f>
        <v/>
      </c>
      <c r="G142" s="10" t="str">
        <f>VLOOKUP($A142,'Institution Evaluation'!$A$56:$K$346,7,0)&amp;""</f>
        <v>Yes</v>
      </c>
      <c r="H142" s="10" t="str">
        <f>VLOOKUP($A142,'Institution Evaluation'!$A$56:$K$346,8,0)&amp;""</f>
        <v/>
      </c>
      <c r="I142" s="10" t="str">
        <f>VLOOKUP($A142,'Institution Evaluation'!$A$56:$K$346,9,0)&amp;""</f>
        <v>Standard Importance</v>
      </c>
      <c r="J142" s="10" t="str">
        <f>VLOOKUP($A142,'Institution Evaluation'!$A$56:$K$346,10,0)&amp;""</f>
        <v/>
      </c>
      <c r="K142" s="10">
        <f t="shared" si="31"/>
        <v>10</v>
      </c>
      <c r="L142" s="114" t="str">
        <f>IF(OR($E142="Not Scored",$F142=""),"N/A",IF(AND($D142='Auto Responses'!$J$27,$H142=""),"N/A",IF(AND($D142='Auto Responses'!$J$27,$H142='Auto Responses'!$J$7),1,IF(AND($D142='Auto Responses'!$J$27,$H142='Auto Responses'!$J$8),0,IF(OR($F142=$G142,$H142='Auto Responses'!$J$7),1,0)))))</f>
        <v>N/A</v>
      </c>
      <c r="M142" s="10" t="str">
        <f>VLOOKUP($A142,'Institution Evaluation'!$A$56:$K$346,10,0)&amp;""</f>
        <v/>
      </c>
      <c r="N142" s="10">
        <f t="shared" si="32"/>
        <v>0</v>
      </c>
      <c r="O142" s="114" t="str">
        <f t="shared" si="37"/>
        <v>N/A</v>
      </c>
      <c r="P142" s="114" t="str">
        <f t="shared" si="34"/>
        <v>N/A</v>
      </c>
      <c r="Q142" s="114">
        <f t="shared" si="26"/>
        <v>0</v>
      </c>
      <c r="R142" s="114">
        <f t="shared" si="35"/>
        <v>0</v>
      </c>
      <c r="S142" s="114">
        <f t="shared" si="27"/>
        <v>0</v>
      </c>
      <c r="T142" s="114">
        <f t="shared" si="28"/>
        <v>0</v>
      </c>
      <c r="U142" s="114">
        <f t="shared" si="36"/>
        <v>45</v>
      </c>
      <c r="V142" s="114">
        <f t="shared" si="29"/>
        <v>0</v>
      </c>
    </row>
    <row r="143" spans="1:22" ht="57" x14ac:dyDescent="0.2">
      <c r="A143" s="10" t="str">
        <f>Questions!$A143</f>
        <v>DCTR-09</v>
      </c>
      <c r="B143" s="10" t="str">
        <f t="shared" si="30"/>
        <v>DCTR</v>
      </c>
      <c r="C143" s="10" t="str">
        <f>VLOOKUP($A143,Questions!$A$3:$L$333,2,0)&amp;""</f>
        <v>Is redundant power available for all data centers where institutional data will reside?</v>
      </c>
      <c r="D143" s="10" t="str">
        <f>VLOOKUP($A143,Questions!$A$3:$L$333,11,0)&amp;""</f>
        <v/>
      </c>
      <c r="E143" s="10" t="str">
        <f>VLOOKUP($A143,Questions!$A$3:$L$333,12,0)&amp;""</f>
        <v>Infrastructure</v>
      </c>
      <c r="F143" s="10" t="str">
        <f>VLOOKUP($A143,'Institution Evaluation'!$A$56:$K$346,3,0)&amp;""</f>
        <v/>
      </c>
      <c r="G143" s="10" t="str">
        <f>VLOOKUP($A143,'Institution Evaluation'!$A$56:$K$346,7,0)&amp;""</f>
        <v>Yes</v>
      </c>
      <c r="H143" s="10" t="str">
        <f>VLOOKUP($A143,'Institution Evaluation'!$A$56:$K$346,8,0)&amp;""</f>
        <v/>
      </c>
      <c r="I143" s="10" t="str">
        <f>VLOOKUP($A143,'Institution Evaluation'!$A$56:$K$346,9,0)&amp;""</f>
        <v>Standard Importance</v>
      </c>
      <c r="J143" s="10" t="str">
        <f>VLOOKUP($A143,'Institution Evaluation'!$A$56:$K$346,10,0)&amp;""</f>
        <v/>
      </c>
      <c r="K143" s="10">
        <f t="shared" si="31"/>
        <v>10</v>
      </c>
      <c r="L143" s="114" t="str">
        <f>IF(OR($E143="Not Scored",$F143=""),"N/A",IF(AND($D143='Auto Responses'!$J$27,$H143=""),"N/A",IF(AND($D143='Auto Responses'!$J$27,$H143='Auto Responses'!$J$7),1,IF(AND($D143='Auto Responses'!$J$27,$H143='Auto Responses'!$J$8),0,IF(OR($F143=$G143,$H143='Auto Responses'!$J$7),1,0)))))</f>
        <v>N/A</v>
      </c>
      <c r="M143" s="10" t="str">
        <f>VLOOKUP($A143,'Institution Evaluation'!$A$56:$K$346,10,0)&amp;""</f>
        <v/>
      </c>
      <c r="N143" s="10">
        <f t="shared" si="32"/>
        <v>0</v>
      </c>
      <c r="O143" s="114" t="str">
        <f t="shared" si="37"/>
        <v>N/A</v>
      </c>
      <c r="P143" s="114" t="str">
        <f t="shared" si="34"/>
        <v>N/A</v>
      </c>
      <c r="Q143" s="114">
        <f t="shared" si="26"/>
        <v>0</v>
      </c>
      <c r="R143" s="114">
        <f t="shared" si="35"/>
        <v>0</v>
      </c>
      <c r="S143" s="114">
        <f t="shared" si="27"/>
        <v>0</v>
      </c>
      <c r="T143" s="114">
        <f t="shared" si="28"/>
        <v>0</v>
      </c>
      <c r="U143" s="114">
        <f t="shared" si="36"/>
        <v>45</v>
      </c>
      <c r="V143" s="114">
        <f t="shared" si="29"/>
        <v>0</v>
      </c>
    </row>
    <row r="144" spans="1:22" ht="57" x14ac:dyDescent="0.2">
      <c r="A144" s="10" t="str">
        <f>Questions!$A144</f>
        <v>DCTR-10</v>
      </c>
      <c r="B144" s="10" t="str">
        <f t="shared" si="30"/>
        <v>DCTR</v>
      </c>
      <c r="C144" s="10" t="str">
        <f>VLOOKUP($A144,Questions!$A$3:$L$333,2,0)&amp;""</f>
        <v>Are redundant power strategies tested?*</v>
      </c>
      <c r="D144" s="10" t="str">
        <f>VLOOKUP($A144,Questions!$A$3:$L$333,11,0)&amp;""</f>
        <v/>
      </c>
      <c r="E144" s="10" t="str">
        <f>VLOOKUP($A144,Questions!$A$3:$L$333,12,0)&amp;""</f>
        <v>Infrastructure</v>
      </c>
      <c r="F144" s="10" t="str">
        <f>VLOOKUP($A144,'Institution Evaluation'!$A$56:$K$346,3,0)&amp;""</f>
        <v/>
      </c>
      <c r="G144" s="10" t="str">
        <f>VLOOKUP($A144,'Institution Evaluation'!$A$56:$K$346,7,0)&amp;""</f>
        <v>Yes</v>
      </c>
      <c r="H144" s="10" t="str">
        <f>VLOOKUP($A144,'Institution Evaluation'!$A$56:$K$346,8,0)&amp;""</f>
        <v/>
      </c>
      <c r="I144" s="10" t="str">
        <f>VLOOKUP($A144,'Institution Evaluation'!$A$56:$K$346,9,0)&amp;""</f>
        <v>Critical Importance</v>
      </c>
      <c r="J144" s="10" t="str">
        <f>VLOOKUP($A144,'Institution Evaluation'!$A$56:$K$346,10,0)&amp;""</f>
        <v/>
      </c>
      <c r="K144" s="10">
        <f t="shared" si="31"/>
        <v>20</v>
      </c>
      <c r="L144" s="114" t="str">
        <f>IF(OR($E144="Not Scored",$F144=""),"N/A",IF(AND($D144='Auto Responses'!$J$27,$H144=""),"N/A",IF(AND($D144='Auto Responses'!$J$27,$H144='Auto Responses'!$J$7),1,IF(AND($D144='Auto Responses'!$J$27,$H144='Auto Responses'!$J$8),0,IF(OR($F144=$G144,$H144='Auto Responses'!$J$7),1,0)))))</f>
        <v>N/A</v>
      </c>
      <c r="M144" s="10" t="str">
        <f>VLOOKUP($A144,'Institution Evaluation'!$A$56:$K$346,10,0)&amp;""</f>
        <v/>
      </c>
      <c r="N144" s="10">
        <f t="shared" si="32"/>
        <v>1</v>
      </c>
      <c r="O144" s="114" t="str">
        <f t="shared" si="37"/>
        <v>N/A</v>
      </c>
      <c r="P144" s="114" t="str">
        <f t="shared" si="34"/>
        <v>N/A</v>
      </c>
      <c r="Q144" s="114">
        <f t="shared" si="26"/>
        <v>0</v>
      </c>
      <c r="R144" s="114">
        <f t="shared" si="35"/>
        <v>0</v>
      </c>
      <c r="S144" s="114">
        <f t="shared" si="27"/>
        <v>0</v>
      </c>
      <c r="T144" s="114">
        <f t="shared" si="28"/>
        <v>1</v>
      </c>
      <c r="U144" s="114">
        <f t="shared" si="36"/>
        <v>46</v>
      </c>
      <c r="V144" s="114">
        <f t="shared" si="29"/>
        <v>46</v>
      </c>
    </row>
    <row r="145" spans="1:22" ht="57" x14ac:dyDescent="0.2">
      <c r="A145" s="10" t="str">
        <f>Questions!$A145</f>
        <v>DCTR-11</v>
      </c>
      <c r="B145" s="10" t="str">
        <f t="shared" si="30"/>
        <v>DCTR</v>
      </c>
      <c r="C145" s="10" t="str">
        <f>VLOOKUP($A145,Questions!$A$3:$L$333,2,0)&amp;""</f>
        <v>Does the center where the data will reside have cooling and fire-suppression systems that are active and regularly tested?</v>
      </c>
      <c r="D145" s="10" t="str">
        <f>VLOOKUP($A145,Questions!$A$3:$L$333,11,0)&amp;""</f>
        <v/>
      </c>
      <c r="E145" s="10" t="str">
        <f>VLOOKUP($A145,Questions!$A$3:$L$333,12,0)&amp;""</f>
        <v>Infrastructure</v>
      </c>
      <c r="F145" s="10" t="str">
        <f>VLOOKUP($A145,'Institution Evaluation'!$A$56:$K$346,3,0)&amp;""</f>
        <v/>
      </c>
      <c r="G145" s="10" t="str">
        <f>VLOOKUP($A145,'Institution Evaluation'!$A$56:$K$346,7,0)&amp;""</f>
        <v>Yes</v>
      </c>
      <c r="H145" s="10" t="str">
        <f>VLOOKUP($A145,'Institution Evaluation'!$A$56:$K$346,8,0)&amp;""</f>
        <v/>
      </c>
      <c r="I145" s="10" t="str">
        <f>VLOOKUP($A145,'Institution Evaluation'!$A$56:$K$346,9,0)&amp;""</f>
        <v>Standard Importance</v>
      </c>
      <c r="J145" s="10" t="str">
        <f>VLOOKUP($A145,'Institution Evaluation'!$A$56:$K$346,10,0)&amp;""</f>
        <v/>
      </c>
      <c r="K145" s="10">
        <f t="shared" si="31"/>
        <v>10</v>
      </c>
      <c r="L145" s="114" t="str">
        <f>IF(OR($E145="Not Scored",$F145=""),"N/A",IF(AND($D145='Auto Responses'!$J$27,$H145=""),"N/A",IF(AND($D145='Auto Responses'!$J$27,$H145='Auto Responses'!$J$7),1,IF(AND($D145='Auto Responses'!$J$27,$H145='Auto Responses'!$J$8),0,IF(OR($F145=$G145,$H145='Auto Responses'!$J$7),1,0)))))</f>
        <v>N/A</v>
      </c>
      <c r="M145" s="10" t="str">
        <f>VLOOKUP($A145,'Institution Evaluation'!$A$56:$K$346,10,0)&amp;""</f>
        <v/>
      </c>
      <c r="N145" s="10">
        <f t="shared" si="32"/>
        <v>0</v>
      </c>
      <c r="O145" s="114" t="str">
        <f t="shared" si="37"/>
        <v>N/A</v>
      </c>
      <c r="P145" s="114" t="str">
        <f t="shared" si="34"/>
        <v>N/A</v>
      </c>
      <c r="Q145" s="114">
        <f t="shared" si="26"/>
        <v>0</v>
      </c>
      <c r="R145" s="114">
        <f t="shared" si="35"/>
        <v>0</v>
      </c>
      <c r="S145" s="114">
        <f t="shared" si="27"/>
        <v>0</v>
      </c>
      <c r="T145" s="114">
        <f t="shared" si="28"/>
        <v>0</v>
      </c>
      <c r="U145" s="114">
        <f t="shared" si="36"/>
        <v>46</v>
      </c>
      <c r="V145" s="114">
        <f t="shared" si="29"/>
        <v>0</v>
      </c>
    </row>
    <row r="146" spans="1:22" ht="57" x14ac:dyDescent="0.2">
      <c r="A146" s="10" t="str">
        <f>Questions!$A146</f>
        <v>DCTR-12</v>
      </c>
      <c r="B146" s="10" t="str">
        <f t="shared" si="30"/>
        <v>DCTR</v>
      </c>
      <c r="C146" s="10" t="str">
        <f>VLOOKUP($A146,Questions!$A$3:$L$333,2,0)&amp;""</f>
        <v>Do you have Internet Service Provider (ISP) redundancy?</v>
      </c>
      <c r="D146" s="10" t="str">
        <f>VLOOKUP($A146,Questions!$A$3:$L$333,11,0)&amp;""</f>
        <v/>
      </c>
      <c r="E146" s="10" t="str">
        <f>VLOOKUP($A146,Questions!$A$3:$L$333,12,0)&amp;""</f>
        <v>Infrastructure</v>
      </c>
      <c r="F146" s="10" t="str">
        <f>VLOOKUP($A146,'Institution Evaluation'!$A$56:$K$346,3,0)&amp;""</f>
        <v/>
      </c>
      <c r="G146" s="10" t="str">
        <f>VLOOKUP($A146,'Institution Evaluation'!$A$56:$K$346,7,0)&amp;""</f>
        <v>Yes</v>
      </c>
      <c r="H146" s="10" t="str">
        <f>VLOOKUP($A146,'Institution Evaluation'!$A$56:$K$346,8,0)&amp;""</f>
        <v/>
      </c>
      <c r="I146" s="10" t="str">
        <f>VLOOKUP($A146,'Institution Evaluation'!$A$56:$K$346,9,0)&amp;""</f>
        <v>Standard Importance</v>
      </c>
      <c r="J146" s="10" t="str">
        <f>VLOOKUP($A146,'Institution Evaluation'!$A$56:$K$346,10,0)&amp;""</f>
        <v/>
      </c>
      <c r="K146" s="10">
        <f t="shared" si="31"/>
        <v>10</v>
      </c>
      <c r="L146" s="114" t="str">
        <f>IF(OR($E146="Not Scored",$F146=""),"N/A",IF(AND($D146='Auto Responses'!$J$27,$H146=""),"N/A",IF(AND($D146='Auto Responses'!$J$27,$H146='Auto Responses'!$J$7),1,IF(AND($D146='Auto Responses'!$J$27,$H146='Auto Responses'!$J$8),0,IF(OR($F146=$G146,$H146='Auto Responses'!$J$7),1,0)))))</f>
        <v>N/A</v>
      </c>
      <c r="M146" s="10" t="str">
        <f>VLOOKUP($A146,'Institution Evaluation'!$A$56:$K$346,10,0)&amp;""</f>
        <v/>
      </c>
      <c r="N146" s="10">
        <f t="shared" si="32"/>
        <v>0</v>
      </c>
      <c r="O146" s="114" t="str">
        <f t="shared" si="37"/>
        <v>N/A</v>
      </c>
      <c r="P146" s="114" t="str">
        <f t="shared" si="34"/>
        <v>N/A</v>
      </c>
      <c r="Q146" s="114">
        <f t="shared" si="26"/>
        <v>0</v>
      </c>
      <c r="R146" s="114">
        <f t="shared" si="35"/>
        <v>0</v>
      </c>
      <c r="S146" s="114">
        <f t="shared" si="27"/>
        <v>0</v>
      </c>
      <c r="T146" s="114">
        <f t="shared" si="28"/>
        <v>0</v>
      </c>
      <c r="U146" s="114">
        <f t="shared" si="36"/>
        <v>46</v>
      </c>
      <c r="V146" s="114">
        <f t="shared" si="29"/>
        <v>0</v>
      </c>
    </row>
    <row r="147" spans="1:22" ht="57" x14ac:dyDescent="0.2">
      <c r="A147" s="10" t="str">
        <f>Questions!$A147</f>
        <v>DCTR-13</v>
      </c>
      <c r="B147" s="10" t="str">
        <f t="shared" si="30"/>
        <v>DCTR</v>
      </c>
      <c r="C147" s="10" t="str">
        <f>VLOOKUP($A147,Questions!$A$3:$L$333,2,0)&amp;""</f>
        <v>Does every data center where the institution's data will reside have multiple telephone company or network provider entrances to the facility?</v>
      </c>
      <c r="D147" s="10" t="str">
        <f>VLOOKUP($A147,Questions!$A$3:$L$333,11,0)&amp;""</f>
        <v/>
      </c>
      <c r="E147" s="10" t="str">
        <f>VLOOKUP($A147,Questions!$A$3:$L$333,12,0)&amp;""</f>
        <v>Infrastructure</v>
      </c>
      <c r="F147" s="10" t="str">
        <f>VLOOKUP($A147,'Institution Evaluation'!$A$56:$K$346,3,0)&amp;""</f>
        <v/>
      </c>
      <c r="G147" s="10" t="str">
        <f>VLOOKUP($A147,'Institution Evaluation'!$A$56:$K$346,7,0)&amp;""</f>
        <v>Yes</v>
      </c>
      <c r="H147" s="10" t="str">
        <f>VLOOKUP($A147,'Institution Evaluation'!$A$56:$K$346,8,0)&amp;""</f>
        <v/>
      </c>
      <c r="I147" s="10" t="str">
        <f>VLOOKUP($A147,'Institution Evaluation'!$A$56:$K$346,9,0)&amp;""</f>
        <v>Standard Importance</v>
      </c>
      <c r="J147" s="10" t="str">
        <f>VLOOKUP($A147,'Institution Evaluation'!$A$56:$K$346,10,0)&amp;""</f>
        <v/>
      </c>
      <c r="K147" s="10">
        <f t="shared" si="31"/>
        <v>10</v>
      </c>
      <c r="L147" s="114" t="str">
        <f>IF(OR($E147="Not Scored",$F147=""),"N/A",IF(AND($D147='Auto Responses'!$J$27,$H147=""),"N/A",IF(AND($D147='Auto Responses'!$J$27,$H147='Auto Responses'!$J$7),1,IF(AND($D147='Auto Responses'!$J$27,$H147='Auto Responses'!$J$8),0,IF(OR($F147=$G147,$H147='Auto Responses'!$J$7),1,0)))))</f>
        <v>N/A</v>
      </c>
      <c r="M147" s="10" t="str">
        <f>VLOOKUP($A147,'Institution Evaluation'!$A$56:$K$346,10,0)&amp;""</f>
        <v/>
      </c>
      <c r="N147" s="10">
        <f t="shared" si="32"/>
        <v>0</v>
      </c>
      <c r="O147" s="114" t="str">
        <f t="shared" si="37"/>
        <v>N/A</v>
      </c>
      <c r="P147" s="114" t="str">
        <f t="shared" si="34"/>
        <v>N/A</v>
      </c>
      <c r="Q147" s="114">
        <f t="shared" si="26"/>
        <v>0</v>
      </c>
      <c r="R147" s="114">
        <f t="shared" si="35"/>
        <v>0</v>
      </c>
      <c r="S147" s="114">
        <f t="shared" si="27"/>
        <v>0</v>
      </c>
      <c r="T147" s="114">
        <f t="shared" si="28"/>
        <v>0</v>
      </c>
      <c r="U147" s="114">
        <f t="shared" si="36"/>
        <v>46</v>
      </c>
      <c r="V147" s="114">
        <f t="shared" si="29"/>
        <v>0</v>
      </c>
    </row>
    <row r="148" spans="1:22" ht="57" x14ac:dyDescent="0.2">
      <c r="A148" s="10" t="str">
        <f>Questions!$A148</f>
        <v>DCTR-14</v>
      </c>
      <c r="B148" s="10" t="str">
        <f t="shared" si="30"/>
        <v>DCTR</v>
      </c>
      <c r="C148" s="10" t="str">
        <f>VLOOKUP($A148,Questions!$A$3:$L$333,2,0)&amp;""</f>
        <v>Do you require multifactor authentication for all administrative accounts in your environment?</v>
      </c>
      <c r="D148" s="10" t="str">
        <f>VLOOKUP($A148,Questions!$A$3:$L$333,11,0)&amp;""</f>
        <v/>
      </c>
      <c r="E148" s="10" t="str">
        <f>VLOOKUP($A148,Questions!$A$3:$L$333,12,0)&amp;""</f>
        <v>Infrastructure</v>
      </c>
      <c r="F148" s="10" t="str">
        <f>VLOOKUP($A148,'Institution Evaluation'!$A$56:$K$346,3,0)&amp;""</f>
        <v/>
      </c>
      <c r="G148" s="10" t="str">
        <f>VLOOKUP($A148,'Institution Evaluation'!$A$56:$K$346,7,0)&amp;""</f>
        <v>Yes</v>
      </c>
      <c r="H148" s="10" t="str">
        <f>VLOOKUP($A148,'Institution Evaluation'!$A$56:$K$346,8,0)&amp;""</f>
        <v/>
      </c>
      <c r="I148" s="10" t="str">
        <f>VLOOKUP($A148,'Institution Evaluation'!$A$56:$K$346,9,0)&amp;""</f>
        <v>Standard Importance</v>
      </c>
      <c r="J148" s="10" t="str">
        <f>VLOOKUP($A148,'Institution Evaluation'!$A$56:$K$346,10,0)&amp;""</f>
        <v/>
      </c>
      <c r="K148" s="10">
        <f t="shared" si="31"/>
        <v>10</v>
      </c>
      <c r="L148" s="114" t="str">
        <f>IF(OR($E148="Not Scored",$F148=""),"N/A",IF(AND($D148='Auto Responses'!$J$27,$H148=""),"N/A",IF(AND($D148='Auto Responses'!$J$27,$H148='Auto Responses'!$J$7),1,IF(AND($D148='Auto Responses'!$J$27,$H148='Auto Responses'!$J$8),0,IF(OR($F148=$G148,$H148='Auto Responses'!$J$7),1,0)))))</f>
        <v>N/A</v>
      </c>
      <c r="M148" s="10" t="str">
        <f>VLOOKUP($A148,'Institution Evaluation'!$A$56:$K$346,10,0)&amp;""</f>
        <v/>
      </c>
      <c r="N148" s="10">
        <f t="shared" si="32"/>
        <v>0</v>
      </c>
      <c r="O148" s="114" t="str">
        <f t="shared" si="37"/>
        <v>N/A</v>
      </c>
      <c r="P148" s="114" t="str">
        <f t="shared" si="34"/>
        <v>N/A</v>
      </c>
      <c r="Q148" s="114">
        <f t="shared" si="26"/>
        <v>0</v>
      </c>
      <c r="R148" s="114">
        <f t="shared" si="35"/>
        <v>0</v>
      </c>
      <c r="S148" s="114">
        <f t="shared" si="27"/>
        <v>0</v>
      </c>
      <c r="T148" s="114">
        <f t="shared" si="28"/>
        <v>0</v>
      </c>
      <c r="U148" s="114">
        <f t="shared" si="36"/>
        <v>46</v>
      </c>
      <c r="V148" s="114">
        <f t="shared" si="29"/>
        <v>0</v>
      </c>
    </row>
    <row r="149" spans="1:22" ht="57" x14ac:dyDescent="0.2">
      <c r="A149" s="10" t="str">
        <f>Questions!$A149</f>
        <v>DCTR-15</v>
      </c>
      <c r="B149" s="10" t="str">
        <f t="shared" si="30"/>
        <v>DCTR</v>
      </c>
      <c r="C149" s="10" t="str">
        <f>VLOOKUP($A149,Questions!$A$3:$L$333,2,0)&amp;""</f>
        <v>Are you using your cloud provider's available hardening tools or pre-hardened images?</v>
      </c>
      <c r="D149" s="10" t="str">
        <f>VLOOKUP($A149,Questions!$A$3:$L$333,11,0)&amp;""</f>
        <v/>
      </c>
      <c r="E149" s="10" t="str">
        <f>VLOOKUP($A149,Questions!$A$3:$L$333,12,0)&amp;""</f>
        <v>Infrastructure</v>
      </c>
      <c r="F149" s="10" t="str">
        <f>VLOOKUP($A149,'Institution Evaluation'!$A$56:$K$346,3,0)&amp;""</f>
        <v/>
      </c>
      <c r="G149" s="10" t="str">
        <f>VLOOKUP($A149,'Institution Evaluation'!$A$56:$K$346,7,0)&amp;""</f>
        <v>Yes</v>
      </c>
      <c r="H149" s="10" t="str">
        <f>VLOOKUP($A149,'Institution Evaluation'!$A$56:$K$346,8,0)&amp;""</f>
        <v/>
      </c>
      <c r="I149" s="10" t="str">
        <f>VLOOKUP($A149,'Institution Evaluation'!$A$56:$K$346,9,0)&amp;""</f>
        <v>Standard Importance</v>
      </c>
      <c r="J149" s="10" t="str">
        <f>VLOOKUP($A149,'Institution Evaluation'!$A$56:$K$346,10,0)&amp;""</f>
        <v/>
      </c>
      <c r="K149" s="10">
        <f t="shared" si="31"/>
        <v>10</v>
      </c>
      <c r="L149" s="114" t="str">
        <f>IF(OR($E149="Not Scored",$F149=""),"N/A",IF(AND($D149='Auto Responses'!$J$27,$H149=""),"N/A",IF(AND($D149='Auto Responses'!$J$27,$H149='Auto Responses'!$J$7),1,IF(AND($D149='Auto Responses'!$J$27,$H149='Auto Responses'!$J$8),0,IF(OR($F149=$G149,$H149='Auto Responses'!$J$7),1,0)))))</f>
        <v>N/A</v>
      </c>
      <c r="M149" s="10" t="str">
        <f>VLOOKUP($A149,'Institution Evaluation'!$A$56:$K$346,10,0)&amp;""</f>
        <v/>
      </c>
      <c r="N149" s="10">
        <f t="shared" si="32"/>
        <v>0</v>
      </c>
      <c r="O149" s="114" t="str">
        <f t="shared" si="37"/>
        <v>N/A</v>
      </c>
      <c r="P149" s="114" t="str">
        <f t="shared" si="34"/>
        <v>N/A</v>
      </c>
      <c r="Q149" s="114">
        <f t="shared" si="26"/>
        <v>0</v>
      </c>
      <c r="R149" s="114">
        <f t="shared" si="35"/>
        <v>0</v>
      </c>
      <c r="S149" s="114">
        <f t="shared" si="27"/>
        <v>0</v>
      </c>
      <c r="T149" s="114">
        <f t="shared" si="28"/>
        <v>0</v>
      </c>
      <c r="U149" s="114">
        <f t="shared" si="36"/>
        <v>46</v>
      </c>
      <c r="V149" s="114">
        <f t="shared" si="29"/>
        <v>0</v>
      </c>
    </row>
    <row r="150" spans="1:22" ht="57" x14ac:dyDescent="0.2">
      <c r="A150" s="10" t="str">
        <f>Questions!$A150</f>
        <v>DCTR-16</v>
      </c>
      <c r="B150" s="10" t="str">
        <f t="shared" si="30"/>
        <v>DCTR</v>
      </c>
      <c r="C150" s="10" t="str">
        <f>VLOOKUP($A150,Questions!$A$3:$L$333,2,0)&amp;""</f>
        <v>Does your cloud solution provider have access to your encryption keys?</v>
      </c>
      <c r="D150" s="10" t="str">
        <f>VLOOKUP($A150,Questions!$A$3:$L$333,11,0)&amp;""</f>
        <v/>
      </c>
      <c r="E150" s="10" t="str">
        <f>VLOOKUP($A150,Questions!$A$3:$L$333,12,0)&amp;""</f>
        <v>Infrastructure</v>
      </c>
      <c r="F150" s="10" t="str">
        <f>VLOOKUP($A150,'Institution Evaluation'!$A$56:$K$346,3,0)&amp;""</f>
        <v/>
      </c>
      <c r="G150" s="10" t="str">
        <f>VLOOKUP($A150,'Institution Evaluation'!$A$56:$K$346,7,0)&amp;""</f>
        <v>No</v>
      </c>
      <c r="H150" s="10" t="str">
        <f>VLOOKUP($A150,'Institution Evaluation'!$A$56:$K$346,8,0)&amp;""</f>
        <v/>
      </c>
      <c r="I150" s="10" t="str">
        <f>VLOOKUP($A150,'Institution Evaluation'!$A$56:$K$346,9,0)&amp;""</f>
        <v>Standard Importance</v>
      </c>
      <c r="J150" s="10" t="str">
        <f>VLOOKUP($A150,'Institution Evaluation'!$A$56:$K$346,10,0)&amp;""</f>
        <v/>
      </c>
      <c r="K150" s="10">
        <f t="shared" si="31"/>
        <v>10</v>
      </c>
      <c r="L150" s="114" t="str">
        <f>IF(OR($E150="Not Scored",$F150=""),"N/A",IF(AND($D150='Auto Responses'!$J$27,$H150=""),"N/A",IF(AND($D150='Auto Responses'!$J$27,$H150='Auto Responses'!$J$7),1,IF(AND($D150='Auto Responses'!$J$27,$H150='Auto Responses'!$J$8),0,IF(OR($F150=$G150,$H150='Auto Responses'!$J$7),1,0)))))</f>
        <v>N/A</v>
      </c>
      <c r="M150" s="10" t="str">
        <f>VLOOKUP($A150,'Institution Evaluation'!$A$56:$K$346,10,0)&amp;""</f>
        <v/>
      </c>
      <c r="N150" s="10">
        <f t="shared" si="32"/>
        <v>0</v>
      </c>
      <c r="O150" s="114" t="str">
        <f t="shared" si="37"/>
        <v>N/A</v>
      </c>
      <c r="P150" s="114" t="str">
        <f t="shared" si="34"/>
        <v>N/A</v>
      </c>
      <c r="Q150" s="114">
        <f t="shared" si="26"/>
        <v>0</v>
      </c>
      <c r="R150" s="114">
        <f t="shared" si="35"/>
        <v>0</v>
      </c>
      <c r="S150" s="114">
        <f t="shared" si="27"/>
        <v>0</v>
      </c>
      <c r="T150" s="114">
        <f t="shared" si="28"/>
        <v>0</v>
      </c>
      <c r="U150" s="114">
        <f t="shared" si="36"/>
        <v>46</v>
      </c>
      <c r="V150" s="114">
        <f t="shared" si="29"/>
        <v>0</v>
      </c>
    </row>
    <row r="151" spans="1:22" ht="57" x14ac:dyDescent="0.2">
      <c r="A151" s="10" t="str">
        <f>Questions!$A151</f>
        <v>FIDP-01</v>
      </c>
      <c r="B151" s="10" t="str">
        <f t="shared" si="30"/>
        <v>FIDP</v>
      </c>
      <c r="C151" s="10" t="str">
        <f>VLOOKUP($A151,Questions!$A$3:$L$333,2,0)&amp;""</f>
        <v>Are you utilizing a stateful packet inspection (SPI) firewall?*</v>
      </c>
      <c r="D151" s="10" t="str">
        <f>VLOOKUP($A151,Questions!$A$3:$L$333,11,0)&amp;""</f>
        <v/>
      </c>
      <c r="E151" s="10" t="str">
        <f>VLOOKUP($A151,Questions!$A$3:$L$333,12,0)&amp;""</f>
        <v>Infrastructure</v>
      </c>
      <c r="F151" s="10" t="str">
        <f>VLOOKUP($A151,'Institution Evaluation'!$A$56:$K$346,3,0)&amp;""</f>
        <v/>
      </c>
      <c r="G151" s="10" t="str">
        <f>VLOOKUP($A151,'Institution Evaluation'!$A$56:$K$346,7,0)&amp;""</f>
        <v>Yes</v>
      </c>
      <c r="H151" s="10" t="str">
        <f>VLOOKUP($A151,'Institution Evaluation'!$A$56:$K$346,8,0)&amp;""</f>
        <v/>
      </c>
      <c r="I151" s="10" t="str">
        <f>VLOOKUP($A151,'Institution Evaluation'!$A$56:$K$346,9,0)&amp;""</f>
        <v>Critical Importance</v>
      </c>
      <c r="J151" s="10" t="str">
        <f>VLOOKUP($A151,'Institution Evaluation'!$A$56:$K$346,10,0)&amp;""</f>
        <v/>
      </c>
      <c r="K151" s="10">
        <f t="shared" si="31"/>
        <v>20</v>
      </c>
      <c r="L151" s="114">
        <f>IF($E151="Not Scored", "N/A",IF(AND($D151='Auto Responses'!$J$27,$H151=""),"N/A",IF(AND($D151='Auto Responses'!$J$27,$H151='Auto Responses'!$J$7),1,IF(AND($D151='Auto Responses'!$J$27,$H151='Auto Responses'!$J$8),0,IF(OR($F151=$G151,$H151='Auto Responses'!$J$7),1,0)))))</f>
        <v>0</v>
      </c>
      <c r="M151" s="10" t="str">
        <f>VLOOKUP($A151,'Institution Evaluation'!$A$56:$K$346,10,0)&amp;""</f>
        <v/>
      </c>
      <c r="N151" s="10">
        <f t="shared" si="32"/>
        <v>1</v>
      </c>
      <c r="O151" s="114">
        <f>IF(OR($F$17="No",$E151="Not Scored"),"N/A",IF($J151="",$K151,IF($J151="Minor Importance",5,IF($J151="Standard Importance",10,IF($J151="Critical Importance",20,0)))))</f>
        <v>20</v>
      </c>
      <c r="P151" s="114">
        <f t="shared" si="34"/>
        <v>0</v>
      </c>
      <c r="Q151" s="114">
        <f t="shared" si="26"/>
        <v>0</v>
      </c>
      <c r="R151" s="114">
        <f t="shared" si="35"/>
        <v>0</v>
      </c>
      <c r="S151" s="114">
        <f t="shared" si="27"/>
        <v>0</v>
      </c>
      <c r="T151" s="114">
        <f t="shared" si="28"/>
        <v>1</v>
      </c>
      <c r="U151" s="114">
        <f t="shared" si="36"/>
        <v>47</v>
      </c>
      <c r="V151" s="114">
        <f t="shared" si="29"/>
        <v>47</v>
      </c>
    </row>
    <row r="152" spans="1:22" ht="57" x14ac:dyDescent="0.2">
      <c r="A152" s="10" t="str">
        <f>Questions!$A152</f>
        <v>FIDP-02</v>
      </c>
      <c r="B152" s="10" t="str">
        <f t="shared" si="30"/>
        <v>FIDP</v>
      </c>
      <c r="C152" s="10" t="str">
        <f>VLOOKUP($A152,Questions!$A$3:$L$333,2,0)&amp;""</f>
        <v>Do you have a documented policy for firewall change requests?*</v>
      </c>
      <c r="D152" s="10" t="str">
        <f>VLOOKUP($A152,Questions!$A$3:$L$333,11,0)&amp;""</f>
        <v/>
      </c>
      <c r="E152" s="10" t="str">
        <f>VLOOKUP($A152,Questions!$A$3:$L$333,12,0)&amp;""</f>
        <v>Infrastructure</v>
      </c>
      <c r="F152" s="10" t="str">
        <f>VLOOKUP($A152,'Institution Evaluation'!$A$56:$K$346,3,0)&amp;""</f>
        <v/>
      </c>
      <c r="G152" s="10" t="str">
        <f>VLOOKUP($A152,'Institution Evaluation'!$A$56:$K$346,7,0)&amp;""</f>
        <v>Yes</v>
      </c>
      <c r="H152" s="10" t="str">
        <f>VLOOKUP($A152,'Institution Evaluation'!$A$56:$K$346,8,0)&amp;""</f>
        <v/>
      </c>
      <c r="I152" s="10" t="str">
        <f>VLOOKUP($A152,'Institution Evaluation'!$A$56:$K$346,9,0)&amp;""</f>
        <v>Critical Importance</v>
      </c>
      <c r="J152" s="10" t="str">
        <f>VLOOKUP($A152,'Institution Evaluation'!$A$56:$K$346,10,0)&amp;""</f>
        <v/>
      </c>
      <c r="K152" s="10">
        <f t="shared" si="31"/>
        <v>20</v>
      </c>
      <c r="L152" s="114">
        <f>IF($E152="Not Scored", "N/A",IF(AND($D152='Auto Responses'!$J$27,$H152=""),"N/A",IF(AND($D152='Auto Responses'!$J$27,$H152='Auto Responses'!$J$7),1,IF(AND($D152='Auto Responses'!$J$27,$H152='Auto Responses'!$J$8),0,IF(OR($F152=$G152,$H152='Auto Responses'!$J$7),1,0)))))</f>
        <v>0</v>
      </c>
      <c r="M152" s="10" t="str">
        <f>VLOOKUP($A152,'Institution Evaluation'!$A$56:$K$346,10,0)&amp;""</f>
        <v/>
      </c>
      <c r="N152" s="10">
        <f t="shared" si="32"/>
        <v>1</v>
      </c>
      <c r="O152" s="114">
        <f t="shared" ref="O152:O161" si="38">IF(OR($F$17="No",$E152="Not Scored"),"N/A",IF($J152="",$K152,IF($J152="Minor Importance",5,IF($J152="Standard Importance",10,IF($J152="Critical Importance",20,0)))))</f>
        <v>20</v>
      </c>
      <c r="P152" s="114">
        <f t="shared" si="34"/>
        <v>0</v>
      </c>
      <c r="Q152" s="114">
        <f t="shared" si="26"/>
        <v>0</v>
      </c>
      <c r="R152" s="114">
        <f t="shared" si="35"/>
        <v>0</v>
      </c>
      <c r="S152" s="114">
        <f t="shared" si="27"/>
        <v>0</v>
      </c>
      <c r="T152" s="114">
        <f t="shared" si="28"/>
        <v>1</v>
      </c>
      <c r="U152" s="114">
        <f t="shared" si="36"/>
        <v>48</v>
      </c>
      <c r="V152" s="114">
        <f t="shared" si="29"/>
        <v>48</v>
      </c>
    </row>
    <row r="153" spans="1:22" ht="57" x14ac:dyDescent="0.2">
      <c r="A153" s="10" t="str">
        <f>Questions!$A153</f>
        <v>FIDP-03</v>
      </c>
      <c r="B153" s="10" t="str">
        <f t="shared" si="30"/>
        <v>FIDP</v>
      </c>
      <c r="C153" s="10" t="str">
        <f>VLOOKUP($A153,Questions!$A$3:$L$333,2,0)&amp;""</f>
        <v>Have you implemented an intrusion detection system (network-based)?*</v>
      </c>
      <c r="D153" s="10" t="str">
        <f>VLOOKUP($A153,Questions!$A$3:$L$333,11,0)&amp;""</f>
        <v/>
      </c>
      <c r="E153" s="10" t="str">
        <f>VLOOKUP($A153,Questions!$A$3:$L$333,12,0)&amp;""</f>
        <v>Infrastructure</v>
      </c>
      <c r="F153" s="10" t="str">
        <f>VLOOKUP($A153,'Institution Evaluation'!$A$56:$K$346,3,0)&amp;""</f>
        <v/>
      </c>
      <c r="G153" s="10" t="str">
        <f>VLOOKUP($A153,'Institution Evaluation'!$A$56:$K$346,7,0)&amp;""</f>
        <v>Yes</v>
      </c>
      <c r="H153" s="10" t="str">
        <f>VLOOKUP($A153,'Institution Evaluation'!$A$56:$K$346,8,0)&amp;""</f>
        <v/>
      </c>
      <c r="I153" s="10" t="str">
        <f>VLOOKUP($A153,'Institution Evaluation'!$A$56:$K$346,9,0)&amp;""</f>
        <v>Critical Importance</v>
      </c>
      <c r="J153" s="10" t="str">
        <f>VLOOKUP($A153,'Institution Evaluation'!$A$56:$K$346,10,0)&amp;""</f>
        <v/>
      </c>
      <c r="K153" s="10">
        <f t="shared" si="31"/>
        <v>20</v>
      </c>
      <c r="L153" s="114">
        <f>IF($E153="Not Scored", "N/A",IF(AND($D153='Auto Responses'!$J$27,$H153=""),"N/A",IF(AND($D153='Auto Responses'!$J$27,$H153='Auto Responses'!$J$7),1,IF(AND($D153='Auto Responses'!$J$27,$H153='Auto Responses'!$J$8),0,IF(OR($F153=$G153,$H153='Auto Responses'!$J$7),1,0)))))</f>
        <v>0</v>
      </c>
      <c r="M153" s="10" t="str">
        <f>VLOOKUP($A153,'Institution Evaluation'!$A$56:$K$346,10,0)&amp;""</f>
        <v/>
      </c>
      <c r="N153" s="10">
        <f t="shared" si="32"/>
        <v>1</v>
      </c>
      <c r="O153" s="114">
        <f t="shared" si="38"/>
        <v>20</v>
      </c>
      <c r="P153" s="114">
        <f t="shared" si="34"/>
        <v>0</v>
      </c>
      <c r="Q153" s="114">
        <f t="shared" si="26"/>
        <v>0</v>
      </c>
      <c r="R153" s="114">
        <f t="shared" si="35"/>
        <v>0</v>
      </c>
      <c r="S153" s="114">
        <f t="shared" si="27"/>
        <v>0</v>
      </c>
      <c r="T153" s="114">
        <f t="shared" si="28"/>
        <v>1</v>
      </c>
      <c r="U153" s="114">
        <f t="shared" si="36"/>
        <v>49</v>
      </c>
      <c r="V153" s="114">
        <f t="shared" si="29"/>
        <v>49</v>
      </c>
    </row>
    <row r="154" spans="1:22" ht="57" x14ac:dyDescent="0.2">
      <c r="A154" s="10" t="str">
        <f>Questions!$A154</f>
        <v>FIDP-04</v>
      </c>
      <c r="B154" s="10" t="str">
        <f t="shared" si="30"/>
        <v>FIDP</v>
      </c>
      <c r="C154" s="10" t="str">
        <f>VLOOKUP($A154,Questions!$A$3:$L$333,2,0)&amp;""</f>
        <v>Do you employ host-based intrusion detection?*</v>
      </c>
      <c r="D154" s="10" t="str">
        <f>VLOOKUP($A154,Questions!$A$3:$L$333,11,0)&amp;""</f>
        <v/>
      </c>
      <c r="E154" s="10" t="str">
        <f>VLOOKUP($A154,Questions!$A$3:$L$333,12,0)&amp;""</f>
        <v>Infrastructure</v>
      </c>
      <c r="F154" s="10" t="str">
        <f>VLOOKUP($A154,'Institution Evaluation'!$A$56:$K$346,3,0)&amp;""</f>
        <v/>
      </c>
      <c r="G154" s="10" t="str">
        <f>VLOOKUP($A154,'Institution Evaluation'!$A$56:$K$346,7,0)&amp;""</f>
        <v>Yes</v>
      </c>
      <c r="H154" s="10" t="str">
        <f>VLOOKUP($A154,'Institution Evaluation'!$A$56:$K$346,8,0)&amp;""</f>
        <v/>
      </c>
      <c r="I154" s="10" t="str">
        <f>VLOOKUP($A154,'Institution Evaluation'!$A$56:$K$346,9,0)&amp;""</f>
        <v>Critical Importance</v>
      </c>
      <c r="J154" s="10" t="str">
        <f>VLOOKUP($A154,'Institution Evaluation'!$A$56:$K$346,10,0)&amp;""</f>
        <v/>
      </c>
      <c r="K154" s="10">
        <f t="shared" si="31"/>
        <v>20</v>
      </c>
      <c r="L154" s="114">
        <f>IF($E154="Not Scored", "N/A",IF(AND($D154='Auto Responses'!$J$27,$H154=""),"N/A",IF(AND($D154='Auto Responses'!$J$27,$H154='Auto Responses'!$J$7),1,IF(AND($D154='Auto Responses'!$J$27,$H154='Auto Responses'!$J$8),0,IF(OR($F154=$G154,$H154='Auto Responses'!$J$7),1,0)))))</f>
        <v>0</v>
      </c>
      <c r="M154" s="10" t="str">
        <f>VLOOKUP($A154,'Institution Evaluation'!$A$56:$K$346,10,0)&amp;""</f>
        <v/>
      </c>
      <c r="N154" s="10">
        <f t="shared" si="32"/>
        <v>1</v>
      </c>
      <c r="O154" s="114">
        <f t="shared" si="38"/>
        <v>20</v>
      </c>
      <c r="P154" s="114">
        <f t="shared" si="34"/>
        <v>0</v>
      </c>
      <c r="Q154" s="114">
        <f t="shared" si="26"/>
        <v>0</v>
      </c>
      <c r="R154" s="114">
        <f t="shared" si="35"/>
        <v>0</v>
      </c>
      <c r="S154" s="114">
        <f t="shared" si="27"/>
        <v>0</v>
      </c>
      <c r="T154" s="114">
        <f t="shared" si="28"/>
        <v>1</v>
      </c>
      <c r="U154" s="114">
        <f t="shared" si="36"/>
        <v>50</v>
      </c>
      <c r="V154" s="114">
        <f t="shared" si="29"/>
        <v>50</v>
      </c>
    </row>
    <row r="155" spans="1:22" ht="57" x14ac:dyDescent="0.2">
      <c r="A155" s="10" t="str">
        <f>Questions!$A155</f>
        <v>FIDP-05</v>
      </c>
      <c r="B155" s="10" t="str">
        <f t="shared" si="30"/>
        <v>FIDP</v>
      </c>
      <c r="C155" s="10" t="str">
        <f>VLOOKUP($A155,Questions!$A$3:$L$333,2,0)&amp;""</f>
        <v>Are audit logs available for all changes to the network, firewall, IDS, and IPS systems?*</v>
      </c>
      <c r="D155" s="10" t="str">
        <f>VLOOKUP($A155,Questions!$A$3:$L$333,11,0)&amp;""</f>
        <v/>
      </c>
      <c r="E155" s="10" t="str">
        <f>VLOOKUP($A155,Questions!$A$3:$L$333,12,0)&amp;""</f>
        <v>Infrastructure</v>
      </c>
      <c r="F155" s="10" t="str">
        <f>VLOOKUP($A155,'Institution Evaluation'!$A$56:$K$346,3,0)&amp;""</f>
        <v/>
      </c>
      <c r="G155" s="10" t="str">
        <f>VLOOKUP($A155,'Institution Evaluation'!$A$56:$K$346,7,0)&amp;""</f>
        <v>Yes</v>
      </c>
      <c r="H155" s="10" t="str">
        <f>VLOOKUP($A155,'Institution Evaluation'!$A$56:$K$346,8,0)&amp;""</f>
        <v/>
      </c>
      <c r="I155" s="10" t="str">
        <f>VLOOKUP($A155,'Institution Evaluation'!$A$56:$K$346,9,0)&amp;""</f>
        <v>Critical Importance</v>
      </c>
      <c r="J155" s="10" t="str">
        <f>VLOOKUP($A155,'Institution Evaluation'!$A$56:$K$346,10,0)&amp;""</f>
        <v/>
      </c>
      <c r="K155" s="10">
        <f t="shared" si="31"/>
        <v>20</v>
      </c>
      <c r="L155" s="114">
        <f>IF($E155="Not Scored", "N/A",IF(AND($D155='Auto Responses'!$J$27,$H155=""),"N/A",IF(AND($D155='Auto Responses'!$J$27,$H155='Auto Responses'!$J$7),1,IF(AND($D155='Auto Responses'!$J$27,$H155='Auto Responses'!$J$8),0,IF(OR($F155=$G155,$H155='Auto Responses'!$J$7),1,0)))))</f>
        <v>0</v>
      </c>
      <c r="M155" s="10" t="str">
        <f>VLOOKUP($A155,'Institution Evaluation'!$A$56:$K$346,10,0)&amp;""</f>
        <v/>
      </c>
      <c r="N155" s="10">
        <f t="shared" si="32"/>
        <v>1</v>
      </c>
      <c r="O155" s="114">
        <f t="shared" si="38"/>
        <v>20</v>
      </c>
      <c r="P155" s="114">
        <f t="shared" si="34"/>
        <v>0</v>
      </c>
      <c r="Q155" s="114">
        <f t="shared" si="26"/>
        <v>0</v>
      </c>
      <c r="R155" s="114">
        <f t="shared" si="35"/>
        <v>0</v>
      </c>
      <c r="S155" s="114">
        <f t="shared" si="27"/>
        <v>0</v>
      </c>
      <c r="T155" s="114">
        <f t="shared" si="28"/>
        <v>1</v>
      </c>
      <c r="U155" s="114">
        <f t="shared" si="36"/>
        <v>51</v>
      </c>
      <c r="V155" s="114">
        <f t="shared" si="29"/>
        <v>51</v>
      </c>
    </row>
    <row r="156" spans="1:22" ht="57" x14ac:dyDescent="0.2">
      <c r="A156" s="10" t="str">
        <f>Questions!$A156</f>
        <v>FIDP-06</v>
      </c>
      <c r="B156" s="10" t="str">
        <f t="shared" si="30"/>
        <v>FIDP</v>
      </c>
      <c r="C156" s="10" t="str">
        <f>VLOOKUP($A156,Questions!$A$3:$L$333,2,0)&amp;""</f>
        <v>Is authority for firewall change approval documented? Please list approver names or titles in Additional Info.</v>
      </c>
      <c r="D156" s="10" t="str">
        <f>VLOOKUP($A156,Questions!$A$3:$L$333,11,0)&amp;""</f>
        <v/>
      </c>
      <c r="E156" s="10" t="str">
        <f>VLOOKUP($A156,Questions!$A$3:$L$333,12,0)&amp;""</f>
        <v>Infrastructure</v>
      </c>
      <c r="F156" s="10" t="str">
        <f>VLOOKUP($A156,'Institution Evaluation'!$A$56:$K$346,3,0)&amp;""</f>
        <v/>
      </c>
      <c r="G156" s="10" t="str">
        <f>VLOOKUP($A156,'Institution Evaluation'!$A$56:$K$346,7,0)&amp;""</f>
        <v>Yes</v>
      </c>
      <c r="H156" s="10" t="str">
        <f>VLOOKUP($A156,'Institution Evaluation'!$A$56:$K$346,8,0)&amp;""</f>
        <v/>
      </c>
      <c r="I156" s="10" t="str">
        <f>VLOOKUP($A156,'Institution Evaluation'!$A$56:$K$346,9,0)&amp;""</f>
        <v>Standard Importance</v>
      </c>
      <c r="J156" s="10" t="str">
        <f>VLOOKUP($A156,'Institution Evaluation'!$A$56:$K$346,10,0)&amp;""</f>
        <v/>
      </c>
      <c r="K156" s="10">
        <f t="shared" si="31"/>
        <v>10</v>
      </c>
      <c r="L156" s="114">
        <f>IF($E156="Not Scored", "N/A",IF(AND($D156='Auto Responses'!$J$27,$H156=""),"N/A",IF(AND($D156='Auto Responses'!$J$27,$H156='Auto Responses'!$J$7),1,IF(AND($D156='Auto Responses'!$J$27,$H156='Auto Responses'!$J$8),0,IF(OR($F156=$G156,$H156='Auto Responses'!$J$7),1,0)))))</f>
        <v>0</v>
      </c>
      <c r="M156" s="10" t="str">
        <f>VLOOKUP($A156,'Institution Evaluation'!$A$56:$K$346,10,0)&amp;""</f>
        <v/>
      </c>
      <c r="N156" s="10">
        <f t="shared" si="32"/>
        <v>0</v>
      </c>
      <c r="O156" s="114">
        <f t="shared" si="38"/>
        <v>10</v>
      </c>
      <c r="P156" s="114">
        <f t="shared" si="34"/>
        <v>0</v>
      </c>
      <c r="Q156" s="114">
        <f t="shared" si="26"/>
        <v>0</v>
      </c>
      <c r="R156" s="114">
        <f t="shared" si="35"/>
        <v>0</v>
      </c>
      <c r="S156" s="114">
        <f t="shared" si="27"/>
        <v>0</v>
      </c>
      <c r="T156" s="114">
        <f t="shared" si="28"/>
        <v>0</v>
      </c>
      <c r="U156" s="114">
        <f t="shared" si="36"/>
        <v>51</v>
      </c>
      <c r="V156" s="114">
        <f t="shared" si="29"/>
        <v>0</v>
      </c>
    </row>
    <row r="157" spans="1:22" ht="57" x14ac:dyDescent="0.2">
      <c r="A157" s="10" t="str">
        <f>Questions!$A157</f>
        <v>FIDP-07</v>
      </c>
      <c r="B157" s="10" t="str">
        <f t="shared" si="30"/>
        <v>FIDP</v>
      </c>
      <c r="C157" s="10" t="str">
        <f>VLOOKUP($A157,Questions!$A$3:$L$333,2,0)&amp;""</f>
        <v>Have you implemented an intrusion prevention system (network-based)?</v>
      </c>
      <c r="D157" s="10" t="str">
        <f>VLOOKUP($A157,Questions!$A$3:$L$333,11,0)&amp;""</f>
        <v/>
      </c>
      <c r="E157" s="10" t="str">
        <f>VLOOKUP($A157,Questions!$A$3:$L$333,12,0)&amp;""</f>
        <v>Infrastructure</v>
      </c>
      <c r="F157" s="10" t="str">
        <f>VLOOKUP($A157,'Institution Evaluation'!$A$56:$K$346,3,0)&amp;""</f>
        <v/>
      </c>
      <c r="G157" s="10" t="str">
        <f>VLOOKUP($A157,'Institution Evaluation'!$A$56:$K$346,7,0)&amp;""</f>
        <v>Yes</v>
      </c>
      <c r="H157" s="10" t="str">
        <f>VLOOKUP($A157,'Institution Evaluation'!$A$56:$K$346,8,0)&amp;""</f>
        <v/>
      </c>
      <c r="I157" s="10" t="str">
        <f>VLOOKUP($A157,'Institution Evaluation'!$A$56:$K$346,9,0)&amp;""</f>
        <v>Standard Importance</v>
      </c>
      <c r="J157" s="10" t="str">
        <f>VLOOKUP($A157,'Institution Evaluation'!$A$56:$K$346,10,0)&amp;""</f>
        <v/>
      </c>
      <c r="K157" s="10">
        <f t="shared" si="31"/>
        <v>10</v>
      </c>
      <c r="L157" s="114">
        <f>IF($E157="Not Scored", "N/A",IF(AND($D157='Auto Responses'!$J$27,$H157=""),"N/A",IF(AND($D157='Auto Responses'!$J$27,$H157='Auto Responses'!$J$7),1,IF(AND($D157='Auto Responses'!$J$27,$H157='Auto Responses'!$J$8),0,IF(OR($F157=$G157,$H157='Auto Responses'!$J$7),1,0)))))</f>
        <v>0</v>
      </c>
      <c r="M157" s="10" t="str">
        <f>VLOOKUP($A157,'Institution Evaluation'!$A$56:$K$346,10,0)&amp;""</f>
        <v/>
      </c>
      <c r="N157" s="10">
        <f t="shared" si="32"/>
        <v>0</v>
      </c>
      <c r="O157" s="114">
        <f t="shared" si="38"/>
        <v>10</v>
      </c>
      <c r="P157" s="114">
        <f t="shared" si="34"/>
        <v>0</v>
      </c>
      <c r="Q157" s="114">
        <f t="shared" si="26"/>
        <v>0</v>
      </c>
      <c r="R157" s="114">
        <f t="shared" si="35"/>
        <v>0</v>
      </c>
      <c r="S157" s="114">
        <f t="shared" si="27"/>
        <v>0</v>
      </c>
      <c r="T157" s="114">
        <f t="shared" si="28"/>
        <v>0</v>
      </c>
      <c r="U157" s="114">
        <f t="shared" si="36"/>
        <v>51</v>
      </c>
      <c r="V157" s="114">
        <f t="shared" si="29"/>
        <v>0</v>
      </c>
    </row>
    <row r="158" spans="1:22" ht="57" x14ac:dyDescent="0.2">
      <c r="A158" s="10" t="str">
        <f>Questions!$A158</f>
        <v>FIDP-08</v>
      </c>
      <c r="B158" s="10" t="str">
        <f t="shared" si="30"/>
        <v>FIDP</v>
      </c>
      <c r="C158" s="10" t="str">
        <f>VLOOKUP($A158,Questions!$A$3:$L$333,2,0)&amp;""</f>
        <v>Do you employ host-based intrusion prevention?</v>
      </c>
      <c r="D158" s="10" t="str">
        <f>VLOOKUP($A158,Questions!$A$3:$L$333,11,0)&amp;""</f>
        <v/>
      </c>
      <c r="E158" s="10" t="str">
        <f>VLOOKUP($A158,Questions!$A$3:$L$333,12,0)&amp;""</f>
        <v>Infrastructure</v>
      </c>
      <c r="F158" s="10" t="str">
        <f>VLOOKUP($A158,'Institution Evaluation'!$A$56:$K$346,3,0)&amp;""</f>
        <v/>
      </c>
      <c r="G158" s="10" t="str">
        <f>VLOOKUP($A158,'Institution Evaluation'!$A$56:$K$346,7,0)&amp;""</f>
        <v>Yes</v>
      </c>
      <c r="H158" s="10" t="str">
        <f>VLOOKUP($A158,'Institution Evaluation'!$A$56:$K$346,8,0)&amp;""</f>
        <v/>
      </c>
      <c r="I158" s="10" t="str">
        <f>VLOOKUP($A158,'Institution Evaluation'!$A$56:$K$346,9,0)&amp;""</f>
        <v>Standard Importance</v>
      </c>
      <c r="J158" s="10" t="str">
        <f>VLOOKUP($A158,'Institution Evaluation'!$A$56:$K$346,10,0)&amp;""</f>
        <v/>
      </c>
      <c r="K158" s="10">
        <f t="shared" si="31"/>
        <v>10</v>
      </c>
      <c r="L158" s="114">
        <f>IF($E158="Not Scored", "N/A",IF(AND($D158='Auto Responses'!$J$27,$H158=""),"N/A",IF(AND($D158='Auto Responses'!$J$27,$H158='Auto Responses'!$J$7),1,IF(AND($D158='Auto Responses'!$J$27,$H158='Auto Responses'!$J$8),0,IF(OR($F158=$G158,$H158='Auto Responses'!$J$7),1,0)))))</f>
        <v>0</v>
      </c>
      <c r="M158" s="10" t="str">
        <f>VLOOKUP($A158,'Institution Evaluation'!$A$56:$K$346,10,0)&amp;""</f>
        <v/>
      </c>
      <c r="N158" s="10">
        <f t="shared" si="32"/>
        <v>0</v>
      </c>
      <c r="O158" s="114">
        <f t="shared" si="38"/>
        <v>10</v>
      </c>
      <c r="P158" s="114">
        <f t="shared" si="34"/>
        <v>0</v>
      </c>
      <c r="Q158" s="114">
        <f t="shared" si="26"/>
        <v>0</v>
      </c>
      <c r="R158" s="114">
        <f t="shared" si="35"/>
        <v>0</v>
      </c>
      <c r="S158" s="114">
        <f t="shared" si="27"/>
        <v>0</v>
      </c>
      <c r="T158" s="114">
        <f t="shared" si="28"/>
        <v>0</v>
      </c>
      <c r="U158" s="114">
        <f t="shared" si="36"/>
        <v>51</v>
      </c>
      <c r="V158" s="114">
        <f t="shared" si="29"/>
        <v>0</v>
      </c>
    </row>
    <row r="159" spans="1:22" ht="57" x14ac:dyDescent="0.2">
      <c r="A159" s="10" t="str">
        <f>Questions!$A159</f>
        <v>FIDP-09</v>
      </c>
      <c r="B159" s="10" t="str">
        <f t="shared" si="30"/>
        <v>FIDP</v>
      </c>
      <c r="C159" s="10" t="str">
        <f>VLOOKUP($A159,Questions!$A$3:$L$333,2,0)&amp;""</f>
        <v>Are you employing any next-generation persistent threat (NGPT) monitoring?</v>
      </c>
      <c r="D159" s="10" t="str">
        <f>VLOOKUP($A159,Questions!$A$3:$L$333,11,0)&amp;""</f>
        <v/>
      </c>
      <c r="E159" s="10" t="str">
        <f>VLOOKUP($A159,Questions!$A$3:$L$333,12,0)&amp;""</f>
        <v>Infrastructure</v>
      </c>
      <c r="F159" s="10" t="str">
        <f>VLOOKUP($A159,'Institution Evaluation'!$A$56:$K$346,3,0)&amp;""</f>
        <v/>
      </c>
      <c r="G159" s="10" t="str">
        <f>VLOOKUP($A159,'Institution Evaluation'!$A$56:$K$346,7,0)&amp;""</f>
        <v>Yes</v>
      </c>
      <c r="H159" s="10" t="str">
        <f>VLOOKUP($A159,'Institution Evaluation'!$A$56:$K$346,8,0)&amp;""</f>
        <v/>
      </c>
      <c r="I159" s="10" t="str">
        <f>VLOOKUP($A159,'Institution Evaluation'!$A$56:$K$346,9,0)&amp;""</f>
        <v>Standard Importance</v>
      </c>
      <c r="J159" s="10" t="str">
        <f>VLOOKUP($A159,'Institution Evaluation'!$A$56:$K$346,10,0)&amp;""</f>
        <v/>
      </c>
      <c r="K159" s="10">
        <f t="shared" si="31"/>
        <v>10</v>
      </c>
      <c r="L159" s="114">
        <f>IF($E159="Not Scored", "N/A",IF(AND($D159='Auto Responses'!$J$27,$H159=""),"N/A",IF(AND($D159='Auto Responses'!$J$27,$H159='Auto Responses'!$J$7),1,IF(AND($D159='Auto Responses'!$J$27,$H159='Auto Responses'!$J$8),0,IF(OR($F159=$G159,$H159='Auto Responses'!$J$7),1,0)))))</f>
        <v>0</v>
      </c>
      <c r="M159" s="10" t="str">
        <f>VLOOKUP($A159,'Institution Evaluation'!$A$56:$K$346,10,0)&amp;""</f>
        <v/>
      </c>
      <c r="N159" s="10">
        <f t="shared" si="32"/>
        <v>0</v>
      </c>
      <c r="O159" s="114">
        <f t="shared" si="38"/>
        <v>10</v>
      </c>
      <c r="P159" s="114">
        <f t="shared" si="34"/>
        <v>0</v>
      </c>
      <c r="Q159" s="114">
        <f t="shared" si="26"/>
        <v>0</v>
      </c>
      <c r="R159" s="114">
        <f t="shared" si="35"/>
        <v>0</v>
      </c>
      <c r="S159" s="114">
        <f t="shared" si="27"/>
        <v>0</v>
      </c>
      <c r="T159" s="114">
        <f t="shared" si="28"/>
        <v>0</v>
      </c>
      <c r="U159" s="114">
        <f t="shared" si="36"/>
        <v>51</v>
      </c>
      <c r="V159" s="114">
        <f t="shared" si="29"/>
        <v>0</v>
      </c>
    </row>
    <row r="160" spans="1:22" ht="57" x14ac:dyDescent="0.2">
      <c r="A160" s="10" t="str">
        <f>Questions!$A160</f>
        <v>FIDP-10</v>
      </c>
      <c r="B160" s="10" t="str">
        <f t="shared" si="30"/>
        <v>FIDP</v>
      </c>
      <c r="C160" s="10" t="str">
        <f>VLOOKUP($A160,Questions!$A$3:$L$333,2,0)&amp;""</f>
        <v>Is intrusion monitoring performed internally or by a third-party service?</v>
      </c>
      <c r="D160" s="10" t="str">
        <f>VLOOKUP($A160,Questions!$A$3:$L$333,11,0)&amp;""</f>
        <v/>
      </c>
      <c r="E160" s="10" t="str">
        <f>VLOOKUP($A160,Questions!$A$3:$L$333,12,0)&amp;""</f>
        <v>Infrastructure</v>
      </c>
      <c r="F160" s="10" t="str">
        <f>VLOOKUP($A160,'Institution Evaluation'!$A$56:$K$346,3,0)&amp;""</f>
        <v/>
      </c>
      <c r="G160" s="10" t="str">
        <f>VLOOKUP($A160,'Institution Evaluation'!$A$56:$K$346,7,0)&amp;""</f>
        <v>Yes</v>
      </c>
      <c r="H160" s="10" t="str">
        <f>VLOOKUP($A160,'Institution Evaluation'!$A$56:$K$346,8,0)&amp;""</f>
        <v/>
      </c>
      <c r="I160" s="10" t="str">
        <f>VLOOKUP($A160,'Institution Evaluation'!$A$56:$K$346,9,0)&amp;""</f>
        <v>Standard Importance</v>
      </c>
      <c r="J160" s="10" t="str">
        <f>VLOOKUP($A160,'Institution Evaluation'!$A$56:$K$346,10,0)&amp;""</f>
        <v/>
      </c>
      <c r="K160" s="10">
        <f t="shared" si="31"/>
        <v>10</v>
      </c>
      <c r="L160" s="114">
        <f>IF($E160="Not Scored", "N/A",IF(AND($D160='Auto Responses'!$J$27,$H160=""),"N/A",IF(AND($D160='Auto Responses'!$J$27,$H160='Auto Responses'!$J$7),1,IF(AND($D160='Auto Responses'!$J$27,$H160='Auto Responses'!$J$8),0,IF(OR($F160=$G160,$H160='Auto Responses'!$J$7),1,0)))))</f>
        <v>0</v>
      </c>
      <c r="M160" s="10" t="str">
        <f>VLOOKUP($A160,'Institution Evaluation'!$A$56:$K$346,10,0)&amp;""</f>
        <v/>
      </c>
      <c r="N160" s="10">
        <f t="shared" si="32"/>
        <v>0</v>
      </c>
      <c r="O160" s="114">
        <f t="shared" si="38"/>
        <v>10</v>
      </c>
      <c r="P160" s="114">
        <f t="shared" si="34"/>
        <v>0</v>
      </c>
      <c r="Q160" s="114">
        <f t="shared" si="26"/>
        <v>0</v>
      </c>
      <c r="R160" s="114">
        <f t="shared" si="35"/>
        <v>0</v>
      </c>
      <c r="S160" s="114">
        <f t="shared" si="27"/>
        <v>0</v>
      </c>
      <c r="T160" s="114">
        <f t="shared" si="28"/>
        <v>0</v>
      </c>
      <c r="U160" s="114">
        <f t="shared" si="36"/>
        <v>51</v>
      </c>
      <c r="V160" s="114">
        <f t="shared" si="29"/>
        <v>0</v>
      </c>
    </row>
    <row r="161" spans="1:22" ht="57" x14ac:dyDescent="0.2">
      <c r="A161" s="10" t="str">
        <f>Questions!$A161</f>
        <v>FIDP-11</v>
      </c>
      <c r="B161" s="10" t="str">
        <f t="shared" si="30"/>
        <v>FIDP</v>
      </c>
      <c r="C161" s="10" t="str">
        <f>VLOOKUP($A161,Questions!$A$3:$L$333,2,0)&amp;""</f>
        <v>Do you monitor for intrusions on a 24 x 7 x 365 basis?</v>
      </c>
      <c r="D161" s="10" t="str">
        <f>VLOOKUP($A161,Questions!$A$3:$L$333,11,0)&amp;""</f>
        <v/>
      </c>
      <c r="E161" s="10" t="str">
        <f>VLOOKUP($A161,Questions!$A$3:$L$333,12,0)&amp;""</f>
        <v>Infrastructure</v>
      </c>
      <c r="F161" s="10" t="str">
        <f>VLOOKUP($A161,'Institution Evaluation'!$A$56:$K$346,3,0)&amp;""</f>
        <v/>
      </c>
      <c r="G161" s="10" t="str">
        <f>VLOOKUP($A161,'Institution Evaluation'!$A$56:$K$346,7,0)&amp;""</f>
        <v>Yes</v>
      </c>
      <c r="H161" s="10" t="str">
        <f>VLOOKUP($A161,'Institution Evaluation'!$A$56:$K$346,8,0)&amp;""</f>
        <v/>
      </c>
      <c r="I161" s="10" t="str">
        <f>VLOOKUP($A161,'Institution Evaluation'!$A$56:$K$346,9,0)&amp;""</f>
        <v>Minor Importance</v>
      </c>
      <c r="J161" s="10" t="str">
        <f>VLOOKUP($A161,'Institution Evaluation'!$A$56:$K$346,10,0)&amp;""</f>
        <v/>
      </c>
      <c r="K161" s="10">
        <f t="shared" si="31"/>
        <v>5</v>
      </c>
      <c r="L161" s="114">
        <f>IF($E161="Not Scored", "N/A",IF(AND($D161='Auto Responses'!$J$27,$H161=""),"N/A",IF(AND($D161='Auto Responses'!$J$27,$H161='Auto Responses'!$J$7),1,IF(AND($D161='Auto Responses'!$J$27,$H161='Auto Responses'!$J$8),0,IF(OR($F161=$G161,$H161='Auto Responses'!$J$7),1,0)))))</f>
        <v>0</v>
      </c>
      <c r="M161" s="10" t="str">
        <f>VLOOKUP($A161,'Institution Evaluation'!$A$56:$K$346,10,0)&amp;""</f>
        <v/>
      </c>
      <c r="N161" s="10">
        <f t="shared" si="32"/>
        <v>0</v>
      </c>
      <c r="O161" s="114">
        <f t="shared" si="38"/>
        <v>5</v>
      </c>
      <c r="P161" s="114">
        <f t="shared" si="34"/>
        <v>0</v>
      </c>
      <c r="Q161" s="114">
        <f t="shared" si="26"/>
        <v>0</v>
      </c>
      <c r="R161" s="114">
        <f t="shared" si="35"/>
        <v>0</v>
      </c>
      <c r="S161" s="114">
        <f t="shared" si="27"/>
        <v>0</v>
      </c>
      <c r="T161" s="114">
        <f t="shared" si="28"/>
        <v>0</v>
      </c>
      <c r="U161" s="114">
        <f t="shared" si="36"/>
        <v>51</v>
      </c>
      <c r="V161" s="114">
        <f t="shared" si="29"/>
        <v>0</v>
      </c>
    </row>
    <row r="162" spans="1:22" ht="57" x14ac:dyDescent="0.2">
      <c r="A162" s="10" t="str">
        <f>Questions!$A162</f>
        <v>PPPR-01</v>
      </c>
      <c r="B162" s="10" t="str">
        <f t="shared" si="30"/>
        <v>PPPR</v>
      </c>
      <c r="C162" s="10" t="str">
        <f>VLOOKUP($A162,Questions!$A$3:$L$333,2,0)&amp;""</f>
        <v>Do you have a documented patch management process?*</v>
      </c>
      <c r="D162" s="10" t="str">
        <f>VLOOKUP($A162,Questions!$A$3:$L$333,11,0)&amp;""</f>
        <v/>
      </c>
      <c r="E162" s="10" t="str">
        <f>VLOOKUP($A162,Questions!$A$3:$L$333,12,0)&amp;""</f>
        <v>Organization</v>
      </c>
      <c r="F162" s="10" t="str">
        <f>VLOOKUP($A162,'Institution Evaluation'!$A$56:$K$346,3,0)&amp;""</f>
        <v/>
      </c>
      <c r="G162" s="10" t="str">
        <f>VLOOKUP($A162,'Institution Evaluation'!$A$56:$K$346,7,0)&amp;""</f>
        <v>Yes</v>
      </c>
      <c r="H162" s="10" t="str">
        <f>VLOOKUP($A162,'Institution Evaluation'!$A$56:$K$346,8,0)&amp;""</f>
        <v/>
      </c>
      <c r="I162" s="10" t="str">
        <f>VLOOKUP($A162,'Institution Evaluation'!$A$56:$K$346,9,0)&amp;""</f>
        <v>Critical Importance</v>
      </c>
      <c r="J162" s="10" t="str">
        <f>VLOOKUP($A162,'Institution Evaluation'!$A$56:$K$346,10,0)&amp;""</f>
        <v/>
      </c>
      <c r="K162" s="10">
        <f t="shared" si="31"/>
        <v>20</v>
      </c>
      <c r="L162" s="114">
        <f>IF($E162="Not Scored", "N/A",IF(AND($D162='Auto Responses'!$J$27,$H162=""),"N/A",IF(AND($D162='Auto Responses'!$J$27,$H162='Auto Responses'!$J$7),1,IF(AND($D162='Auto Responses'!$J$27,$H162='Auto Responses'!$J$8),0,IF(OR($F162=$G162,$H162='Auto Responses'!$J$7),1,0)))))</f>
        <v>0</v>
      </c>
      <c r="M162" s="10" t="str">
        <f>VLOOKUP($A162,'Institution Evaluation'!$A$56:$K$346,10,0)&amp;""</f>
        <v/>
      </c>
      <c r="N162" s="10">
        <f t="shared" si="32"/>
        <v>1</v>
      </c>
      <c r="O162" s="114">
        <f t="shared" si="33"/>
        <v>20</v>
      </c>
      <c r="P162" s="114">
        <f t="shared" si="34"/>
        <v>0</v>
      </c>
      <c r="Q162" s="114">
        <f t="shared" si="26"/>
        <v>0</v>
      </c>
      <c r="R162" s="114">
        <f t="shared" si="35"/>
        <v>0</v>
      </c>
      <c r="S162" s="114">
        <f t="shared" si="27"/>
        <v>0</v>
      </c>
      <c r="T162" s="114">
        <f t="shared" si="28"/>
        <v>1</v>
      </c>
      <c r="U162" s="114">
        <f t="shared" si="36"/>
        <v>52</v>
      </c>
      <c r="V162" s="114">
        <f t="shared" si="29"/>
        <v>52</v>
      </c>
    </row>
    <row r="163" spans="1:22" ht="57" x14ac:dyDescent="0.2">
      <c r="A163" s="10" t="str">
        <f>Questions!$A163</f>
        <v>PPPR-02</v>
      </c>
      <c r="B163" s="10" t="str">
        <f t="shared" si="30"/>
        <v>PPPR</v>
      </c>
      <c r="C163" s="10" t="str">
        <f>VLOOKUP($A163,Questions!$A$3:$L$333,2,0)&amp;""</f>
        <v>Can your organization comply with institutional policies on privacy and data protection with regard to users of institutional systems, if required?*</v>
      </c>
      <c r="D163" s="10" t="str">
        <f>VLOOKUP($A163,Questions!$A$3:$L$333,11,0)&amp;""</f>
        <v/>
      </c>
      <c r="E163" s="10" t="str">
        <f>VLOOKUP($A163,Questions!$A$3:$L$333,12,0)&amp;""</f>
        <v>Organization</v>
      </c>
      <c r="F163" s="10" t="str">
        <f>VLOOKUP($A163,'Institution Evaluation'!$A$56:$K$346,3,0)&amp;""</f>
        <v/>
      </c>
      <c r="G163" s="10" t="str">
        <f>VLOOKUP($A163,'Institution Evaluation'!$A$56:$K$346,7,0)&amp;""</f>
        <v>Yes</v>
      </c>
      <c r="H163" s="10" t="str">
        <f>VLOOKUP($A163,'Institution Evaluation'!$A$56:$K$346,8,0)&amp;""</f>
        <v/>
      </c>
      <c r="I163" s="10" t="str">
        <f>VLOOKUP($A163,'Institution Evaluation'!$A$56:$K$346,9,0)&amp;""</f>
        <v>Critical Importance</v>
      </c>
      <c r="J163" s="10" t="str">
        <f>VLOOKUP($A163,'Institution Evaluation'!$A$56:$K$346,10,0)&amp;""</f>
        <v/>
      </c>
      <c r="K163" s="10">
        <f t="shared" si="31"/>
        <v>20</v>
      </c>
      <c r="L163" s="114">
        <f>IF($E163="Not Scored", "N/A",IF(AND($D163='Auto Responses'!$J$27,$H163=""),"N/A",IF(AND($D163='Auto Responses'!$J$27,$H163='Auto Responses'!$J$7),1,IF(AND($D163='Auto Responses'!$J$27,$H163='Auto Responses'!$J$8),0,IF(OR($F163=$G163,$H163='Auto Responses'!$J$7),1,0)))))</f>
        <v>0</v>
      </c>
      <c r="M163" s="10" t="str">
        <f>VLOOKUP($A163,'Institution Evaluation'!$A$56:$K$346,10,0)&amp;""</f>
        <v/>
      </c>
      <c r="N163" s="10">
        <f t="shared" si="32"/>
        <v>1</v>
      </c>
      <c r="O163" s="114">
        <f t="shared" si="33"/>
        <v>20</v>
      </c>
      <c r="P163" s="114">
        <f t="shared" si="34"/>
        <v>0</v>
      </c>
      <c r="Q163" s="114">
        <f t="shared" si="26"/>
        <v>0</v>
      </c>
      <c r="R163" s="114">
        <f t="shared" si="35"/>
        <v>0</v>
      </c>
      <c r="S163" s="114">
        <f t="shared" si="27"/>
        <v>0</v>
      </c>
      <c r="T163" s="114">
        <f t="shared" si="28"/>
        <v>1</v>
      </c>
      <c r="U163" s="114">
        <f t="shared" si="36"/>
        <v>53</v>
      </c>
      <c r="V163" s="114">
        <f t="shared" si="29"/>
        <v>53</v>
      </c>
    </row>
    <row r="164" spans="1:22" ht="57" x14ac:dyDescent="0.2">
      <c r="A164" s="10" t="str">
        <f>Questions!$A164</f>
        <v>PPPR-03</v>
      </c>
      <c r="B164" s="10" t="str">
        <f t="shared" si="30"/>
        <v>PPPR</v>
      </c>
      <c r="C164" s="10" t="str">
        <f>VLOOKUP($A164,Questions!$A$3:$L$333,2,0)&amp;""</f>
        <v>Is your company subject to the institution's geographic region's laws and regulations?*</v>
      </c>
      <c r="D164" s="10" t="str">
        <f>VLOOKUP($A164,Questions!$A$3:$L$333,11,0)&amp;""</f>
        <v/>
      </c>
      <c r="E164" s="10" t="str">
        <f>VLOOKUP($A164,Questions!$A$3:$L$333,12,0)&amp;""</f>
        <v>Organization</v>
      </c>
      <c r="F164" s="10" t="str">
        <f>VLOOKUP($A164,'Institution Evaluation'!$A$56:$K$346,3,0)&amp;""</f>
        <v/>
      </c>
      <c r="G164" s="10" t="str">
        <f>VLOOKUP($A164,'Institution Evaluation'!$A$56:$K$346,7,0)&amp;""</f>
        <v>Yes</v>
      </c>
      <c r="H164" s="10" t="str">
        <f>VLOOKUP($A164,'Institution Evaluation'!$A$56:$K$346,8,0)&amp;""</f>
        <v/>
      </c>
      <c r="I164" s="10" t="str">
        <f>VLOOKUP($A164,'Institution Evaluation'!$A$56:$K$346,9,0)&amp;""</f>
        <v>Critical Importance</v>
      </c>
      <c r="J164" s="10" t="str">
        <f>VLOOKUP($A164,'Institution Evaluation'!$A$56:$K$346,10,0)&amp;""</f>
        <v/>
      </c>
      <c r="K164" s="10">
        <f t="shared" si="31"/>
        <v>20</v>
      </c>
      <c r="L164" s="114">
        <f>IF($E164="Not Scored", "N/A",IF(AND($D164='Auto Responses'!$J$27,$H164=""),"N/A",IF(AND($D164='Auto Responses'!$J$27,$H164='Auto Responses'!$J$7),1,IF(AND($D164='Auto Responses'!$J$27,$H164='Auto Responses'!$J$8),0,IF(OR($F164=$G164,$H164='Auto Responses'!$J$7),1,0)))))</f>
        <v>0</v>
      </c>
      <c r="M164" s="10" t="str">
        <f>VLOOKUP($A164,'Institution Evaluation'!$A$56:$K$346,10,0)&amp;""</f>
        <v/>
      </c>
      <c r="N164" s="10">
        <f t="shared" si="32"/>
        <v>1</v>
      </c>
      <c r="O164" s="114">
        <f t="shared" si="33"/>
        <v>20</v>
      </c>
      <c r="P164" s="114">
        <f t="shared" si="34"/>
        <v>0</v>
      </c>
      <c r="Q164" s="114">
        <f t="shared" si="26"/>
        <v>0</v>
      </c>
      <c r="R164" s="114">
        <f t="shared" si="35"/>
        <v>0</v>
      </c>
      <c r="S164" s="114">
        <f t="shared" si="27"/>
        <v>0</v>
      </c>
      <c r="T164" s="114">
        <f t="shared" si="28"/>
        <v>1</v>
      </c>
      <c r="U164" s="114">
        <f t="shared" si="36"/>
        <v>54</v>
      </c>
      <c r="V164" s="114">
        <f t="shared" si="29"/>
        <v>54</v>
      </c>
    </row>
    <row r="165" spans="1:22" ht="57" x14ac:dyDescent="0.2">
      <c r="A165" s="10" t="str">
        <f>Questions!$A165</f>
        <v>PPPR-04</v>
      </c>
      <c r="B165" s="10" t="str">
        <f t="shared" si="30"/>
        <v>PPPR</v>
      </c>
      <c r="C165" s="10" t="str">
        <f>VLOOKUP($A165,Questions!$A$3:$L$333,2,0)&amp;""</f>
        <v>Can you accommodate encryption requirements using open standards?</v>
      </c>
      <c r="D165" s="10" t="str">
        <f>VLOOKUP($A165,Questions!$A$3:$L$333,11,0)&amp;""</f>
        <v/>
      </c>
      <c r="E165" s="10" t="str">
        <f>VLOOKUP($A165,Questions!$A$3:$L$333,12,0)&amp;""</f>
        <v>Organization</v>
      </c>
      <c r="F165" s="10" t="str">
        <f>VLOOKUP($A165,'Institution Evaluation'!$A$56:$K$346,3,0)&amp;""</f>
        <v/>
      </c>
      <c r="G165" s="10" t="str">
        <f>VLOOKUP($A165,'Institution Evaluation'!$A$56:$K$346,7,0)&amp;""</f>
        <v>Yes</v>
      </c>
      <c r="H165" s="10" t="str">
        <f>VLOOKUP($A165,'Institution Evaluation'!$A$56:$K$346,8,0)&amp;""</f>
        <v/>
      </c>
      <c r="I165" s="10" t="str">
        <f>VLOOKUP($A165,'Institution Evaluation'!$A$56:$K$346,9,0)&amp;""</f>
        <v>Standard Importance</v>
      </c>
      <c r="J165" s="10" t="str">
        <f>VLOOKUP($A165,'Institution Evaluation'!$A$56:$K$346,10,0)&amp;""</f>
        <v/>
      </c>
      <c r="K165" s="10">
        <f t="shared" si="31"/>
        <v>10</v>
      </c>
      <c r="L165" s="114">
        <f>IF($E165="Not Scored", "N/A",IF(AND($D165='Auto Responses'!$J$27,$H165=""),"N/A",IF(AND($D165='Auto Responses'!$J$27,$H165='Auto Responses'!$J$7),1,IF(AND($D165='Auto Responses'!$J$27,$H165='Auto Responses'!$J$8),0,IF(OR($F165=$G165,$H165='Auto Responses'!$J$7),1,0)))))</f>
        <v>0</v>
      </c>
      <c r="M165" s="10" t="str">
        <f>VLOOKUP($A165,'Institution Evaluation'!$A$56:$K$346,10,0)&amp;""</f>
        <v/>
      </c>
      <c r="N165" s="10">
        <f t="shared" si="32"/>
        <v>0</v>
      </c>
      <c r="O165" s="114">
        <f t="shared" si="33"/>
        <v>10</v>
      </c>
      <c r="P165" s="114">
        <f t="shared" si="34"/>
        <v>0</v>
      </c>
      <c r="Q165" s="114">
        <f t="shared" si="26"/>
        <v>0</v>
      </c>
      <c r="R165" s="114">
        <f t="shared" si="35"/>
        <v>0</v>
      </c>
      <c r="S165" s="114">
        <f t="shared" si="27"/>
        <v>0</v>
      </c>
      <c r="T165" s="114">
        <f t="shared" si="28"/>
        <v>0</v>
      </c>
      <c r="U165" s="114">
        <f t="shared" si="36"/>
        <v>54</v>
      </c>
      <c r="V165" s="114">
        <f t="shared" si="29"/>
        <v>0</v>
      </c>
    </row>
    <row r="166" spans="1:22" ht="57" x14ac:dyDescent="0.2">
      <c r="A166" s="10" t="str">
        <f>Questions!$A166</f>
        <v>PPPR-05</v>
      </c>
      <c r="B166" s="10" t="str">
        <f t="shared" si="30"/>
        <v>PPPR</v>
      </c>
      <c r="C166" s="10" t="str">
        <f>VLOOKUP($A166,Questions!$A$3:$L$333,2,0)&amp;""</f>
        <v>Do you have a documented systems development life cycle (SDLC)?</v>
      </c>
      <c r="D166" s="10" t="str">
        <f>VLOOKUP($A166,Questions!$A$3:$L$333,11,0)&amp;""</f>
        <v/>
      </c>
      <c r="E166" s="10" t="str">
        <f>VLOOKUP($A166,Questions!$A$3:$L$333,12,0)&amp;""</f>
        <v>Organization</v>
      </c>
      <c r="F166" s="10" t="str">
        <f>VLOOKUP($A166,'Institution Evaluation'!$A$56:$K$346,3,0)&amp;""</f>
        <v/>
      </c>
      <c r="G166" s="10" t="str">
        <f>VLOOKUP($A166,'Institution Evaluation'!$A$56:$K$346,7,0)&amp;""</f>
        <v>Yes</v>
      </c>
      <c r="H166" s="10" t="str">
        <f>VLOOKUP($A166,'Institution Evaluation'!$A$56:$K$346,8,0)&amp;""</f>
        <v/>
      </c>
      <c r="I166" s="10" t="str">
        <f>VLOOKUP($A166,'Institution Evaluation'!$A$56:$K$346,9,0)&amp;""</f>
        <v>Standard Importance</v>
      </c>
      <c r="J166" s="10" t="str">
        <f>VLOOKUP($A166,'Institution Evaluation'!$A$56:$K$346,10,0)&amp;""</f>
        <v/>
      </c>
      <c r="K166" s="10">
        <f t="shared" si="31"/>
        <v>10</v>
      </c>
      <c r="L166" s="114">
        <f>IF($E166="Not Scored", "N/A",IF(AND($D166='Auto Responses'!$J$27,$H166=""),"N/A",IF(AND($D166='Auto Responses'!$J$27,$H166='Auto Responses'!$J$7),1,IF(AND($D166='Auto Responses'!$J$27,$H166='Auto Responses'!$J$8),0,IF(OR($F166=$G166,$H166='Auto Responses'!$J$7),1,0)))))</f>
        <v>0</v>
      </c>
      <c r="M166" s="10" t="str">
        <f>VLOOKUP($A166,'Institution Evaluation'!$A$56:$K$346,10,0)&amp;""</f>
        <v/>
      </c>
      <c r="N166" s="10">
        <f t="shared" si="32"/>
        <v>0</v>
      </c>
      <c r="O166" s="114">
        <f t="shared" si="33"/>
        <v>10</v>
      </c>
      <c r="P166" s="114">
        <f t="shared" si="34"/>
        <v>0</v>
      </c>
      <c r="Q166" s="114">
        <f t="shared" si="26"/>
        <v>0</v>
      </c>
      <c r="R166" s="114">
        <f t="shared" si="35"/>
        <v>0</v>
      </c>
      <c r="S166" s="114">
        <f t="shared" si="27"/>
        <v>0</v>
      </c>
      <c r="T166" s="114">
        <f t="shared" si="28"/>
        <v>0</v>
      </c>
      <c r="U166" s="114">
        <f t="shared" si="36"/>
        <v>54</v>
      </c>
      <c r="V166" s="114">
        <f t="shared" si="29"/>
        <v>0</v>
      </c>
    </row>
    <row r="167" spans="1:22" ht="57" x14ac:dyDescent="0.2">
      <c r="A167" s="10" t="str">
        <f>Questions!$A167</f>
        <v>PPPR-06</v>
      </c>
      <c r="B167" s="10" t="str">
        <f t="shared" si="30"/>
        <v>PPPR</v>
      </c>
      <c r="C167" s="10" t="str">
        <f>VLOOKUP($A167,Questions!$A$3:$L$333,2,0)&amp;""</f>
        <v>Do you perform background screenings or multi-state background checks on all employees prior to their first day of work?</v>
      </c>
      <c r="D167" s="10" t="str">
        <f>VLOOKUP($A167,Questions!$A$3:$L$333,11,0)&amp;""</f>
        <v/>
      </c>
      <c r="E167" s="10" t="str">
        <f>VLOOKUP($A167,Questions!$A$3:$L$333,12,0)&amp;""</f>
        <v>Organization</v>
      </c>
      <c r="F167" s="10" t="str">
        <f>VLOOKUP($A167,'Institution Evaluation'!$A$56:$K$346,3,0)&amp;""</f>
        <v/>
      </c>
      <c r="G167" s="10" t="str">
        <f>VLOOKUP($A167,'Institution Evaluation'!$A$56:$K$346,7,0)&amp;""</f>
        <v>Yes</v>
      </c>
      <c r="H167" s="10" t="str">
        <f>VLOOKUP($A167,'Institution Evaluation'!$A$56:$K$346,8,0)&amp;""</f>
        <v/>
      </c>
      <c r="I167" s="10" t="str">
        <f>VLOOKUP($A167,'Institution Evaluation'!$A$56:$K$346,9,0)&amp;""</f>
        <v>Standard Importance</v>
      </c>
      <c r="J167" s="10" t="str">
        <f>VLOOKUP($A167,'Institution Evaluation'!$A$56:$K$346,10,0)&amp;""</f>
        <v/>
      </c>
      <c r="K167" s="10">
        <f t="shared" si="31"/>
        <v>10</v>
      </c>
      <c r="L167" s="114">
        <f>IF($E167="Not Scored", "N/A",IF(AND($D167='Auto Responses'!$J$27,$H167=""),"N/A",IF(AND($D167='Auto Responses'!$J$27,$H167='Auto Responses'!$J$7),1,IF(AND($D167='Auto Responses'!$J$27,$H167='Auto Responses'!$J$8),0,IF(OR($F167=$G167,$H167='Auto Responses'!$J$7),1,0)))))</f>
        <v>0</v>
      </c>
      <c r="M167" s="10" t="str">
        <f>VLOOKUP($A167,'Institution Evaluation'!$A$56:$K$346,10,0)&amp;""</f>
        <v/>
      </c>
      <c r="N167" s="10">
        <f t="shared" si="32"/>
        <v>0</v>
      </c>
      <c r="O167" s="114">
        <f t="shared" si="33"/>
        <v>10</v>
      </c>
      <c r="P167" s="114">
        <f t="shared" si="34"/>
        <v>0</v>
      </c>
      <c r="Q167" s="114">
        <f t="shared" si="26"/>
        <v>0</v>
      </c>
      <c r="R167" s="114">
        <f t="shared" si="35"/>
        <v>0</v>
      </c>
      <c r="S167" s="114">
        <f t="shared" si="27"/>
        <v>0</v>
      </c>
      <c r="T167" s="114">
        <f t="shared" si="28"/>
        <v>0</v>
      </c>
      <c r="U167" s="114">
        <f t="shared" si="36"/>
        <v>54</v>
      </c>
      <c r="V167" s="114">
        <f t="shared" si="29"/>
        <v>0</v>
      </c>
    </row>
    <row r="168" spans="1:22" ht="57" x14ac:dyDescent="0.2">
      <c r="A168" s="10" t="str">
        <f>Questions!$A168</f>
        <v>PPPR-07</v>
      </c>
      <c r="B168" s="10" t="str">
        <f t="shared" si="30"/>
        <v>PPPR</v>
      </c>
      <c r="C168" s="10" t="str">
        <f>VLOOKUP($A168,Questions!$A$3:$L$333,2,0)&amp;""</f>
        <v>Do you require new employees to fill out agreements and review policies?</v>
      </c>
      <c r="D168" s="10" t="str">
        <f>VLOOKUP($A168,Questions!$A$3:$L$333,11,0)&amp;""</f>
        <v/>
      </c>
      <c r="E168" s="10" t="str">
        <f>VLOOKUP($A168,Questions!$A$3:$L$333,12,0)&amp;""</f>
        <v>Organization</v>
      </c>
      <c r="F168" s="10" t="str">
        <f>VLOOKUP($A168,'Institution Evaluation'!$A$56:$K$346,3,0)&amp;""</f>
        <v/>
      </c>
      <c r="G168" s="10" t="str">
        <f>VLOOKUP($A168,'Institution Evaluation'!$A$56:$K$346,7,0)&amp;""</f>
        <v>Yes</v>
      </c>
      <c r="H168" s="10" t="str">
        <f>VLOOKUP($A168,'Institution Evaluation'!$A$56:$K$346,8,0)&amp;""</f>
        <v/>
      </c>
      <c r="I168" s="10" t="str">
        <f>VLOOKUP($A168,'Institution Evaluation'!$A$56:$K$346,9,0)&amp;""</f>
        <v>Standard Importance</v>
      </c>
      <c r="J168" s="10" t="str">
        <f>VLOOKUP($A168,'Institution Evaluation'!$A$56:$K$346,10,0)&amp;""</f>
        <v/>
      </c>
      <c r="K168" s="10">
        <f t="shared" si="31"/>
        <v>10</v>
      </c>
      <c r="L168" s="114">
        <f>IF($E168="Not Scored", "N/A",IF(AND($D168='Auto Responses'!$J$27,$H168=""),"N/A",IF(AND($D168='Auto Responses'!$J$27,$H168='Auto Responses'!$J$7),1,IF(AND($D168='Auto Responses'!$J$27,$H168='Auto Responses'!$J$8),0,IF(OR($F168=$G168,$H168='Auto Responses'!$J$7),1,0)))))</f>
        <v>0</v>
      </c>
      <c r="M168" s="10" t="str">
        <f>VLOOKUP($A168,'Institution Evaluation'!$A$56:$K$346,10,0)&amp;""</f>
        <v/>
      </c>
      <c r="N168" s="10">
        <f t="shared" si="32"/>
        <v>0</v>
      </c>
      <c r="O168" s="114">
        <f t="shared" si="33"/>
        <v>10</v>
      </c>
      <c r="P168" s="114">
        <f t="shared" si="34"/>
        <v>0</v>
      </c>
      <c r="Q168" s="114">
        <f t="shared" si="26"/>
        <v>0</v>
      </c>
      <c r="R168" s="114">
        <f t="shared" si="35"/>
        <v>0</v>
      </c>
      <c r="S168" s="114">
        <f t="shared" si="27"/>
        <v>0</v>
      </c>
      <c r="T168" s="114">
        <f t="shared" si="28"/>
        <v>0</v>
      </c>
      <c r="U168" s="114">
        <f t="shared" si="36"/>
        <v>54</v>
      </c>
      <c r="V168" s="114">
        <f t="shared" si="29"/>
        <v>0</v>
      </c>
    </row>
    <row r="169" spans="1:22" ht="57" x14ac:dyDescent="0.2">
      <c r="A169" s="10" t="str">
        <f>Questions!$A169</f>
        <v>PPPR-08</v>
      </c>
      <c r="B169" s="10" t="str">
        <f t="shared" si="30"/>
        <v>PPPR</v>
      </c>
      <c r="C169" s="10" t="str">
        <f>VLOOKUP($A169,Questions!$A$3:$L$333,2,0)&amp;""</f>
        <v>Do you have a documented information security policy?</v>
      </c>
      <c r="D169" s="10" t="str">
        <f>VLOOKUP($A169,Questions!$A$3:$L$333,11,0)&amp;""</f>
        <v/>
      </c>
      <c r="E169" s="10" t="str">
        <f>VLOOKUP($A169,Questions!$A$3:$L$333,12,0)&amp;""</f>
        <v>Organization</v>
      </c>
      <c r="F169" s="10" t="str">
        <f>VLOOKUP($A169,'Institution Evaluation'!$A$56:$K$346,3,0)&amp;""</f>
        <v/>
      </c>
      <c r="G169" s="10" t="str">
        <f>VLOOKUP($A169,'Institution Evaluation'!$A$56:$K$346,7,0)&amp;""</f>
        <v>Yes</v>
      </c>
      <c r="H169" s="10" t="str">
        <f>VLOOKUP($A169,'Institution Evaluation'!$A$56:$K$346,8,0)&amp;""</f>
        <v/>
      </c>
      <c r="I169" s="10" t="str">
        <f>VLOOKUP($A169,'Institution Evaluation'!$A$56:$K$346,9,0)&amp;""</f>
        <v>Standard Importance</v>
      </c>
      <c r="J169" s="10" t="str">
        <f>VLOOKUP($A169,'Institution Evaluation'!$A$56:$K$346,10,0)&amp;""</f>
        <v/>
      </c>
      <c r="K169" s="10">
        <f t="shared" si="31"/>
        <v>10</v>
      </c>
      <c r="L169" s="114">
        <f>IF($E169="Not Scored", "N/A",IF(AND($D169='Auto Responses'!$J$27,$H169=""),"N/A",IF(AND($D169='Auto Responses'!$J$27,$H169='Auto Responses'!$J$7),1,IF(AND($D169='Auto Responses'!$J$27,$H169='Auto Responses'!$J$8),0,IF(OR($F169=$G169,$H169='Auto Responses'!$J$7),1,0)))))</f>
        <v>0</v>
      </c>
      <c r="M169" s="10" t="str">
        <f>VLOOKUP($A169,'Institution Evaluation'!$A$56:$K$346,10,0)&amp;""</f>
        <v/>
      </c>
      <c r="N169" s="10">
        <f t="shared" si="32"/>
        <v>0</v>
      </c>
      <c r="O169" s="114">
        <f t="shared" si="33"/>
        <v>10</v>
      </c>
      <c r="P169" s="114">
        <f t="shared" si="34"/>
        <v>0</v>
      </c>
      <c r="Q169" s="114">
        <f t="shared" si="26"/>
        <v>0</v>
      </c>
      <c r="R169" s="114">
        <f t="shared" si="35"/>
        <v>0</v>
      </c>
      <c r="S169" s="114">
        <f t="shared" si="27"/>
        <v>0</v>
      </c>
      <c r="T169" s="114">
        <f t="shared" si="28"/>
        <v>0</v>
      </c>
      <c r="U169" s="114">
        <f t="shared" si="36"/>
        <v>54</v>
      </c>
      <c r="V169" s="114">
        <f t="shared" si="29"/>
        <v>0</v>
      </c>
    </row>
    <row r="170" spans="1:22" ht="57" x14ac:dyDescent="0.2">
      <c r="A170" s="10" t="str">
        <f>Questions!$A170</f>
        <v>PPPR-09</v>
      </c>
      <c r="B170" s="10" t="str">
        <f t="shared" si="30"/>
        <v>PPPR</v>
      </c>
      <c r="C170" s="10" t="str">
        <f>VLOOKUP($A170,Questions!$A$3:$L$333,2,0)&amp;""</f>
        <v>Are information security principles designed into the product lifecycle?</v>
      </c>
      <c r="D170" s="10" t="str">
        <f>VLOOKUP($A170,Questions!$A$3:$L$333,11,0)&amp;""</f>
        <v/>
      </c>
      <c r="E170" s="10" t="str">
        <f>VLOOKUP($A170,Questions!$A$3:$L$333,12,0)&amp;""</f>
        <v>Organization</v>
      </c>
      <c r="F170" s="10" t="str">
        <f>VLOOKUP($A170,'Institution Evaluation'!$A$56:$K$346,3,0)&amp;""</f>
        <v/>
      </c>
      <c r="G170" s="10" t="str">
        <f>VLOOKUP($A170,'Institution Evaluation'!$A$56:$K$346,7,0)&amp;""</f>
        <v>Yes</v>
      </c>
      <c r="H170" s="10" t="str">
        <f>VLOOKUP($A170,'Institution Evaluation'!$A$56:$K$346,8,0)&amp;""</f>
        <v/>
      </c>
      <c r="I170" s="10" t="str">
        <f>VLOOKUP($A170,'Institution Evaluation'!$A$56:$K$346,9,0)&amp;""</f>
        <v>Minor Importance</v>
      </c>
      <c r="J170" s="10" t="str">
        <f>VLOOKUP($A170,'Institution Evaluation'!$A$56:$K$346,10,0)&amp;""</f>
        <v/>
      </c>
      <c r="K170" s="10">
        <f t="shared" si="31"/>
        <v>5</v>
      </c>
      <c r="L170" s="114">
        <f>IF($E170="Not Scored", "N/A",IF(AND($D170='Auto Responses'!$J$27,$H170=""),"N/A",IF(AND($D170='Auto Responses'!$J$27,$H170='Auto Responses'!$J$7),1,IF(AND($D170='Auto Responses'!$J$27,$H170='Auto Responses'!$J$8),0,IF(OR($F170=$G170,$H170='Auto Responses'!$J$7),1,0)))))</f>
        <v>0</v>
      </c>
      <c r="M170" s="10" t="str">
        <f>VLOOKUP($A170,'Institution Evaluation'!$A$56:$K$346,10,0)&amp;""</f>
        <v/>
      </c>
      <c r="N170" s="10">
        <f t="shared" si="32"/>
        <v>0</v>
      </c>
      <c r="O170" s="114">
        <f t="shared" si="33"/>
        <v>5</v>
      </c>
      <c r="P170" s="114">
        <f t="shared" si="34"/>
        <v>0</v>
      </c>
      <c r="Q170" s="114">
        <f t="shared" si="26"/>
        <v>0</v>
      </c>
      <c r="R170" s="114">
        <f t="shared" si="35"/>
        <v>0</v>
      </c>
      <c r="S170" s="114">
        <f t="shared" si="27"/>
        <v>0</v>
      </c>
      <c r="T170" s="114">
        <f t="shared" si="28"/>
        <v>0</v>
      </c>
      <c r="U170" s="114">
        <f t="shared" si="36"/>
        <v>54</v>
      </c>
      <c r="V170" s="114">
        <f t="shared" si="29"/>
        <v>0</v>
      </c>
    </row>
    <row r="171" spans="1:22" ht="57" x14ac:dyDescent="0.2">
      <c r="A171" s="10" t="str">
        <f>Questions!$A171</f>
        <v>PPPR-10</v>
      </c>
      <c r="B171" s="10" t="str">
        <f t="shared" si="30"/>
        <v>PPPR</v>
      </c>
      <c r="C171" s="10" t="str">
        <f>VLOOKUP($A171,Questions!$A$3:$L$333,2,0)&amp;""</f>
        <v>Will you comply with applicable breach notification laws?</v>
      </c>
      <c r="D171" s="10" t="str">
        <f>VLOOKUP($A171,Questions!$A$3:$L$333,11,0)&amp;""</f>
        <v/>
      </c>
      <c r="E171" s="10" t="str">
        <f>VLOOKUP($A171,Questions!$A$3:$L$333,12,0)&amp;""</f>
        <v>Organization</v>
      </c>
      <c r="F171" s="10" t="str">
        <f>VLOOKUP($A171,'Institution Evaluation'!$A$56:$K$346,3,0)&amp;""</f>
        <v/>
      </c>
      <c r="G171" s="10" t="str">
        <f>VLOOKUP($A171,'Institution Evaluation'!$A$56:$K$346,7,0)&amp;""</f>
        <v>Yes</v>
      </c>
      <c r="H171" s="10" t="str">
        <f>VLOOKUP($A171,'Institution Evaluation'!$A$56:$K$346,8,0)&amp;""</f>
        <v/>
      </c>
      <c r="I171" s="10" t="str">
        <f>VLOOKUP($A171,'Institution Evaluation'!$A$56:$K$346,9,0)&amp;""</f>
        <v>Minor Importance</v>
      </c>
      <c r="J171" s="10" t="str">
        <f>VLOOKUP($A171,'Institution Evaluation'!$A$56:$K$346,10,0)&amp;""</f>
        <v/>
      </c>
      <c r="K171" s="10">
        <f t="shared" si="31"/>
        <v>5</v>
      </c>
      <c r="L171" s="114">
        <f>IF($E171="Not Scored", "N/A",IF(AND($D171='Auto Responses'!$J$27,$H171=""),"N/A",IF(AND($D171='Auto Responses'!$J$27,$H171='Auto Responses'!$J$7),1,IF(AND($D171='Auto Responses'!$J$27,$H171='Auto Responses'!$J$8),0,IF(OR($F171=$G171,$H171='Auto Responses'!$J$7),1,0)))))</f>
        <v>0</v>
      </c>
      <c r="M171" s="10" t="str">
        <f>VLOOKUP($A171,'Institution Evaluation'!$A$56:$K$346,10,0)&amp;""</f>
        <v/>
      </c>
      <c r="N171" s="10">
        <f t="shared" si="32"/>
        <v>0</v>
      </c>
      <c r="O171" s="114">
        <f t="shared" si="33"/>
        <v>5</v>
      </c>
      <c r="P171" s="114">
        <f t="shared" si="34"/>
        <v>0</v>
      </c>
      <c r="Q171" s="114">
        <f t="shared" si="26"/>
        <v>0</v>
      </c>
      <c r="R171" s="114">
        <f t="shared" si="35"/>
        <v>0</v>
      </c>
      <c r="S171" s="114">
        <f t="shared" si="27"/>
        <v>0</v>
      </c>
      <c r="T171" s="114">
        <f t="shared" si="28"/>
        <v>0</v>
      </c>
      <c r="U171" s="114">
        <f t="shared" si="36"/>
        <v>54</v>
      </c>
      <c r="V171" s="114">
        <f t="shared" si="29"/>
        <v>0</v>
      </c>
    </row>
    <row r="172" spans="1:22" ht="57" x14ac:dyDescent="0.2">
      <c r="A172" s="10" t="str">
        <f>Questions!$A172</f>
        <v>PPPR-11</v>
      </c>
      <c r="B172" s="10" t="str">
        <f t="shared" si="30"/>
        <v>PPPR</v>
      </c>
      <c r="C172" s="10" t="str">
        <f>VLOOKUP($A172,Questions!$A$3:$L$333,2,0)&amp;""</f>
        <v>Do you have an information security awareness program?</v>
      </c>
      <c r="D172" s="10" t="str">
        <f>VLOOKUP($A172,Questions!$A$3:$L$333,11,0)&amp;""</f>
        <v/>
      </c>
      <c r="E172" s="10" t="str">
        <f>VLOOKUP($A172,Questions!$A$3:$L$333,12,0)&amp;""</f>
        <v>Organization</v>
      </c>
      <c r="F172" s="10" t="str">
        <f>VLOOKUP($A172,'Institution Evaluation'!$A$56:$K$346,3,0)&amp;""</f>
        <v/>
      </c>
      <c r="G172" s="10" t="str">
        <f>VLOOKUP($A172,'Institution Evaluation'!$A$56:$K$346,7,0)&amp;""</f>
        <v>Yes</v>
      </c>
      <c r="H172" s="10" t="str">
        <f>VLOOKUP($A172,'Institution Evaluation'!$A$56:$K$346,8,0)&amp;""</f>
        <v/>
      </c>
      <c r="I172" s="10" t="str">
        <f>VLOOKUP($A172,'Institution Evaluation'!$A$56:$K$346,9,0)&amp;""</f>
        <v>Minor Importance</v>
      </c>
      <c r="J172" s="10" t="str">
        <f>VLOOKUP($A172,'Institution Evaluation'!$A$56:$K$346,10,0)&amp;""</f>
        <v/>
      </c>
      <c r="K172" s="10">
        <f t="shared" si="31"/>
        <v>5</v>
      </c>
      <c r="L172" s="114">
        <f>IF($E172="Not Scored", "N/A",IF(AND($D172='Auto Responses'!$J$27,$H172=""),"N/A",IF(AND($D172='Auto Responses'!$J$27,$H172='Auto Responses'!$J$7),1,IF(AND($D172='Auto Responses'!$J$27,$H172='Auto Responses'!$J$8),0,IF(OR($F172=$G172,$H172='Auto Responses'!$J$7),1,0)))))</f>
        <v>0</v>
      </c>
      <c r="M172" s="10" t="str">
        <f>VLOOKUP($A172,'Institution Evaluation'!$A$56:$K$346,10,0)&amp;""</f>
        <v/>
      </c>
      <c r="N172" s="10">
        <f t="shared" si="32"/>
        <v>0</v>
      </c>
      <c r="O172" s="114">
        <f t="shared" si="33"/>
        <v>5</v>
      </c>
      <c r="P172" s="114">
        <f t="shared" si="34"/>
        <v>0</v>
      </c>
      <c r="Q172" s="114">
        <f t="shared" si="26"/>
        <v>0</v>
      </c>
      <c r="R172" s="114">
        <f t="shared" si="35"/>
        <v>0</v>
      </c>
      <c r="S172" s="114">
        <f t="shared" si="27"/>
        <v>0</v>
      </c>
      <c r="T172" s="114">
        <f t="shared" si="28"/>
        <v>0</v>
      </c>
      <c r="U172" s="114">
        <f t="shared" si="36"/>
        <v>54</v>
      </c>
      <c r="V172" s="114">
        <f t="shared" si="29"/>
        <v>0</v>
      </c>
    </row>
    <row r="173" spans="1:22" ht="57" x14ac:dyDescent="0.2">
      <c r="A173" s="10" t="str">
        <f>Questions!$A173</f>
        <v>PPPR-12</v>
      </c>
      <c r="B173" s="10" t="str">
        <f t="shared" si="30"/>
        <v>PPPR</v>
      </c>
      <c r="C173" s="10" t="str">
        <f>VLOOKUP($A173,Questions!$A$3:$L$333,2,0)&amp;""</f>
        <v>Is security awareness training mandatory for all employees?</v>
      </c>
      <c r="D173" s="10" t="str">
        <f>VLOOKUP($A173,Questions!$A$3:$L$333,11,0)&amp;""</f>
        <v/>
      </c>
      <c r="E173" s="10" t="str">
        <f>VLOOKUP($A173,Questions!$A$3:$L$333,12,0)&amp;""</f>
        <v>Organization</v>
      </c>
      <c r="F173" s="10" t="str">
        <f>VLOOKUP($A173,'Institution Evaluation'!$A$56:$K$346,3,0)&amp;""</f>
        <v/>
      </c>
      <c r="G173" s="10" t="str">
        <f>VLOOKUP($A173,'Institution Evaluation'!$A$56:$K$346,7,0)&amp;""</f>
        <v>Yes</v>
      </c>
      <c r="H173" s="10" t="str">
        <f>VLOOKUP($A173,'Institution Evaluation'!$A$56:$K$346,8,0)&amp;""</f>
        <v/>
      </c>
      <c r="I173" s="10" t="str">
        <f>VLOOKUP($A173,'Institution Evaluation'!$A$56:$K$346,9,0)&amp;""</f>
        <v>Minor Importance</v>
      </c>
      <c r="J173" s="10" t="str">
        <f>VLOOKUP($A173,'Institution Evaluation'!$A$56:$K$346,10,0)&amp;""</f>
        <v/>
      </c>
      <c r="K173" s="10">
        <f t="shared" si="31"/>
        <v>5</v>
      </c>
      <c r="L173" s="114">
        <f>IF($E173="Not Scored", "N/A",IF(AND($D173='Auto Responses'!$J$27,$H173=""),"N/A",IF(AND($D173='Auto Responses'!$J$27,$H173='Auto Responses'!$J$7),1,IF(AND($D173='Auto Responses'!$J$27,$H173='Auto Responses'!$J$8),0,IF(OR($F173=$G173,$H173='Auto Responses'!$J$7),1,0)))))</f>
        <v>0</v>
      </c>
      <c r="M173" s="10" t="str">
        <f>VLOOKUP($A173,'Institution Evaluation'!$A$56:$K$346,10,0)&amp;""</f>
        <v/>
      </c>
      <c r="N173" s="10">
        <f t="shared" si="32"/>
        <v>0</v>
      </c>
      <c r="O173" s="114">
        <f t="shared" si="33"/>
        <v>5</v>
      </c>
      <c r="P173" s="114">
        <f t="shared" si="34"/>
        <v>0</v>
      </c>
      <c r="Q173" s="114">
        <f t="shared" si="26"/>
        <v>0</v>
      </c>
      <c r="R173" s="114">
        <f t="shared" si="35"/>
        <v>0</v>
      </c>
      <c r="S173" s="114">
        <f t="shared" si="27"/>
        <v>0</v>
      </c>
      <c r="T173" s="114">
        <f t="shared" si="28"/>
        <v>0</v>
      </c>
      <c r="U173" s="114">
        <f t="shared" si="36"/>
        <v>54</v>
      </c>
      <c r="V173" s="114">
        <f t="shared" si="29"/>
        <v>0</v>
      </c>
    </row>
    <row r="174" spans="1:22" ht="57" x14ac:dyDescent="0.2">
      <c r="A174" s="10" t="str">
        <f>Questions!$A174</f>
        <v>PPPR-13</v>
      </c>
      <c r="B174" s="10" t="str">
        <f t="shared" si="30"/>
        <v>PPPR</v>
      </c>
      <c r="C174" s="10" t="str">
        <f>VLOOKUP($A174,Questions!$A$3:$L$333,2,0)&amp;""</f>
        <v>Do you have process and procedure(s) documented, and currently followed, that require a review and update of the access list(s) for privileged accounts?</v>
      </c>
      <c r="D174" s="10" t="str">
        <f>VLOOKUP($A174,Questions!$A$3:$L$333,11,0)&amp;""</f>
        <v/>
      </c>
      <c r="E174" s="10" t="str">
        <f>VLOOKUP($A174,Questions!$A$3:$L$333,12,0)&amp;""</f>
        <v>Organization</v>
      </c>
      <c r="F174" s="10" t="str">
        <f>VLOOKUP($A174,'Institution Evaluation'!$A$56:$K$346,3,0)&amp;""</f>
        <v/>
      </c>
      <c r="G174" s="10" t="str">
        <f>VLOOKUP($A174,'Institution Evaluation'!$A$56:$K$346,7,0)&amp;""</f>
        <v>Yes</v>
      </c>
      <c r="H174" s="10" t="str">
        <f>VLOOKUP($A174,'Institution Evaluation'!$A$56:$K$346,8,0)&amp;""</f>
        <v/>
      </c>
      <c r="I174" s="10" t="str">
        <f>VLOOKUP($A174,'Institution Evaluation'!$A$56:$K$346,9,0)&amp;""</f>
        <v>Minor Importance</v>
      </c>
      <c r="J174" s="10" t="str">
        <f>VLOOKUP($A174,'Institution Evaluation'!$A$56:$K$346,10,0)&amp;""</f>
        <v/>
      </c>
      <c r="K174" s="10">
        <f t="shared" si="31"/>
        <v>5</v>
      </c>
      <c r="L174" s="114">
        <f>IF($E174="Not Scored", "N/A",IF(AND($D174='Auto Responses'!$J$27,$H174=""),"N/A",IF(AND($D174='Auto Responses'!$J$27,$H174='Auto Responses'!$J$7),1,IF(AND($D174='Auto Responses'!$J$27,$H174='Auto Responses'!$J$8),0,IF(OR($F174=$G174,$H174='Auto Responses'!$J$7),1,0)))))</f>
        <v>0</v>
      </c>
      <c r="M174" s="10" t="str">
        <f>VLOOKUP($A174,'Institution Evaluation'!$A$56:$K$346,10,0)&amp;""</f>
        <v/>
      </c>
      <c r="N174" s="10">
        <f t="shared" si="32"/>
        <v>0</v>
      </c>
      <c r="O174" s="114">
        <f t="shared" si="33"/>
        <v>5</v>
      </c>
      <c r="P174" s="114">
        <f t="shared" si="34"/>
        <v>0</v>
      </c>
      <c r="Q174" s="114">
        <f t="shared" si="26"/>
        <v>0</v>
      </c>
      <c r="R174" s="114">
        <f t="shared" si="35"/>
        <v>0</v>
      </c>
      <c r="S174" s="114">
        <f t="shared" si="27"/>
        <v>0</v>
      </c>
      <c r="T174" s="114">
        <f t="shared" si="28"/>
        <v>0</v>
      </c>
      <c r="U174" s="114">
        <f t="shared" si="36"/>
        <v>54</v>
      </c>
      <c r="V174" s="114">
        <f t="shared" si="29"/>
        <v>0</v>
      </c>
    </row>
    <row r="175" spans="1:22" ht="57" x14ac:dyDescent="0.2">
      <c r="A175" s="10" t="str">
        <f>Questions!$A175</f>
        <v>PPPR-14</v>
      </c>
      <c r="B175" s="10" t="str">
        <f t="shared" si="30"/>
        <v>PPPR</v>
      </c>
      <c r="C175" s="10" t="str">
        <f>VLOOKUP($A175,Questions!$A$3:$L$333,2,0)&amp;""</f>
        <v>Do you have documented, and currently implemented, internal audit processes and procedures?</v>
      </c>
      <c r="D175" s="10" t="str">
        <f>VLOOKUP($A175,Questions!$A$3:$L$333,11,0)&amp;""</f>
        <v/>
      </c>
      <c r="E175" s="10" t="str">
        <f>VLOOKUP($A175,Questions!$A$3:$L$333,12,0)&amp;""</f>
        <v>Organization</v>
      </c>
      <c r="F175" s="10" t="str">
        <f>VLOOKUP($A175,'Institution Evaluation'!$A$56:$K$346,3,0)&amp;""</f>
        <v/>
      </c>
      <c r="G175" s="10" t="str">
        <f>VLOOKUP($A175,'Institution Evaluation'!$A$56:$K$346,7,0)&amp;""</f>
        <v>Yes</v>
      </c>
      <c r="H175" s="10" t="str">
        <f>VLOOKUP($A175,'Institution Evaluation'!$A$56:$K$346,8,0)&amp;""</f>
        <v/>
      </c>
      <c r="I175" s="10" t="str">
        <f>VLOOKUP($A175,'Institution Evaluation'!$A$56:$K$346,9,0)&amp;""</f>
        <v>Minor Importance</v>
      </c>
      <c r="J175" s="10" t="str">
        <f>VLOOKUP($A175,'Institution Evaluation'!$A$56:$K$346,10,0)&amp;""</f>
        <v/>
      </c>
      <c r="K175" s="10">
        <f t="shared" si="31"/>
        <v>5</v>
      </c>
      <c r="L175" s="114">
        <f>IF($E175="Not Scored", "N/A",IF(AND($D175='Auto Responses'!$J$27,$H175=""),"N/A",IF(AND($D175='Auto Responses'!$J$27,$H175='Auto Responses'!$J$7),1,IF(AND($D175='Auto Responses'!$J$27,$H175='Auto Responses'!$J$8),0,IF(OR($F175=$G175,$H175='Auto Responses'!$J$7),1,0)))))</f>
        <v>0</v>
      </c>
      <c r="M175" s="10" t="str">
        <f>VLOOKUP($A175,'Institution Evaluation'!$A$56:$K$346,10,0)&amp;""</f>
        <v/>
      </c>
      <c r="N175" s="10">
        <f t="shared" si="32"/>
        <v>0</v>
      </c>
      <c r="O175" s="114">
        <f t="shared" si="33"/>
        <v>5</v>
      </c>
      <c r="P175" s="114">
        <f t="shared" si="34"/>
        <v>0</v>
      </c>
      <c r="Q175" s="114">
        <f t="shared" si="26"/>
        <v>0</v>
      </c>
      <c r="R175" s="114">
        <f t="shared" si="35"/>
        <v>0</v>
      </c>
      <c r="S175" s="114">
        <f t="shared" si="27"/>
        <v>0</v>
      </c>
      <c r="T175" s="114">
        <f t="shared" si="28"/>
        <v>0</v>
      </c>
      <c r="U175" s="114">
        <f t="shared" si="36"/>
        <v>54</v>
      </c>
      <c r="V175" s="114">
        <f t="shared" si="29"/>
        <v>0</v>
      </c>
    </row>
    <row r="176" spans="1:22" ht="57" x14ac:dyDescent="0.2">
      <c r="A176" s="10" t="str">
        <f>Questions!$A176</f>
        <v>PPPR-15</v>
      </c>
      <c r="B176" s="10" t="str">
        <f t="shared" si="30"/>
        <v>PPPR</v>
      </c>
      <c r="C176" s="10" t="str">
        <f>VLOOKUP($A176,Questions!$A$3:$L$333,2,0)&amp;""</f>
        <v>Does your organization have physical security controls and policies in place?</v>
      </c>
      <c r="D176" s="10" t="str">
        <f>VLOOKUP($A176,Questions!$A$3:$L$333,11,0)&amp;""</f>
        <v/>
      </c>
      <c r="E176" s="10" t="str">
        <f>VLOOKUP($A176,Questions!$A$3:$L$333,12,0)&amp;""</f>
        <v>Organization</v>
      </c>
      <c r="F176" s="10" t="str">
        <f>VLOOKUP($A176,'Institution Evaluation'!$A$56:$K$346,3,0)&amp;""</f>
        <v/>
      </c>
      <c r="G176" s="10" t="str">
        <f>VLOOKUP($A176,'Institution Evaluation'!$A$56:$K$346,7,0)&amp;""</f>
        <v>Yes</v>
      </c>
      <c r="H176" s="10" t="str">
        <f>VLOOKUP($A176,'Institution Evaluation'!$A$56:$K$346,8,0)&amp;""</f>
        <v/>
      </c>
      <c r="I176" s="10" t="str">
        <f>VLOOKUP($A176,'Institution Evaluation'!$A$56:$K$346,9,0)&amp;""</f>
        <v>Minor Importance</v>
      </c>
      <c r="J176" s="10" t="str">
        <f>VLOOKUP($A176,'Institution Evaluation'!$A$56:$K$346,10,0)&amp;""</f>
        <v/>
      </c>
      <c r="K176" s="10">
        <f t="shared" si="31"/>
        <v>5</v>
      </c>
      <c r="L176" s="114">
        <f>IF($E176="Not Scored", "N/A",IF(AND($D176='Auto Responses'!$J$27,$H176=""),"N/A",IF(AND($D176='Auto Responses'!$J$27,$H176='Auto Responses'!$J$7),1,IF(AND($D176='Auto Responses'!$J$27,$H176='Auto Responses'!$J$8),0,IF(OR($F176=$G176,$H176='Auto Responses'!$J$7),1,0)))))</f>
        <v>0</v>
      </c>
      <c r="M176" s="10" t="str">
        <f>VLOOKUP($A176,'Institution Evaluation'!$A$56:$K$346,10,0)&amp;""</f>
        <v/>
      </c>
      <c r="N176" s="10">
        <f t="shared" si="32"/>
        <v>0</v>
      </c>
      <c r="O176" s="114">
        <f t="shared" si="33"/>
        <v>5</v>
      </c>
      <c r="P176" s="114">
        <f t="shared" si="34"/>
        <v>0</v>
      </c>
      <c r="Q176" s="114">
        <f t="shared" si="26"/>
        <v>0</v>
      </c>
      <c r="R176" s="114">
        <f t="shared" si="35"/>
        <v>0</v>
      </c>
      <c r="S176" s="114">
        <f t="shared" si="27"/>
        <v>0</v>
      </c>
      <c r="T176" s="114">
        <f t="shared" si="28"/>
        <v>0</v>
      </c>
      <c r="U176" s="114">
        <f t="shared" si="36"/>
        <v>54</v>
      </c>
      <c r="V176" s="114">
        <f t="shared" si="29"/>
        <v>0</v>
      </c>
    </row>
    <row r="177" spans="1:22" ht="57" x14ac:dyDescent="0.2">
      <c r="A177" s="10" t="str">
        <f>Questions!$A177</f>
        <v>HFIH-01</v>
      </c>
      <c r="B177" s="10" t="str">
        <f t="shared" si="30"/>
        <v>HFIH</v>
      </c>
      <c r="C177" s="10" t="str">
        <f>VLOOKUP($A177,Questions!$A$3:$L$333,2,0)&amp;""</f>
        <v>Do you have a formal incident response plan?</v>
      </c>
      <c r="D177" s="10" t="str">
        <f>VLOOKUP($A177,Questions!$A$3:$L$333,11,0)&amp;""</f>
        <v/>
      </c>
      <c r="E177" s="10" t="str">
        <f>VLOOKUP($A177,Questions!$A$3:$L$333,12,0)&amp;""</f>
        <v>Infrastructure</v>
      </c>
      <c r="F177" s="10" t="str">
        <f>VLOOKUP($A177,'Institution Evaluation'!$A$56:$K$346,3,0)&amp;""</f>
        <v/>
      </c>
      <c r="G177" s="10" t="str">
        <f>VLOOKUP($A177,'Institution Evaluation'!$A$56:$K$346,7,0)&amp;""</f>
        <v>Yes</v>
      </c>
      <c r="H177" s="10" t="str">
        <f>VLOOKUP($A177,'Institution Evaluation'!$A$56:$K$346,8,0)&amp;""</f>
        <v/>
      </c>
      <c r="I177" s="10" t="str">
        <f>VLOOKUP($A177,'Institution Evaluation'!$A$56:$K$346,9,0)&amp;""</f>
        <v>Standard Importance</v>
      </c>
      <c r="J177" s="10" t="str">
        <f>VLOOKUP($A177,'Institution Evaluation'!$A$56:$K$346,10,0)&amp;""</f>
        <v/>
      </c>
      <c r="K177" s="10">
        <f t="shared" si="31"/>
        <v>10</v>
      </c>
      <c r="L177" s="114">
        <f>IF($E177="Not Scored", "N/A",IF(AND($D177='Auto Responses'!$J$27,$H177=""),"N/A",IF(AND($D177='Auto Responses'!$J$27,$H177='Auto Responses'!$J$7),1,IF(AND($D177='Auto Responses'!$J$27,$H177='Auto Responses'!$J$8),0,IF(OR($F177=$G177,$H177='Auto Responses'!$J$7),1,0)))))</f>
        <v>0</v>
      </c>
      <c r="M177" s="10" t="str">
        <f>VLOOKUP($A177,'Institution Evaluation'!$A$56:$K$346,10,0)&amp;""</f>
        <v/>
      </c>
      <c r="N177" s="10">
        <f t="shared" si="32"/>
        <v>0</v>
      </c>
      <c r="O177" s="114">
        <f>IF(OR($F$17="No",$E177="Not Scored"),"N/A",IF($J177="",$K177,IF($J177="Minor Importance",5,IF($J177="Standard Importance",10,IF($J177="Critical Importance",20,0)))))</f>
        <v>10</v>
      </c>
      <c r="P177" s="114">
        <f t="shared" si="34"/>
        <v>0</v>
      </c>
      <c r="Q177" s="114">
        <f t="shared" si="26"/>
        <v>0</v>
      </c>
      <c r="R177" s="114">
        <f t="shared" si="35"/>
        <v>0</v>
      </c>
      <c r="S177" s="114">
        <f t="shared" si="27"/>
        <v>0</v>
      </c>
      <c r="T177" s="114">
        <f t="shared" si="28"/>
        <v>0</v>
      </c>
      <c r="U177" s="114">
        <f t="shared" si="36"/>
        <v>54</v>
      </c>
      <c r="V177" s="114">
        <f t="shared" si="29"/>
        <v>0</v>
      </c>
    </row>
    <row r="178" spans="1:22" ht="57" x14ac:dyDescent="0.2">
      <c r="A178" s="10" t="str">
        <f>Questions!$A178</f>
        <v>HFIH-02</v>
      </c>
      <c r="B178" s="10" t="str">
        <f t="shared" si="30"/>
        <v>HFIH</v>
      </c>
      <c r="C178" s="10" t="str">
        <f>VLOOKUP($A178,Questions!$A$3:$L$333,2,0)&amp;""</f>
        <v>Do you either have an internal incident response team or retain an external team?</v>
      </c>
      <c r="D178" s="10" t="str">
        <f>VLOOKUP($A178,Questions!$A$3:$L$333,11,0)&amp;""</f>
        <v/>
      </c>
      <c r="E178" s="10" t="str">
        <f>VLOOKUP($A178,Questions!$A$3:$L$333,12,0)&amp;""</f>
        <v>Infrastructure</v>
      </c>
      <c r="F178" s="10" t="str">
        <f>VLOOKUP($A178,'Institution Evaluation'!$A$56:$K$346,3,0)&amp;""</f>
        <v/>
      </c>
      <c r="G178" s="10" t="str">
        <f>VLOOKUP($A178,'Institution Evaluation'!$A$56:$K$346,7,0)&amp;""</f>
        <v>Yes</v>
      </c>
      <c r="H178" s="10" t="str">
        <f>VLOOKUP($A178,'Institution Evaluation'!$A$56:$K$346,8,0)&amp;""</f>
        <v/>
      </c>
      <c r="I178" s="10" t="str">
        <f>VLOOKUP($A178,'Institution Evaluation'!$A$56:$K$346,9,0)&amp;""</f>
        <v>Minor Importance</v>
      </c>
      <c r="J178" s="10" t="str">
        <f>VLOOKUP($A178,'Institution Evaluation'!$A$56:$K$346,10,0)&amp;""</f>
        <v/>
      </c>
      <c r="K178" s="10">
        <f t="shared" si="31"/>
        <v>5</v>
      </c>
      <c r="L178" s="114">
        <f>IF($E178="Not Scored", "N/A",IF(AND($D178='Auto Responses'!$J$27,$H178=""),"N/A",IF(AND($D178='Auto Responses'!$J$27,$H178='Auto Responses'!$J$7),1,IF(AND($D178='Auto Responses'!$J$27,$H178='Auto Responses'!$J$8),0,IF(OR($F178=$G178,$H178='Auto Responses'!$J$7),1,0)))))</f>
        <v>0</v>
      </c>
      <c r="M178" s="10" t="str">
        <f>VLOOKUP($A178,'Institution Evaluation'!$A$56:$K$346,10,0)&amp;""</f>
        <v/>
      </c>
      <c r="N178" s="10">
        <f t="shared" si="32"/>
        <v>0</v>
      </c>
      <c r="O178" s="114">
        <f t="shared" ref="O178:O180" si="39">IF(OR($F$17="No",$E178="Not Scored"),"N/A",IF($J178="",$K178,IF($J178="Minor Importance",5,IF($J178="Standard Importance",10,IF($J178="Critical Importance",20,0)))))</f>
        <v>5</v>
      </c>
      <c r="P178" s="114">
        <f t="shared" si="34"/>
        <v>0</v>
      </c>
      <c r="Q178" s="114">
        <f t="shared" si="26"/>
        <v>0</v>
      </c>
      <c r="R178" s="114">
        <f t="shared" si="35"/>
        <v>0</v>
      </c>
      <c r="S178" s="114">
        <f t="shared" si="27"/>
        <v>0</v>
      </c>
      <c r="T178" s="114">
        <f t="shared" si="28"/>
        <v>0</v>
      </c>
      <c r="U178" s="114">
        <f t="shared" si="36"/>
        <v>54</v>
      </c>
      <c r="V178" s="114">
        <f t="shared" si="29"/>
        <v>0</v>
      </c>
    </row>
    <row r="179" spans="1:22" ht="57" x14ac:dyDescent="0.2">
      <c r="A179" s="10" t="str">
        <f>Questions!$A179</f>
        <v>HFIH-03</v>
      </c>
      <c r="B179" s="10" t="str">
        <f t="shared" si="30"/>
        <v>HFIH</v>
      </c>
      <c r="C179" s="10" t="str">
        <f>VLOOKUP($A179,Questions!$A$3:$L$333,2,0)&amp;""</f>
        <v>Do you have the capability to respond to incidents on a 24 x 7 x 365 basis?</v>
      </c>
      <c r="D179" s="10" t="str">
        <f>VLOOKUP($A179,Questions!$A$3:$L$333,11,0)&amp;""</f>
        <v/>
      </c>
      <c r="E179" s="10" t="str">
        <f>VLOOKUP($A179,Questions!$A$3:$L$333,12,0)&amp;""</f>
        <v>Infrastructure</v>
      </c>
      <c r="F179" s="10" t="str">
        <f>VLOOKUP($A179,'Institution Evaluation'!$A$56:$K$346,3,0)&amp;""</f>
        <v/>
      </c>
      <c r="G179" s="10" t="str">
        <f>VLOOKUP($A179,'Institution Evaluation'!$A$56:$K$346,7,0)&amp;""</f>
        <v>Yes</v>
      </c>
      <c r="H179" s="10" t="str">
        <f>VLOOKUP($A179,'Institution Evaluation'!$A$56:$K$346,8,0)&amp;""</f>
        <v/>
      </c>
      <c r="I179" s="10" t="str">
        <f>VLOOKUP($A179,'Institution Evaluation'!$A$56:$K$346,9,0)&amp;""</f>
        <v>Minor Importance</v>
      </c>
      <c r="J179" s="10" t="str">
        <f>VLOOKUP($A179,'Institution Evaluation'!$A$56:$K$346,10,0)&amp;""</f>
        <v/>
      </c>
      <c r="K179" s="10">
        <f t="shared" si="31"/>
        <v>5</v>
      </c>
      <c r="L179" s="114">
        <f>IF($E179="Not Scored", "N/A",IF(AND($D179='Auto Responses'!$J$27,$H179=""),"N/A",IF(AND($D179='Auto Responses'!$J$27,$H179='Auto Responses'!$J$7),1,IF(AND($D179='Auto Responses'!$J$27,$H179='Auto Responses'!$J$8),0,IF(OR($F179=$G179,$H179='Auto Responses'!$J$7),1,0)))))</f>
        <v>0</v>
      </c>
      <c r="M179" s="10" t="str">
        <f>VLOOKUP($A179,'Institution Evaluation'!$A$56:$K$346,10,0)&amp;""</f>
        <v/>
      </c>
      <c r="N179" s="10">
        <f t="shared" si="32"/>
        <v>0</v>
      </c>
      <c r="O179" s="114">
        <f t="shared" si="39"/>
        <v>5</v>
      </c>
      <c r="P179" s="114">
        <f t="shared" si="34"/>
        <v>0</v>
      </c>
      <c r="Q179" s="114">
        <f t="shared" si="26"/>
        <v>0</v>
      </c>
      <c r="R179" s="114">
        <f t="shared" si="35"/>
        <v>0</v>
      </c>
      <c r="S179" s="114">
        <f t="shared" si="27"/>
        <v>0</v>
      </c>
      <c r="T179" s="114">
        <f t="shared" si="28"/>
        <v>0</v>
      </c>
      <c r="U179" s="114">
        <f t="shared" si="36"/>
        <v>54</v>
      </c>
      <c r="V179" s="114">
        <f t="shared" si="29"/>
        <v>0</v>
      </c>
    </row>
    <row r="180" spans="1:22" ht="57" x14ac:dyDescent="0.2">
      <c r="A180" s="10" t="str">
        <f>Questions!$A180</f>
        <v>HFIH-04</v>
      </c>
      <c r="B180" s="10" t="str">
        <f t="shared" si="30"/>
        <v>HFIH</v>
      </c>
      <c r="C180" s="10" t="str">
        <f>VLOOKUP($A180,Questions!$A$3:$L$333,2,0)&amp;""</f>
        <v>Do you carry cyber-risk insurance to protect against unforeseen service outages, data that is lost or stolen, and security incidents?</v>
      </c>
      <c r="D180" s="10" t="str">
        <f>VLOOKUP($A180,Questions!$A$3:$L$333,11,0)&amp;""</f>
        <v/>
      </c>
      <c r="E180" s="10" t="str">
        <f>VLOOKUP($A180,Questions!$A$3:$L$333,12,0)&amp;""</f>
        <v>Infrastructure</v>
      </c>
      <c r="F180" s="10" t="str">
        <f>VLOOKUP($A180,'Institution Evaluation'!$A$56:$K$346,3,0)&amp;""</f>
        <v/>
      </c>
      <c r="G180" s="10" t="str">
        <f>VLOOKUP($A180,'Institution Evaluation'!$A$56:$K$346,7,0)&amp;""</f>
        <v>Yes</v>
      </c>
      <c r="H180" s="10" t="str">
        <f>VLOOKUP($A180,'Institution Evaluation'!$A$56:$K$346,8,0)&amp;""</f>
        <v/>
      </c>
      <c r="I180" s="10" t="str">
        <f>VLOOKUP($A180,'Institution Evaluation'!$A$56:$K$346,9,0)&amp;""</f>
        <v>Minor Importance</v>
      </c>
      <c r="J180" s="10" t="str">
        <f>VLOOKUP($A180,'Institution Evaluation'!$A$56:$K$346,10,0)&amp;""</f>
        <v/>
      </c>
      <c r="K180" s="10">
        <f t="shared" si="31"/>
        <v>5</v>
      </c>
      <c r="L180" s="114">
        <f>IF($E180="Not Scored", "N/A",IF(AND($D180='Auto Responses'!$J$27,$H180=""),"N/A",IF(AND($D180='Auto Responses'!$J$27,$H180='Auto Responses'!$J$7),1,IF(AND($D180='Auto Responses'!$J$27,$H180='Auto Responses'!$J$8),0,IF(OR($F180=$G180,$H180='Auto Responses'!$J$7),1,0)))))</f>
        <v>0</v>
      </c>
      <c r="M180" s="10" t="str">
        <f>VLOOKUP($A180,'Institution Evaluation'!$A$56:$K$346,10,0)&amp;""</f>
        <v/>
      </c>
      <c r="N180" s="10">
        <f t="shared" si="32"/>
        <v>0</v>
      </c>
      <c r="O180" s="114">
        <f t="shared" si="39"/>
        <v>5</v>
      </c>
      <c r="P180" s="114">
        <f t="shared" si="34"/>
        <v>0</v>
      </c>
      <c r="Q180" s="114">
        <f t="shared" si="26"/>
        <v>0</v>
      </c>
      <c r="R180" s="114">
        <f t="shared" si="35"/>
        <v>0</v>
      </c>
      <c r="S180" s="114">
        <f t="shared" si="27"/>
        <v>0</v>
      </c>
      <c r="T180" s="114">
        <f t="shared" si="28"/>
        <v>0</v>
      </c>
      <c r="U180" s="114">
        <f t="shared" si="36"/>
        <v>54</v>
      </c>
      <c r="V180" s="114">
        <f t="shared" si="29"/>
        <v>0</v>
      </c>
    </row>
    <row r="181" spans="1:22" ht="57" x14ac:dyDescent="0.2">
      <c r="A181" s="10" t="str">
        <f>Questions!$A181</f>
        <v>VULN-01</v>
      </c>
      <c r="B181" s="10" t="str">
        <f t="shared" si="30"/>
        <v>VULN</v>
      </c>
      <c r="C181" s="10" t="str">
        <f>VLOOKUP($A181,Questions!$A$3:$L$333,2,0)&amp;""</f>
        <v>Are your systems and applications scanned with an authenticated user account for vulnerabilities (that are remediated) prior to new releases?*</v>
      </c>
      <c r="D181" s="10" t="str">
        <f>VLOOKUP($A181,Questions!$A$3:$L$333,11,0)&amp;""</f>
        <v/>
      </c>
      <c r="E181" s="10" t="str">
        <f>VLOOKUP($A181,Questions!$A$3:$L$333,12,0)&amp;""</f>
        <v>Infrastructure</v>
      </c>
      <c r="F181" s="10" t="str">
        <f>VLOOKUP($A181,'Institution Evaluation'!$A$56:$K$346,3,0)&amp;""</f>
        <v/>
      </c>
      <c r="G181" s="10" t="str">
        <f>VLOOKUP($A181,'Institution Evaluation'!$A$56:$K$346,7,0)&amp;""</f>
        <v>Yes</v>
      </c>
      <c r="H181" s="10" t="str">
        <f>VLOOKUP($A181,'Institution Evaluation'!$A$56:$K$346,8,0)&amp;""</f>
        <v/>
      </c>
      <c r="I181" s="10" t="str">
        <f>VLOOKUP($A181,'Institution Evaluation'!$A$56:$K$346,9,0)&amp;""</f>
        <v>Critical Importance</v>
      </c>
      <c r="J181" s="10" t="str">
        <f>VLOOKUP($A181,'Institution Evaluation'!$A$56:$K$346,10,0)&amp;""</f>
        <v/>
      </c>
      <c r="K181" s="10">
        <f t="shared" si="31"/>
        <v>20</v>
      </c>
      <c r="L181" s="114">
        <f>IF($E181="Not Scored", "N/A",IF(AND($D181='Auto Responses'!$J$27,$H181=""),"N/A",IF(AND($D181='Auto Responses'!$J$27,$H181='Auto Responses'!$J$7),1,IF(AND($D181='Auto Responses'!$J$27,$H181='Auto Responses'!$J$8),0,IF(OR($F181=$G181,$H181='Auto Responses'!$J$7),1,0)))))</f>
        <v>0</v>
      </c>
      <c r="M181" s="10" t="str">
        <f>VLOOKUP($A181,'Institution Evaluation'!$A$56:$K$346,10,0)&amp;""</f>
        <v/>
      </c>
      <c r="N181" s="10">
        <f t="shared" si="32"/>
        <v>1</v>
      </c>
      <c r="O181" s="114">
        <f>IF(OR($F$17="No",$E181="Not Scored"),"N/A",IF($J181="",$K181,IF($J181="Minor Importance",5,IF($J181="Standard Importance",10,IF($J181="Critical Importance",20,0)))))</f>
        <v>20</v>
      </c>
      <c r="P181" s="114">
        <f t="shared" si="34"/>
        <v>0</v>
      </c>
      <c r="Q181" s="114">
        <f t="shared" si="26"/>
        <v>0</v>
      </c>
      <c r="R181" s="114">
        <f t="shared" si="35"/>
        <v>0</v>
      </c>
      <c r="S181" s="114">
        <f t="shared" si="27"/>
        <v>0</v>
      </c>
      <c r="T181" s="114">
        <f t="shared" si="28"/>
        <v>1</v>
      </c>
      <c r="U181" s="114">
        <f t="shared" si="36"/>
        <v>55</v>
      </c>
      <c r="V181" s="114">
        <f t="shared" si="29"/>
        <v>55</v>
      </c>
    </row>
    <row r="182" spans="1:22" ht="57" x14ac:dyDescent="0.2">
      <c r="A182" s="10" t="str">
        <f>Questions!$A182</f>
        <v>VULN-02</v>
      </c>
      <c r="B182" s="10" t="str">
        <f t="shared" si="30"/>
        <v>VULN</v>
      </c>
      <c r="C182" s="10" t="str">
        <f>VLOOKUP($A182,Questions!$A$3:$L$333,2,0)&amp;""</f>
        <v>Will you provide results of application and system vulnerability scans to the institution?*</v>
      </c>
      <c r="D182" s="10" t="str">
        <f>VLOOKUP($A182,Questions!$A$3:$L$333,11,0)&amp;""</f>
        <v/>
      </c>
      <c r="E182" s="10" t="str">
        <f>VLOOKUP($A182,Questions!$A$3:$L$333,12,0)&amp;""</f>
        <v>Infrastructure</v>
      </c>
      <c r="F182" s="10" t="str">
        <f>VLOOKUP($A182,'Institution Evaluation'!$A$56:$K$346,3,0)&amp;""</f>
        <v/>
      </c>
      <c r="G182" s="10" t="str">
        <f>VLOOKUP($A182,'Institution Evaluation'!$A$56:$K$346,7,0)&amp;""</f>
        <v>Yes</v>
      </c>
      <c r="H182" s="10" t="str">
        <f>VLOOKUP($A182,'Institution Evaluation'!$A$56:$K$346,8,0)&amp;""</f>
        <v/>
      </c>
      <c r="I182" s="10" t="str">
        <f>VLOOKUP($A182,'Institution Evaluation'!$A$56:$K$346,9,0)&amp;""</f>
        <v>Critical Importance</v>
      </c>
      <c r="J182" s="10" t="str">
        <f>VLOOKUP($A182,'Institution Evaluation'!$A$56:$K$346,10,0)&amp;""</f>
        <v/>
      </c>
      <c r="K182" s="10">
        <f t="shared" si="31"/>
        <v>20</v>
      </c>
      <c r="L182" s="114">
        <f>IF($E182="Not Scored", "N/A",IF(AND($D182='Auto Responses'!$J$27,$H182=""),"N/A",IF(AND($D182='Auto Responses'!$J$27,$H182='Auto Responses'!$J$7),1,IF(AND($D182='Auto Responses'!$J$27,$H182='Auto Responses'!$J$8),0,IF(OR($F182=$G182,$H182='Auto Responses'!$J$7),1,0)))))</f>
        <v>0</v>
      </c>
      <c r="M182" s="10" t="str">
        <f>VLOOKUP($A182,'Institution Evaluation'!$A$56:$K$346,10,0)&amp;""</f>
        <v/>
      </c>
      <c r="N182" s="10">
        <f t="shared" si="32"/>
        <v>1</v>
      </c>
      <c r="O182" s="114">
        <f t="shared" ref="O182:O186" si="40">IF(OR($F$17="No",$E182="Not Scored"),"N/A",IF($J182="",$K182,IF($J182="Minor Importance",5,IF($J182="Standard Importance",10,IF($J182="Critical Importance",20,0)))))</f>
        <v>20</v>
      </c>
      <c r="P182" s="114">
        <f t="shared" si="34"/>
        <v>0</v>
      </c>
      <c r="Q182" s="114">
        <f t="shared" si="26"/>
        <v>0</v>
      </c>
      <c r="R182" s="114">
        <f t="shared" si="35"/>
        <v>0</v>
      </c>
      <c r="S182" s="114">
        <f t="shared" si="27"/>
        <v>0</v>
      </c>
      <c r="T182" s="114">
        <f t="shared" si="28"/>
        <v>1</v>
      </c>
      <c r="U182" s="114">
        <f t="shared" si="36"/>
        <v>56</v>
      </c>
      <c r="V182" s="114">
        <f t="shared" si="29"/>
        <v>56</v>
      </c>
    </row>
    <row r="183" spans="1:22" ht="57" x14ac:dyDescent="0.2">
      <c r="A183" s="10" t="str">
        <f>Questions!$A183</f>
        <v>VULN-03</v>
      </c>
      <c r="B183" s="10" t="str">
        <f t="shared" si="30"/>
        <v>VULN</v>
      </c>
      <c r="C183" s="10" t="str">
        <f>VLOOKUP($A183,Questions!$A$3:$L$333,2,0)&amp;""</f>
        <v>Will you allow the institution to perform its own vulnerability testing and/or scanning of your systems and/or application, provided that testing is performed at a mutually agreed upon time and date?*</v>
      </c>
      <c r="D183" s="10" t="str">
        <f>VLOOKUP($A183,Questions!$A$3:$L$333,11,0)&amp;""</f>
        <v/>
      </c>
      <c r="E183" s="10" t="str">
        <f>VLOOKUP($A183,Questions!$A$3:$L$333,12,0)&amp;""</f>
        <v>Infrastructure</v>
      </c>
      <c r="F183" s="10" t="str">
        <f>VLOOKUP($A183,'Institution Evaluation'!$A$56:$K$346,3,0)&amp;""</f>
        <v/>
      </c>
      <c r="G183" s="10" t="str">
        <f>VLOOKUP($A183,'Institution Evaluation'!$A$56:$K$346,7,0)&amp;""</f>
        <v>Yes</v>
      </c>
      <c r="H183" s="10" t="str">
        <f>VLOOKUP($A183,'Institution Evaluation'!$A$56:$K$346,8,0)&amp;""</f>
        <v/>
      </c>
      <c r="I183" s="10" t="str">
        <f>VLOOKUP($A183,'Institution Evaluation'!$A$56:$K$346,9,0)&amp;""</f>
        <v>Critical Importance</v>
      </c>
      <c r="J183" s="10" t="str">
        <f>VLOOKUP($A183,'Institution Evaluation'!$A$56:$K$346,10,0)&amp;""</f>
        <v/>
      </c>
      <c r="K183" s="10">
        <f t="shared" si="31"/>
        <v>20</v>
      </c>
      <c r="L183" s="114">
        <f>IF($E183="Not Scored", "N/A",IF(AND($D183='Auto Responses'!$J$27,$H183=""),"N/A",IF(AND($D183='Auto Responses'!$J$27,$H183='Auto Responses'!$J$7),1,IF(AND($D183='Auto Responses'!$J$27,$H183='Auto Responses'!$J$8),0,IF(OR($F183=$G183,$H183='Auto Responses'!$J$7),1,0)))))</f>
        <v>0</v>
      </c>
      <c r="M183" s="10" t="str">
        <f>VLOOKUP($A183,'Institution Evaluation'!$A$56:$K$346,10,0)&amp;""</f>
        <v/>
      </c>
      <c r="N183" s="10">
        <f t="shared" si="32"/>
        <v>1</v>
      </c>
      <c r="O183" s="114">
        <f t="shared" si="40"/>
        <v>20</v>
      </c>
      <c r="P183" s="114">
        <f t="shared" si="34"/>
        <v>0</v>
      </c>
      <c r="Q183" s="114">
        <f t="shared" si="26"/>
        <v>0</v>
      </c>
      <c r="R183" s="114">
        <f t="shared" si="35"/>
        <v>0</v>
      </c>
      <c r="S183" s="114">
        <f t="shared" si="27"/>
        <v>0</v>
      </c>
      <c r="T183" s="114">
        <f t="shared" si="28"/>
        <v>1</v>
      </c>
      <c r="U183" s="114">
        <f t="shared" si="36"/>
        <v>57</v>
      </c>
      <c r="V183" s="114">
        <f t="shared" si="29"/>
        <v>57</v>
      </c>
    </row>
    <row r="184" spans="1:22" ht="57" x14ac:dyDescent="0.2">
      <c r="A184" s="10" t="str">
        <f>Questions!$A184</f>
        <v>VULN-04</v>
      </c>
      <c r="B184" s="10" t="str">
        <f t="shared" si="30"/>
        <v>VULN</v>
      </c>
      <c r="C184" s="10" t="str">
        <f>VLOOKUP($A184,Questions!$A$3:$L$333,2,0)&amp;""</f>
        <v>Have your systems and applications had a third-party security assessment completed in the last year?</v>
      </c>
      <c r="D184" s="10" t="str">
        <f>VLOOKUP($A184,Questions!$A$3:$L$333,11,0)&amp;""</f>
        <v/>
      </c>
      <c r="E184" s="10" t="str">
        <f>VLOOKUP($A184,Questions!$A$3:$L$333,12,0)&amp;""</f>
        <v>Infrastructure</v>
      </c>
      <c r="F184" s="10" t="str">
        <f>VLOOKUP($A184,'Institution Evaluation'!$A$56:$K$346,3,0)&amp;""</f>
        <v/>
      </c>
      <c r="G184" s="10" t="str">
        <f>VLOOKUP($A184,'Institution Evaluation'!$A$56:$K$346,7,0)&amp;""</f>
        <v>Yes</v>
      </c>
      <c r="H184" s="10" t="str">
        <f>VLOOKUP($A184,'Institution Evaluation'!$A$56:$K$346,8,0)&amp;""</f>
        <v/>
      </c>
      <c r="I184" s="10" t="str">
        <f>VLOOKUP($A184,'Institution Evaluation'!$A$56:$K$346,9,0)&amp;""</f>
        <v>Standard Importance</v>
      </c>
      <c r="J184" s="10" t="str">
        <f>VLOOKUP($A184,'Institution Evaluation'!$A$56:$K$346,10,0)&amp;""</f>
        <v/>
      </c>
      <c r="K184" s="10">
        <f t="shared" si="31"/>
        <v>10</v>
      </c>
      <c r="L184" s="114">
        <f>IF($E184="Not Scored", "N/A",IF(AND($D184='Auto Responses'!$J$27,$H184=""),"N/A",IF(AND($D184='Auto Responses'!$J$27,$H184='Auto Responses'!$J$7),1,IF(AND($D184='Auto Responses'!$J$27,$H184='Auto Responses'!$J$8),0,IF(OR($F184=$G184,$H184='Auto Responses'!$J$7),1,0)))))</f>
        <v>0</v>
      </c>
      <c r="M184" s="10" t="str">
        <f>VLOOKUP($A184,'Institution Evaluation'!$A$56:$K$346,10,0)&amp;""</f>
        <v/>
      </c>
      <c r="N184" s="10">
        <f t="shared" si="32"/>
        <v>0</v>
      </c>
      <c r="O184" s="114">
        <f t="shared" si="40"/>
        <v>10</v>
      </c>
      <c r="P184" s="114">
        <f t="shared" si="34"/>
        <v>0</v>
      </c>
      <c r="Q184" s="114">
        <f t="shared" si="26"/>
        <v>0</v>
      </c>
      <c r="R184" s="114">
        <f t="shared" si="35"/>
        <v>0</v>
      </c>
      <c r="S184" s="114">
        <f t="shared" si="27"/>
        <v>0</v>
      </c>
      <c r="T184" s="114">
        <f t="shared" si="28"/>
        <v>0</v>
      </c>
      <c r="U184" s="114">
        <f t="shared" si="36"/>
        <v>57</v>
      </c>
      <c r="V184" s="114">
        <f t="shared" si="29"/>
        <v>0</v>
      </c>
    </row>
    <row r="185" spans="1:22" ht="57" x14ac:dyDescent="0.2">
      <c r="A185" s="10" t="str">
        <f>Questions!$A185</f>
        <v>VULN-05</v>
      </c>
      <c r="B185" s="10" t="str">
        <f t="shared" si="30"/>
        <v>VULN</v>
      </c>
      <c r="C185" s="10" t="str">
        <f>VLOOKUP($A185,Questions!$A$3:$L$333,2,0)&amp;""</f>
        <v>Do you regularly scan for common web application security vulnerabilities (e.g., SQL injection, XSS, XSRF, etc.)?</v>
      </c>
      <c r="D185" s="10" t="str">
        <f>VLOOKUP($A185,Questions!$A$3:$L$333,11,0)&amp;""</f>
        <v/>
      </c>
      <c r="E185" s="10" t="str">
        <f>VLOOKUP($A185,Questions!$A$3:$L$333,12,0)&amp;""</f>
        <v>Infrastructure</v>
      </c>
      <c r="F185" s="10" t="str">
        <f>VLOOKUP($A185,'Institution Evaluation'!$A$56:$K$346,3,0)&amp;""</f>
        <v/>
      </c>
      <c r="G185" s="10" t="str">
        <f>VLOOKUP($A185,'Institution Evaluation'!$A$56:$K$346,7,0)&amp;""</f>
        <v>Yes</v>
      </c>
      <c r="H185" s="10" t="str">
        <f>VLOOKUP($A185,'Institution Evaluation'!$A$56:$K$346,8,0)&amp;""</f>
        <v/>
      </c>
      <c r="I185" s="10" t="str">
        <f>VLOOKUP($A185,'Institution Evaluation'!$A$56:$K$346,9,0)&amp;""</f>
        <v>Standard Importance</v>
      </c>
      <c r="J185" s="10" t="str">
        <f>VLOOKUP($A185,'Institution Evaluation'!$A$56:$K$346,10,0)&amp;""</f>
        <v/>
      </c>
      <c r="K185" s="10">
        <f t="shared" si="31"/>
        <v>10</v>
      </c>
      <c r="L185" s="114">
        <f>IF($E185="Not Scored", "N/A",IF(AND($D185='Auto Responses'!$J$27,$H185=""),"N/A",IF(AND($D185='Auto Responses'!$J$27,$H185='Auto Responses'!$J$7),1,IF(AND($D185='Auto Responses'!$J$27,$H185='Auto Responses'!$J$8),0,IF(OR($F185=$G185,$H185='Auto Responses'!$J$7),1,0)))))</f>
        <v>0</v>
      </c>
      <c r="M185" s="10" t="str">
        <f>VLOOKUP($A185,'Institution Evaluation'!$A$56:$K$346,10,0)&amp;""</f>
        <v/>
      </c>
      <c r="N185" s="10">
        <f t="shared" si="32"/>
        <v>0</v>
      </c>
      <c r="O185" s="114">
        <f t="shared" si="40"/>
        <v>10</v>
      </c>
      <c r="P185" s="114">
        <f t="shared" si="34"/>
        <v>0</v>
      </c>
      <c r="Q185" s="114">
        <f t="shared" si="26"/>
        <v>0</v>
      </c>
      <c r="R185" s="114">
        <f t="shared" si="35"/>
        <v>0</v>
      </c>
      <c r="S185" s="114">
        <f t="shared" si="27"/>
        <v>0</v>
      </c>
      <c r="T185" s="114">
        <f t="shared" si="28"/>
        <v>0</v>
      </c>
      <c r="U185" s="114">
        <f t="shared" si="36"/>
        <v>57</v>
      </c>
      <c r="V185" s="114">
        <f t="shared" si="29"/>
        <v>0</v>
      </c>
    </row>
    <row r="186" spans="1:22" ht="57" x14ac:dyDescent="0.2">
      <c r="A186" s="10" t="str">
        <f>Questions!$A186</f>
        <v>VULN-06</v>
      </c>
      <c r="B186" s="10" t="str">
        <f t="shared" si="30"/>
        <v>VULN</v>
      </c>
      <c r="C186" s="10" t="str">
        <f>VLOOKUP($A186,Questions!$A$3:$L$333,2,0)&amp;""</f>
        <v>Are your systems and applications regularly scanned externally for vulnerabilities?</v>
      </c>
      <c r="D186" s="10" t="str">
        <f>VLOOKUP($A186,Questions!$A$3:$L$333,11,0)&amp;""</f>
        <v/>
      </c>
      <c r="E186" s="10" t="str">
        <f>VLOOKUP($A186,Questions!$A$3:$L$333,12,0)&amp;""</f>
        <v>Infrastructure</v>
      </c>
      <c r="F186" s="10" t="str">
        <f>VLOOKUP($A186,'Institution Evaluation'!$A$56:$K$346,3,0)&amp;""</f>
        <v/>
      </c>
      <c r="G186" s="10" t="str">
        <f>VLOOKUP($A186,'Institution Evaluation'!$A$56:$K$346,7,0)&amp;""</f>
        <v>Yes</v>
      </c>
      <c r="H186" s="10" t="str">
        <f>VLOOKUP($A186,'Institution Evaluation'!$A$56:$K$346,8,0)&amp;""</f>
        <v/>
      </c>
      <c r="I186" s="10" t="str">
        <f>VLOOKUP($A186,'Institution Evaluation'!$A$56:$K$346,9,0)&amp;""</f>
        <v>Minor Importance</v>
      </c>
      <c r="J186" s="10" t="str">
        <f>VLOOKUP($A186,'Institution Evaluation'!$A$56:$K$346,10,0)&amp;""</f>
        <v/>
      </c>
      <c r="K186" s="10">
        <f t="shared" si="31"/>
        <v>5</v>
      </c>
      <c r="L186" s="114">
        <f>IF($E186="Not Scored", "N/A",IF(AND($D186='Auto Responses'!$J$27,$H186=""),"N/A",IF(AND($D186='Auto Responses'!$J$27,$H186='Auto Responses'!$J$7),1,IF(AND($D186='Auto Responses'!$J$27,$H186='Auto Responses'!$J$8),0,IF(OR($F186=$G186,$H186='Auto Responses'!$J$7),1,0)))))</f>
        <v>0</v>
      </c>
      <c r="M186" s="10" t="str">
        <f>VLOOKUP($A186,'Institution Evaluation'!$A$56:$K$346,10,0)&amp;""</f>
        <v/>
      </c>
      <c r="N186" s="10">
        <f t="shared" si="32"/>
        <v>0</v>
      </c>
      <c r="O186" s="114">
        <f t="shared" si="40"/>
        <v>5</v>
      </c>
      <c r="P186" s="114">
        <f t="shared" si="34"/>
        <v>0</v>
      </c>
      <c r="Q186" s="114">
        <f t="shared" si="26"/>
        <v>0</v>
      </c>
      <c r="R186" s="114">
        <f t="shared" si="35"/>
        <v>0</v>
      </c>
      <c r="S186" s="114">
        <f t="shared" si="27"/>
        <v>0</v>
      </c>
      <c r="T186" s="114">
        <f t="shared" si="28"/>
        <v>0</v>
      </c>
      <c r="U186" s="114">
        <f t="shared" si="36"/>
        <v>57</v>
      </c>
      <c r="V186" s="114">
        <f t="shared" si="29"/>
        <v>0</v>
      </c>
    </row>
    <row r="187" spans="1:22" ht="57" x14ac:dyDescent="0.2">
      <c r="A187" s="10" t="str">
        <f>Questions!$A187</f>
        <v>HIPA-01</v>
      </c>
      <c r="B187" s="10" t="str">
        <f t="shared" si="30"/>
        <v>HIPA</v>
      </c>
      <c r="C187" s="10" t="str">
        <f>VLOOKUP($A187,Questions!$A$3:$L$333,2,0)&amp;""</f>
        <v>Do your workforce members receive regular training related to the Health Insurance Portability and Accountability Act (HIPAA) Privacy and Security Rules and the HITECH Act?*</v>
      </c>
      <c r="D187" s="10" t="str">
        <f>VLOOKUP($A187,Questions!$A$3:$L$333,11,0)&amp;""</f>
        <v/>
      </c>
      <c r="E187" s="10" t="str">
        <f>VLOOKUP($A187,Questions!$A$3:$L$333,12,0)&amp;""</f>
        <v>Case-specific</v>
      </c>
      <c r="F187" s="10" t="str">
        <f>VLOOKUP($A187,'Institution Evaluation'!$A$56:$K$346,3,0)&amp;""</f>
        <v/>
      </c>
      <c r="G187" s="10" t="str">
        <f>VLOOKUP($A187,'Institution Evaluation'!$A$56:$K$346,7,0)&amp;""</f>
        <v>Yes</v>
      </c>
      <c r="H187" s="10" t="str">
        <f>VLOOKUP($A187,'Institution Evaluation'!$A$56:$K$346,8,0)&amp;""</f>
        <v/>
      </c>
      <c r="I187" s="10" t="str">
        <f>VLOOKUP($A187,'Institution Evaluation'!$A$56:$K$346,9,0)&amp;""</f>
        <v>Critical Importance</v>
      </c>
      <c r="J187" s="10" t="str">
        <f>VLOOKUP($A187,'Institution Evaluation'!$A$56:$K$346,10,0)&amp;""</f>
        <v/>
      </c>
      <c r="K187" s="10">
        <f t="shared" si="31"/>
        <v>20</v>
      </c>
      <c r="L187" s="114">
        <f>IF($E187="Not Scored", "N/A",IF(AND($D187='Auto Responses'!$J$27,$H187=""),"N/A",IF(AND($D187='Auto Responses'!$J$27,$H187='Auto Responses'!$J$7),1,IF(AND($D187='Auto Responses'!$J$27,$H187='Auto Responses'!$J$8),0,IF(OR($F187=$G187,$H187='Auto Responses'!$J$7),1,0)))))</f>
        <v>0</v>
      </c>
      <c r="M187" s="10" t="str">
        <f>VLOOKUP($A187,'Institution Evaluation'!$A$56:$K$346,10,0)&amp;""</f>
        <v/>
      </c>
      <c r="N187" s="10">
        <f t="shared" si="32"/>
        <v>1</v>
      </c>
      <c r="O187" s="114">
        <f>IF(OR($F$21="No",$E187="Not Scored"),"N/A",IF($J187="",$K187,IF($J187="Minor Importance",5,IF($J187="Standard Importance",10,IF($J187="Critical Importance",20,0)))))</f>
        <v>20</v>
      </c>
      <c r="P187" s="114">
        <f t="shared" si="34"/>
        <v>0</v>
      </c>
      <c r="Q187" s="114">
        <f t="shared" si="26"/>
        <v>0</v>
      </c>
      <c r="R187" s="114">
        <f t="shared" si="35"/>
        <v>0</v>
      </c>
      <c r="S187" s="114">
        <f t="shared" si="27"/>
        <v>0</v>
      </c>
      <c r="T187" s="114">
        <f t="shared" si="28"/>
        <v>1</v>
      </c>
      <c r="U187" s="114">
        <f t="shared" si="36"/>
        <v>58</v>
      </c>
      <c r="V187" s="114">
        <f t="shared" si="29"/>
        <v>58</v>
      </c>
    </row>
    <row r="188" spans="1:22" ht="57" x14ac:dyDescent="0.2">
      <c r="A188" s="10" t="str">
        <f>Questions!$A188</f>
        <v>HIPA-02</v>
      </c>
      <c r="B188" s="10" t="str">
        <f t="shared" si="30"/>
        <v>HIPA</v>
      </c>
      <c r="C188" s="10" t="str">
        <f>VLOOKUP($A188,Questions!$A$3:$L$333,2,0)&amp;""</f>
        <v>Have you identified areas of risk?*</v>
      </c>
      <c r="D188" s="10" t="str">
        <f>VLOOKUP($A188,Questions!$A$3:$L$333,11,0)&amp;""</f>
        <v/>
      </c>
      <c r="E188" s="10" t="str">
        <f>VLOOKUP($A188,Questions!$A$3:$L$333,12,0)&amp;""</f>
        <v>Case-specific</v>
      </c>
      <c r="F188" s="10" t="str">
        <f>VLOOKUP($A188,'Institution Evaluation'!$A$56:$K$346,3,0)&amp;""</f>
        <v/>
      </c>
      <c r="G188" s="10" t="str">
        <f>VLOOKUP($A188,'Institution Evaluation'!$A$56:$K$346,7,0)&amp;""</f>
        <v>Yes</v>
      </c>
      <c r="H188" s="10" t="str">
        <f>VLOOKUP($A188,'Institution Evaluation'!$A$56:$K$346,8,0)&amp;""</f>
        <v/>
      </c>
      <c r="I188" s="10" t="str">
        <f>VLOOKUP($A188,'Institution Evaluation'!$A$56:$K$346,9,0)&amp;""</f>
        <v>Critical Importance</v>
      </c>
      <c r="J188" s="10" t="str">
        <f>VLOOKUP($A188,'Institution Evaluation'!$A$56:$K$346,10,0)&amp;""</f>
        <v/>
      </c>
      <c r="K188" s="10">
        <f t="shared" si="31"/>
        <v>20</v>
      </c>
      <c r="L188" s="114">
        <f>IF($E188="Not Scored", "N/A",IF(AND($D188='Auto Responses'!$J$27,$H188=""),"N/A",IF(AND($D188='Auto Responses'!$J$27,$H188='Auto Responses'!$J$7),1,IF(AND($D188='Auto Responses'!$J$27,$H188='Auto Responses'!$J$8),0,IF(OR($F188=$G188,$H188='Auto Responses'!$J$7),1,0)))))</f>
        <v>0</v>
      </c>
      <c r="M188" s="10" t="str">
        <f>VLOOKUP($A188,'Institution Evaluation'!$A$56:$K$346,10,0)&amp;""</f>
        <v/>
      </c>
      <c r="N188" s="10">
        <f t="shared" si="32"/>
        <v>1</v>
      </c>
      <c r="O188" s="114">
        <f t="shared" ref="O188:O215" si="41">IF(OR($F$21="No",$E188="Not Scored"),"N/A",IF($J188="",$K188,IF($J188="Minor Importance",5,IF($J188="Standard Importance",10,IF($J188="Critical Importance",20,0)))))</f>
        <v>20</v>
      </c>
      <c r="P188" s="114">
        <f t="shared" si="34"/>
        <v>0</v>
      </c>
      <c r="Q188" s="114">
        <f t="shared" si="26"/>
        <v>0</v>
      </c>
      <c r="R188" s="114">
        <f t="shared" si="35"/>
        <v>0</v>
      </c>
      <c r="S188" s="114">
        <f t="shared" si="27"/>
        <v>0</v>
      </c>
      <c r="T188" s="114">
        <f t="shared" si="28"/>
        <v>1</v>
      </c>
      <c r="U188" s="114">
        <f t="shared" si="36"/>
        <v>59</v>
      </c>
      <c r="V188" s="114">
        <f t="shared" si="29"/>
        <v>59</v>
      </c>
    </row>
    <row r="189" spans="1:22" ht="57" x14ac:dyDescent="0.2">
      <c r="A189" s="10" t="str">
        <f>Questions!$A189</f>
        <v>HIPA-03</v>
      </c>
      <c r="B189" s="10" t="str">
        <f t="shared" si="30"/>
        <v>HIPA</v>
      </c>
      <c r="C189" s="10" t="str">
        <f>VLOOKUP($A189,Questions!$A$3:$L$333,2,0)&amp;""</f>
        <v>Have the relevant policies/plans been tested?*</v>
      </c>
      <c r="D189" s="10" t="str">
        <f>VLOOKUP($A189,Questions!$A$3:$L$333,11,0)&amp;""</f>
        <v/>
      </c>
      <c r="E189" s="10" t="str">
        <f>VLOOKUP($A189,Questions!$A$3:$L$333,12,0)&amp;""</f>
        <v>Case-specific</v>
      </c>
      <c r="F189" s="10" t="str">
        <f>VLOOKUP($A189,'Institution Evaluation'!$A$56:$K$346,3,0)&amp;""</f>
        <v/>
      </c>
      <c r="G189" s="10" t="str">
        <f>VLOOKUP($A189,'Institution Evaluation'!$A$56:$K$346,7,0)&amp;""</f>
        <v>Yes</v>
      </c>
      <c r="H189" s="10" t="str">
        <f>VLOOKUP($A189,'Institution Evaluation'!$A$56:$K$346,8,0)&amp;""</f>
        <v/>
      </c>
      <c r="I189" s="10" t="str">
        <f>VLOOKUP($A189,'Institution Evaluation'!$A$56:$K$346,9,0)&amp;""</f>
        <v>Critical Importance</v>
      </c>
      <c r="J189" s="10" t="str">
        <f>VLOOKUP($A189,'Institution Evaluation'!$A$56:$K$346,10,0)&amp;""</f>
        <v/>
      </c>
      <c r="K189" s="10">
        <f t="shared" si="31"/>
        <v>20</v>
      </c>
      <c r="L189" s="114">
        <f>IF($E189="Not Scored", "N/A",IF(AND($D189='Auto Responses'!$J$27,$H189=""),"N/A",IF(AND($D189='Auto Responses'!$J$27,$H189='Auto Responses'!$J$7),1,IF(AND($D189='Auto Responses'!$J$27,$H189='Auto Responses'!$J$8),0,IF(OR($F189=$G189,$H189='Auto Responses'!$J$7),1,0)))))</f>
        <v>0</v>
      </c>
      <c r="M189" s="10" t="str">
        <f>VLOOKUP($A189,'Institution Evaluation'!$A$56:$K$346,10,0)&amp;""</f>
        <v/>
      </c>
      <c r="N189" s="10">
        <f t="shared" si="32"/>
        <v>1</v>
      </c>
      <c r="O189" s="114">
        <f t="shared" si="41"/>
        <v>20</v>
      </c>
      <c r="P189" s="114">
        <f t="shared" si="34"/>
        <v>0</v>
      </c>
      <c r="Q189" s="114">
        <f t="shared" si="26"/>
        <v>0</v>
      </c>
      <c r="R189" s="114">
        <f t="shared" si="35"/>
        <v>0</v>
      </c>
      <c r="S189" s="114">
        <f t="shared" si="27"/>
        <v>0</v>
      </c>
      <c r="T189" s="114">
        <f t="shared" si="28"/>
        <v>1</v>
      </c>
      <c r="U189" s="114">
        <f t="shared" si="36"/>
        <v>60</v>
      </c>
      <c r="V189" s="114">
        <f t="shared" si="29"/>
        <v>60</v>
      </c>
    </row>
    <row r="190" spans="1:22" ht="57" x14ac:dyDescent="0.2">
      <c r="A190" s="10" t="str">
        <f>Questions!$A190</f>
        <v>HIPA-04</v>
      </c>
      <c r="B190" s="10" t="str">
        <f t="shared" si="30"/>
        <v>HIPA</v>
      </c>
      <c r="C190" s="10" t="str">
        <f>VLOOKUP($A190,Questions!$A$3:$L$333,2,0)&amp;""</f>
        <v>Have you entered into a Business Associate Agreements with all subcontractors who may have access to protected health information (PHI)?*</v>
      </c>
      <c r="D190" s="10" t="str">
        <f>VLOOKUP($A190,Questions!$A$3:$L$333,11,0)&amp;""</f>
        <v/>
      </c>
      <c r="E190" s="10" t="str">
        <f>VLOOKUP($A190,Questions!$A$3:$L$333,12,0)&amp;""</f>
        <v>Case-specific</v>
      </c>
      <c r="F190" s="10" t="str">
        <f>VLOOKUP($A190,'Institution Evaluation'!$A$56:$K$346,3,0)&amp;""</f>
        <v/>
      </c>
      <c r="G190" s="10" t="str">
        <f>VLOOKUP($A190,'Institution Evaluation'!$A$56:$K$346,7,0)&amp;""</f>
        <v>Yes</v>
      </c>
      <c r="H190" s="10" t="str">
        <f>VLOOKUP($A190,'Institution Evaluation'!$A$56:$K$346,8,0)&amp;""</f>
        <v/>
      </c>
      <c r="I190" s="10" t="str">
        <f>VLOOKUP($A190,'Institution Evaluation'!$A$56:$K$346,9,0)&amp;""</f>
        <v>Critical Importance</v>
      </c>
      <c r="J190" s="10" t="str">
        <f>VLOOKUP($A190,'Institution Evaluation'!$A$56:$K$346,10,0)&amp;""</f>
        <v/>
      </c>
      <c r="K190" s="10">
        <f t="shared" si="31"/>
        <v>20</v>
      </c>
      <c r="L190" s="114">
        <f>IF($E190="Not Scored", "N/A",IF(AND($D190='Auto Responses'!$J$27,$H190=""),"N/A",IF(AND($D190='Auto Responses'!$J$27,$H190='Auto Responses'!$J$7),1,IF(AND($D190='Auto Responses'!$J$27,$H190='Auto Responses'!$J$8),0,IF(OR($F190=$G190,$H190='Auto Responses'!$J$7),1,0)))))</f>
        <v>0</v>
      </c>
      <c r="M190" s="10" t="str">
        <f>VLOOKUP($A190,'Institution Evaluation'!$A$56:$K$346,10,0)&amp;""</f>
        <v/>
      </c>
      <c r="N190" s="10">
        <f t="shared" si="32"/>
        <v>1</v>
      </c>
      <c r="O190" s="114">
        <f t="shared" si="41"/>
        <v>20</v>
      </c>
      <c r="P190" s="114">
        <f t="shared" si="34"/>
        <v>0</v>
      </c>
      <c r="Q190" s="114">
        <f t="shared" ref="Q190:Q253" si="42">IF(M190="TRUE",1,0)</f>
        <v>0</v>
      </c>
      <c r="R190" s="114">
        <f t="shared" si="35"/>
        <v>0</v>
      </c>
      <c r="S190" s="114">
        <f t="shared" ref="S190:S253" si="43">IF(Q190=0,0,R190)</f>
        <v>0</v>
      </c>
      <c r="T190" s="114">
        <f t="shared" ref="T190:T253" si="44">IF(N190=1,1,0)</f>
        <v>1</v>
      </c>
      <c r="U190" s="114">
        <f t="shared" si="36"/>
        <v>61</v>
      </c>
      <c r="V190" s="114">
        <f t="shared" ref="V190:V253" si="45">IF(T190=0,0,U190)</f>
        <v>61</v>
      </c>
    </row>
    <row r="191" spans="1:22" ht="57" x14ac:dyDescent="0.2">
      <c r="A191" s="10" t="str">
        <f>Questions!$A191</f>
        <v>HIPA-05</v>
      </c>
      <c r="B191" s="10" t="str">
        <f t="shared" ref="B191:B254" si="46">LEFT(A191,4)</f>
        <v>HIPA</v>
      </c>
      <c r="C191" s="10" t="str">
        <f>VLOOKUP($A191,Questions!$A$3:$L$333,2,0)&amp;""</f>
        <v>Do you monitor or receive information regarding changes in HIPAA regulations?</v>
      </c>
      <c r="D191" s="10" t="str">
        <f>VLOOKUP($A191,Questions!$A$3:$L$333,11,0)&amp;""</f>
        <v/>
      </c>
      <c r="E191" s="10" t="str">
        <f>VLOOKUP($A191,Questions!$A$3:$L$333,12,0)&amp;""</f>
        <v>Case-specific</v>
      </c>
      <c r="F191" s="10" t="str">
        <f>VLOOKUP($A191,'Institution Evaluation'!$A$56:$K$346,3,0)&amp;""</f>
        <v/>
      </c>
      <c r="G191" s="10" t="str">
        <f>VLOOKUP($A191,'Institution Evaluation'!$A$56:$K$346,7,0)&amp;""</f>
        <v>Yes</v>
      </c>
      <c r="H191" s="10" t="str">
        <f>VLOOKUP($A191,'Institution Evaluation'!$A$56:$K$346,8,0)&amp;""</f>
        <v/>
      </c>
      <c r="I191" s="10" t="str">
        <f>VLOOKUP($A191,'Institution Evaluation'!$A$56:$K$346,9,0)&amp;""</f>
        <v>Standard Importance</v>
      </c>
      <c r="J191" s="10" t="str">
        <f>VLOOKUP($A191,'Institution Evaluation'!$A$56:$K$346,10,0)&amp;""</f>
        <v/>
      </c>
      <c r="K191" s="10">
        <f t="shared" ref="K191:K254" si="47">IF($I191="Critical Importance",20,IF($I191="Minor Importance",5,10))</f>
        <v>10</v>
      </c>
      <c r="L191" s="114">
        <f>IF($E191="Not Scored", "N/A",IF(AND($D191='Auto Responses'!$J$27,$H191=""),"N/A",IF(AND($D191='Auto Responses'!$J$27,$H191='Auto Responses'!$J$7),1,IF(AND($D191='Auto Responses'!$J$27,$H191='Auto Responses'!$J$8),0,IF(OR($F191=$G191,$H191='Auto Responses'!$J$7),1,0)))))</f>
        <v>0</v>
      </c>
      <c r="M191" s="10" t="str">
        <f>VLOOKUP($A191,'Institution Evaluation'!$A$56:$K$346,10,0)&amp;""</f>
        <v/>
      </c>
      <c r="N191" s="10">
        <f t="shared" ref="N191:N254" si="48">IF($J191="Critical Importance",1,IF(AND($J191="",$I191="Critical Importance"),1,0))</f>
        <v>0</v>
      </c>
      <c r="O191" s="114">
        <f t="shared" si="41"/>
        <v>10</v>
      </c>
      <c r="P191" s="114">
        <f t="shared" ref="P191:P254" si="49">IF(OR($O191="N/A",$L191="N/A"),"N/A",$O191*$L191)</f>
        <v>0</v>
      </c>
      <c r="Q191" s="114">
        <f t="shared" si="42"/>
        <v>0</v>
      </c>
      <c r="R191" s="114">
        <f t="shared" si="35"/>
        <v>0</v>
      </c>
      <c r="S191" s="114">
        <f t="shared" si="43"/>
        <v>0</v>
      </c>
      <c r="T191" s="114">
        <f t="shared" si="44"/>
        <v>0</v>
      </c>
      <c r="U191" s="114">
        <f t="shared" si="36"/>
        <v>61</v>
      </c>
      <c r="V191" s="114">
        <f t="shared" si="45"/>
        <v>0</v>
      </c>
    </row>
    <row r="192" spans="1:22" ht="57" x14ac:dyDescent="0.2">
      <c r="A192" s="10" t="str">
        <f>Questions!$A192</f>
        <v>HIPA-06</v>
      </c>
      <c r="B192" s="10" t="str">
        <f t="shared" si="46"/>
        <v>HIPA</v>
      </c>
      <c r="C192" s="10" t="str">
        <f>VLOOKUP($A192,Questions!$A$3:$L$333,2,0)&amp;""</f>
        <v>Has your organization designated HIPAA Privacy and Security officers as required by the rules?</v>
      </c>
      <c r="D192" s="10" t="str">
        <f>VLOOKUP($A192,Questions!$A$3:$L$333,11,0)&amp;""</f>
        <v/>
      </c>
      <c r="E192" s="10" t="str">
        <f>VLOOKUP($A192,Questions!$A$3:$L$333,12,0)&amp;""</f>
        <v>Case-specific</v>
      </c>
      <c r="F192" s="10" t="str">
        <f>VLOOKUP($A192,'Institution Evaluation'!$A$56:$K$346,3,0)&amp;""</f>
        <v/>
      </c>
      <c r="G192" s="10" t="str">
        <f>VLOOKUP($A192,'Institution Evaluation'!$A$56:$K$346,7,0)&amp;""</f>
        <v>Yes</v>
      </c>
      <c r="H192" s="10" t="str">
        <f>VLOOKUP($A192,'Institution Evaluation'!$A$56:$K$346,8,0)&amp;""</f>
        <v/>
      </c>
      <c r="I192" s="10" t="str">
        <f>VLOOKUP($A192,'Institution Evaluation'!$A$56:$K$346,9,0)&amp;""</f>
        <v>Standard Importance</v>
      </c>
      <c r="J192" s="10" t="str">
        <f>VLOOKUP($A192,'Institution Evaluation'!$A$56:$K$346,10,0)&amp;""</f>
        <v/>
      </c>
      <c r="K192" s="10">
        <f t="shared" si="47"/>
        <v>10</v>
      </c>
      <c r="L192" s="114">
        <f>IF($E192="Not Scored", "N/A",IF(AND($D192='Auto Responses'!$J$27,$H192=""),"N/A",IF(AND($D192='Auto Responses'!$J$27,$H192='Auto Responses'!$J$7),1,IF(AND($D192='Auto Responses'!$J$27,$H192='Auto Responses'!$J$8),0,IF(OR($F192=$G192,$H192='Auto Responses'!$J$7),1,0)))))</f>
        <v>0</v>
      </c>
      <c r="M192" s="10" t="str">
        <f>VLOOKUP($A192,'Institution Evaluation'!$A$56:$K$346,10,0)&amp;""</f>
        <v/>
      </c>
      <c r="N192" s="10">
        <f t="shared" si="48"/>
        <v>0</v>
      </c>
      <c r="O192" s="114">
        <f t="shared" si="41"/>
        <v>10</v>
      </c>
      <c r="P192" s="114">
        <f t="shared" si="49"/>
        <v>0</v>
      </c>
      <c r="Q192" s="114">
        <f t="shared" si="42"/>
        <v>0</v>
      </c>
      <c r="R192" s="114">
        <f t="shared" si="35"/>
        <v>0</v>
      </c>
      <c r="S192" s="114">
        <f t="shared" si="43"/>
        <v>0</v>
      </c>
      <c r="T192" s="114">
        <f t="shared" si="44"/>
        <v>0</v>
      </c>
      <c r="U192" s="114">
        <f t="shared" si="36"/>
        <v>61</v>
      </c>
      <c r="V192" s="114">
        <f t="shared" si="45"/>
        <v>0</v>
      </c>
    </row>
    <row r="193" spans="1:22" ht="57" x14ac:dyDescent="0.2">
      <c r="A193" s="10" t="str">
        <f>Questions!$A193</f>
        <v>HIPA-07</v>
      </c>
      <c r="B193" s="10" t="str">
        <f t="shared" si="46"/>
        <v>HIPA</v>
      </c>
      <c r="C193" s="10" t="str">
        <f>VLOOKUP($A193,Questions!$A$3:$L$333,2,0)&amp;""</f>
        <v>Do you comply with the requirements of the Health Information Technology for Economic and Clinical Health Act (HITECH)?</v>
      </c>
      <c r="D193" s="10" t="str">
        <f>VLOOKUP($A193,Questions!$A$3:$L$333,11,0)&amp;""</f>
        <v/>
      </c>
      <c r="E193" s="10" t="str">
        <f>VLOOKUP($A193,Questions!$A$3:$L$333,12,0)&amp;""</f>
        <v>Case-specific</v>
      </c>
      <c r="F193" s="10" t="str">
        <f>VLOOKUP($A193,'Institution Evaluation'!$A$56:$K$346,3,0)&amp;""</f>
        <v/>
      </c>
      <c r="G193" s="10" t="str">
        <f>VLOOKUP($A193,'Institution Evaluation'!$A$56:$K$346,7,0)&amp;""</f>
        <v>Yes</v>
      </c>
      <c r="H193" s="10" t="str">
        <f>VLOOKUP($A193,'Institution Evaluation'!$A$56:$K$346,8,0)&amp;""</f>
        <v/>
      </c>
      <c r="I193" s="10" t="str">
        <f>VLOOKUP($A193,'Institution Evaluation'!$A$56:$K$346,9,0)&amp;""</f>
        <v>Standard Importance</v>
      </c>
      <c r="J193" s="10" t="str">
        <f>VLOOKUP($A193,'Institution Evaluation'!$A$56:$K$346,10,0)&amp;""</f>
        <v/>
      </c>
      <c r="K193" s="10">
        <f t="shared" si="47"/>
        <v>10</v>
      </c>
      <c r="L193" s="114">
        <f>IF($E193="Not Scored", "N/A",IF(AND($D193='Auto Responses'!$J$27,$H193=""),"N/A",IF(AND($D193='Auto Responses'!$J$27,$H193='Auto Responses'!$J$7),1,IF(AND($D193='Auto Responses'!$J$27,$H193='Auto Responses'!$J$8),0,IF(OR($F193=$G193,$H193='Auto Responses'!$J$7),1,0)))))</f>
        <v>0</v>
      </c>
      <c r="M193" s="10" t="str">
        <f>VLOOKUP($A193,'Institution Evaluation'!$A$56:$K$346,10,0)&amp;""</f>
        <v/>
      </c>
      <c r="N193" s="10">
        <f t="shared" si="48"/>
        <v>0</v>
      </c>
      <c r="O193" s="114">
        <f t="shared" si="41"/>
        <v>10</v>
      </c>
      <c r="P193" s="114">
        <f t="shared" si="49"/>
        <v>0</v>
      </c>
      <c r="Q193" s="114">
        <f t="shared" si="42"/>
        <v>0</v>
      </c>
      <c r="R193" s="114">
        <f t="shared" si="35"/>
        <v>0</v>
      </c>
      <c r="S193" s="114">
        <f t="shared" si="43"/>
        <v>0</v>
      </c>
      <c r="T193" s="114">
        <f t="shared" si="44"/>
        <v>0</v>
      </c>
      <c r="U193" s="114">
        <f t="shared" si="36"/>
        <v>61</v>
      </c>
      <c r="V193" s="114">
        <f t="shared" si="45"/>
        <v>0</v>
      </c>
    </row>
    <row r="194" spans="1:22" ht="57" x14ac:dyDescent="0.2">
      <c r="A194" s="10" t="str">
        <f>Questions!$A194</f>
        <v>HIPA-08</v>
      </c>
      <c r="B194" s="10" t="str">
        <f t="shared" si="46"/>
        <v>HIPA</v>
      </c>
      <c r="C194" s="10" t="str">
        <f>VLOOKUP($A194,Questions!$A$3:$L$333,2,0)&amp;""</f>
        <v>Have you conducted a risk analysis as required under the HIPAA Security Rule?</v>
      </c>
      <c r="D194" s="10" t="str">
        <f>VLOOKUP($A194,Questions!$A$3:$L$333,11,0)&amp;""</f>
        <v/>
      </c>
      <c r="E194" s="10" t="str">
        <f>VLOOKUP($A194,Questions!$A$3:$L$333,12,0)&amp;""</f>
        <v>Case-specific</v>
      </c>
      <c r="F194" s="10" t="str">
        <f>VLOOKUP($A194,'Institution Evaluation'!$A$56:$K$346,3,0)&amp;""</f>
        <v/>
      </c>
      <c r="G194" s="10" t="str">
        <f>VLOOKUP($A194,'Institution Evaluation'!$A$56:$K$346,7,0)&amp;""</f>
        <v>Yes</v>
      </c>
      <c r="H194" s="10" t="str">
        <f>VLOOKUP($A194,'Institution Evaluation'!$A$56:$K$346,8,0)&amp;""</f>
        <v/>
      </c>
      <c r="I194" s="10" t="str">
        <f>VLOOKUP($A194,'Institution Evaluation'!$A$56:$K$346,9,0)&amp;""</f>
        <v>Standard Importance</v>
      </c>
      <c r="J194" s="10" t="str">
        <f>VLOOKUP($A194,'Institution Evaluation'!$A$56:$K$346,10,0)&amp;""</f>
        <v/>
      </c>
      <c r="K194" s="10">
        <f t="shared" si="47"/>
        <v>10</v>
      </c>
      <c r="L194" s="114">
        <f>IF($E194="Not Scored", "N/A",IF(AND($D194='Auto Responses'!$J$27,$H194=""),"N/A",IF(AND($D194='Auto Responses'!$J$27,$H194='Auto Responses'!$J$7),1,IF(AND($D194='Auto Responses'!$J$27,$H194='Auto Responses'!$J$8),0,IF(OR($F194=$G194,$H194='Auto Responses'!$J$7),1,0)))))</f>
        <v>0</v>
      </c>
      <c r="M194" s="10" t="str">
        <f>VLOOKUP($A194,'Institution Evaluation'!$A$56:$K$346,10,0)&amp;""</f>
        <v/>
      </c>
      <c r="N194" s="10">
        <f t="shared" si="48"/>
        <v>0</v>
      </c>
      <c r="O194" s="114">
        <f t="shared" si="41"/>
        <v>10</v>
      </c>
      <c r="P194" s="114">
        <f t="shared" si="49"/>
        <v>0</v>
      </c>
      <c r="Q194" s="114">
        <f t="shared" si="42"/>
        <v>0</v>
      </c>
      <c r="R194" s="114">
        <f t="shared" si="35"/>
        <v>0</v>
      </c>
      <c r="S194" s="114">
        <f t="shared" si="43"/>
        <v>0</v>
      </c>
      <c r="T194" s="114">
        <f t="shared" si="44"/>
        <v>0</v>
      </c>
      <c r="U194" s="114">
        <f t="shared" si="36"/>
        <v>61</v>
      </c>
      <c r="V194" s="114">
        <f t="shared" si="45"/>
        <v>0</v>
      </c>
    </row>
    <row r="195" spans="1:22" ht="57" x14ac:dyDescent="0.2">
      <c r="A195" s="10" t="str">
        <f>Questions!$A195</f>
        <v>HIPA-09</v>
      </c>
      <c r="B195" s="10" t="str">
        <f t="shared" si="46"/>
        <v>HIPA</v>
      </c>
      <c r="C195" s="10" t="str">
        <f>VLOOKUP($A195,Questions!$A$3:$L$333,2,0)&amp;""</f>
        <v>Have you taken actions to mitigate the identified risks?</v>
      </c>
      <c r="D195" s="10" t="str">
        <f>VLOOKUP($A195,Questions!$A$3:$L$333,11,0)&amp;""</f>
        <v/>
      </c>
      <c r="E195" s="10" t="str">
        <f>VLOOKUP($A195,Questions!$A$3:$L$333,12,0)&amp;""</f>
        <v>Case-specific</v>
      </c>
      <c r="F195" s="10" t="str">
        <f>VLOOKUP($A195,'Institution Evaluation'!$A$56:$K$346,3,0)&amp;""</f>
        <v/>
      </c>
      <c r="G195" s="10" t="str">
        <f>VLOOKUP($A195,'Institution Evaluation'!$A$56:$K$346,7,0)&amp;""</f>
        <v>Yes</v>
      </c>
      <c r="H195" s="10" t="str">
        <f>VLOOKUP($A195,'Institution Evaluation'!$A$56:$K$346,8,0)&amp;""</f>
        <v/>
      </c>
      <c r="I195" s="10" t="str">
        <f>VLOOKUP($A195,'Institution Evaluation'!$A$56:$K$346,9,0)&amp;""</f>
        <v>Standard Importance</v>
      </c>
      <c r="J195" s="10" t="str">
        <f>VLOOKUP($A195,'Institution Evaluation'!$A$56:$K$346,10,0)&amp;""</f>
        <v/>
      </c>
      <c r="K195" s="10">
        <f t="shared" si="47"/>
        <v>10</v>
      </c>
      <c r="L195" s="114">
        <f>IF($E195="Not Scored", "N/A",IF(AND($D195='Auto Responses'!$J$27,$H195=""),"N/A",IF(AND($D195='Auto Responses'!$J$27,$H195='Auto Responses'!$J$7),1,IF(AND($D195='Auto Responses'!$J$27,$H195='Auto Responses'!$J$8),0,IF(OR($F195=$G195,$H195='Auto Responses'!$J$7),1,0)))))</f>
        <v>0</v>
      </c>
      <c r="M195" s="10" t="str">
        <f>VLOOKUP($A195,'Institution Evaluation'!$A$56:$K$346,10,0)&amp;""</f>
        <v/>
      </c>
      <c r="N195" s="10">
        <f t="shared" si="48"/>
        <v>0</v>
      </c>
      <c r="O195" s="114">
        <f t="shared" si="41"/>
        <v>10</v>
      </c>
      <c r="P195" s="114">
        <f t="shared" si="49"/>
        <v>0</v>
      </c>
      <c r="Q195" s="114">
        <f t="shared" si="42"/>
        <v>0</v>
      </c>
      <c r="R195" s="114">
        <f t="shared" si="35"/>
        <v>0</v>
      </c>
      <c r="S195" s="114">
        <f t="shared" si="43"/>
        <v>0</v>
      </c>
      <c r="T195" s="114">
        <f t="shared" si="44"/>
        <v>0</v>
      </c>
      <c r="U195" s="114">
        <f t="shared" si="36"/>
        <v>61</v>
      </c>
      <c r="V195" s="114">
        <f t="shared" si="45"/>
        <v>0</v>
      </c>
    </row>
    <row r="196" spans="1:22" ht="57" x14ac:dyDescent="0.2">
      <c r="A196" s="10" t="str">
        <f>Questions!$A196</f>
        <v>HIPA-10</v>
      </c>
      <c r="B196" s="10" t="str">
        <f t="shared" si="46"/>
        <v>HIPA</v>
      </c>
      <c r="C196" s="10" t="str">
        <f>VLOOKUP($A196,Questions!$A$3:$L$333,2,0)&amp;""</f>
        <v>Does your application require user and system administrator password changes at a frequency no greater than 90 days?</v>
      </c>
      <c r="D196" s="10" t="str">
        <f>VLOOKUP($A196,Questions!$A$3:$L$333,11,0)&amp;""</f>
        <v/>
      </c>
      <c r="E196" s="10" t="str">
        <f>VLOOKUP($A196,Questions!$A$3:$L$333,12,0)&amp;""</f>
        <v>Case-specific</v>
      </c>
      <c r="F196" s="10" t="str">
        <f>VLOOKUP($A196,'Institution Evaluation'!$A$56:$K$346,3,0)&amp;""</f>
        <v/>
      </c>
      <c r="G196" s="10" t="str">
        <f>VLOOKUP($A196,'Institution Evaluation'!$A$56:$K$346,7,0)&amp;""</f>
        <v>Yes</v>
      </c>
      <c r="H196" s="10" t="str">
        <f>VLOOKUP($A196,'Institution Evaluation'!$A$56:$K$346,8,0)&amp;""</f>
        <v/>
      </c>
      <c r="I196" s="10" t="str">
        <f>VLOOKUP($A196,'Institution Evaluation'!$A$56:$K$346,9,0)&amp;""</f>
        <v>Standard Importance</v>
      </c>
      <c r="J196" s="10" t="str">
        <f>VLOOKUP($A196,'Institution Evaluation'!$A$56:$K$346,10,0)&amp;""</f>
        <v/>
      </c>
      <c r="K196" s="10">
        <f t="shared" si="47"/>
        <v>10</v>
      </c>
      <c r="L196" s="114">
        <f>IF($E196="Not Scored", "N/A",IF(AND($D196='Auto Responses'!$J$27,$H196=""),"N/A",IF(AND($D196='Auto Responses'!$J$27,$H196='Auto Responses'!$J$7),1,IF(AND($D196='Auto Responses'!$J$27,$H196='Auto Responses'!$J$8),0,IF(OR($F196=$G196,$H196='Auto Responses'!$J$7),1,0)))))</f>
        <v>0</v>
      </c>
      <c r="M196" s="10" t="str">
        <f>VLOOKUP($A196,'Institution Evaluation'!$A$56:$K$346,10,0)&amp;""</f>
        <v/>
      </c>
      <c r="N196" s="10">
        <f t="shared" si="48"/>
        <v>0</v>
      </c>
      <c r="O196" s="114">
        <f t="shared" si="41"/>
        <v>10</v>
      </c>
      <c r="P196" s="114">
        <f t="shared" si="49"/>
        <v>0</v>
      </c>
      <c r="Q196" s="114">
        <f t="shared" si="42"/>
        <v>0</v>
      </c>
      <c r="R196" s="114">
        <f t="shared" si="35"/>
        <v>0</v>
      </c>
      <c r="S196" s="114">
        <f t="shared" si="43"/>
        <v>0</v>
      </c>
      <c r="T196" s="114">
        <f t="shared" si="44"/>
        <v>0</v>
      </c>
      <c r="U196" s="114">
        <f t="shared" si="36"/>
        <v>61</v>
      </c>
      <c r="V196" s="114">
        <f t="shared" si="45"/>
        <v>0</v>
      </c>
    </row>
    <row r="197" spans="1:22" ht="57" x14ac:dyDescent="0.2">
      <c r="A197" s="10" t="str">
        <f>Questions!$A197</f>
        <v>HIPA-11</v>
      </c>
      <c r="B197" s="10" t="str">
        <f t="shared" si="46"/>
        <v>HIPA</v>
      </c>
      <c r="C197" s="10" t="str">
        <f>VLOOKUP($A197,Questions!$A$3:$L$333,2,0)&amp;""</f>
        <v>Does your application require users to set their own password after an administrator reset or on first use of the account?</v>
      </c>
      <c r="D197" s="10" t="str">
        <f>VLOOKUP($A197,Questions!$A$3:$L$333,11,0)&amp;""</f>
        <v/>
      </c>
      <c r="E197" s="10" t="str">
        <f>VLOOKUP($A197,Questions!$A$3:$L$333,12,0)&amp;""</f>
        <v>Case-specific</v>
      </c>
      <c r="F197" s="10" t="str">
        <f>VLOOKUP($A197,'Institution Evaluation'!$A$56:$K$346,3,0)&amp;""</f>
        <v/>
      </c>
      <c r="G197" s="10" t="str">
        <f>VLOOKUP($A197,'Institution Evaluation'!$A$56:$K$346,7,0)&amp;""</f>
        <v>Yes</v>
      </c>
      <c r="H197" s="10" t="str">
        <f>VLOOKUP($A197,'Institution Evaluation'!$A$56:$K$346,8,0)&amp;""</f>
        <v/>
      </c>
      <c r="I197" s="10" t="str">
        <f>VLOOKUP($A197,'Institution Evaluation'!$A$56:$K$346,9,0)&amp;""</f>
        <v>Standard Importance</v>
      </c>
      <c r="J197" s="10" t="str">
        <f>VLOOKUP($A197,'Institution Evaluation'!$A$56:$K$346,10,0)&amp;""</f>
        <v/>
      </c>
      <c r="K197" s="10">
        <f t="shared" si="47"/>
        <v>10</v>
      </c>
      <c r="L197" s="114">
        <f>IF($E197="Not Scored", "N/A",IF(AND($D197='Auto Responses'!$J$27,$H197=""),"N/A",IF(AND($D197='Auto Responses'!$J$27,$H197='Auto Responses'!$J$7),1,IF(AND($D197='Auto Responses'!$J$27,$H197='Auto Responses'!$J$8),0,IF(OR($F197=$G197,$H197='Auto Responses'!$J$7),1,0)))))</f>
        <v>0</v>
      </c>
      <c r="M197" s="10" t="str">
        <f>VLOOKUP($A197,'Institution Evaluation'!$A$56:$K$346,10,0)&amp;""</f>
        <v/>
      </c>
      <c r="N197" s="10">
        <f t="shared" si="48"/>
        <v>0</v>
      </c>
      <c r="O197" s="114">
        <f t="shared" si="41"/>
        <v>10</v>
      </c>
      <c r="P197" s="114">
        <f t="shared" si="49"/>
        <v>0</v>
      </c>
      <c r="Q197" s="114">
        <f t="shared" si="42"/>
        <v>0</v>
      </c>
      <c r="R197" s="114">
        <f t="shared" ref="R197:R260" si="50">R196+Q197</f>
        <v>0</v>
      </c>
      <c r="S197" s="114">
        <f t="shared" si="43"/>
        <v>0</v>
      </c>
      <c r="T197" s="114">
        <f t="shared" si="44"/>
        <v>0</v>
      </c>
      <c r="U197" s="114">
        <f t="shared" ref="U197:U260" si="51">U196+T197</f>
        <v>61</v>
      </c>
      <c r="V197" s="114">
        <f t="shared" si="45"/>
        <v>0</v>
      </c>
    </row>
    <row r="198" spans="1:22" ht="57" x14ac:dyDescent="0.2">
      <c r="A198" s="10" t="str">
        <f>Questions!$A198</f>
        <v>HIPA-12</v>
      </c>
      <c r="B198" s="10" t="str">
        <f t="shared" si="46"/>
        <v>HIPA</v>
      </c>
      <c r="C198" s="10" t="str">
        <f>VLOOKUP($A198,Questions!$A$3:$L$333,2,0)&amp;""</f>
        <v>Does your application lock out an account after a number of failed login attempts?</v>
      </c>
      <c r="D198" s="10" t="str">
        <f>VLOOKUP($A198,Questions!$A$3:$L$333,11,0)&amp;""</f>
        <v/>
      </c>
      <c r="E198" s="10" t="str">
        <f>VLOOKUP($A198,Questions!$A$3:$L$333,12,0)&amp;""</f>
        <v>Case-specific</v>
      </c>
      <c r="F198" s="10" t="str">
        <f>VLOOKUP($A198,'Institution Evaluation'!$A$56:$K$346,3,0)&amp;""</f>
        <v/>
      </c>
      <c r="G198" s="10" t="str">
        <f>VLOOKUP($A198,'Institution Evaluation'!$A$56:$K$346,7,0)&amp;""</f>
        <v>Yes</v>
      </c>
      <c r="H198" s="10" t="str">
        <f>VLOOKUP($A198,'Institution Evaluation'!$A$56:$K$346,8,0)&amp;""</f>
        <v/>
      </c>
      <c r="I198" s="10" t="str">
        <f>VLOOKUP($A198,'Institution Evaluation'!$A$56:$K$346,9,0)&amp;""</f>
        <v>Standard Importance</v>
      </c>
      <c r="J198" s="10" t="str">
        <f>VLOOKUP($A198,'Institution Evaluation'!$A$56:$K$346,10,0)&amp;""</f>
        <v/>
      </c>
      <c r="K198" s="10">
        <f t="shared" si="47"/>
        <v>10</v>
      </c>
      <c r="L198" s="114">
        <f>IF($E198="Not Scored", "N/A",IF(AND($D198='Auto Responses'!$J$27,$H198=""),"N/A",IF(AND($D198='Auto Responses'!$J$27,$H198='Auto Responses'!$J$7),1,IF(AND($D198='Auto Responses'!$J$27,$H198='Auto Responses'!$J$8),0,IF(OR($F198=$G198,$H198='Auto Responses'!$J$7),1,0)))))</f>
        <v>0</v>
      </c>
      <c r="M198" s="10" t="str">
        <f>VLOOKUP($A198,'Institution Evaluation'!$A$56:$K$346,10,0)&amp;""</f>
        <v/>
      </c>
      <c r="N198" s="10">
        <f t="shared" si="48"/>
        <v>0</v>
      </c>
      <c r="O198" s="114">
        <f t="shared" si="41"/>
        <v>10</v>
      </c>
      <c r="P198" s="114">
        <f t="shared" si="49"/>
        <v>0</v>
      </c>
      <c r="Q198" s="114">
        <f t="shared" si="42"/>
        <v>0</v>
      </c>
      <c r="R198" s="114">
        <f t="shared" si="50"/>
        <v>0</v>
      </c>
      <c r="S198" s="114">
        <f t="shared" si="43"/>
        <v>0</v>
      </c>
      <c r="T198" s="114">
        <f t="shared" si="44"/>
        <v>0</v>
      </c>
      <c r="U198" s="114">
        <f t="shared" si="51"/>
        <v>61</v>
      </c>
      <c r="V198" s="114">
        <f t="shared" si="45"/>
        <v>0</v>
      </c>
    </row>
    <row r="199" spans="1:22" ht="57" x14ac:dyDescent="0.2">
      <c r="A199" s="10" t="str">
        <f>Questions!$A199</f>
        <v>HIPA-13</v>
      </c>
      <c r="B199" s="10" t="str">
        <f t="shared" si="46"/>
        <v>HIPA</v>
      </c>
      <c r="C199" s="10" t="str">
        <f>VLOOKUP($A199,Questions!$A$3:$L$333,2,0)&amp;""</f>
        <v>Does your application automatically lock or log-out an account after a period of inactivity?</v>
      </c>
      <c r="D199" s="10" t="str">
        <f>VLOOKUP($A199,Questions!$A$3:$L$333,11,0)&amp;""</f>
        <v/>
      </c>
      <c r="E199" s="10" t="str">
        <f>VLOOKUP($A199,Questions!$A$3:$L$333,12,0)&amp;""</f>
        <v>Case-specific</v>
      </c>
      <c r="F199" s="10" t="str">
        <f>VLOOKUP($A199,'Institution Evaluation'!$A$56:$K$346,3,0)&amp;""</f>
        <v/>
      </c>
      <c r="G199" s="10" t="str">
        <f>VLOOKUP($A199,'Institution Evaluation'!$A$56:$K$346,7,0)&amp;""</f>
        <v>Yes</v>
      </c>
      <c r="H199" s="10" t="str">
        <f>VLOOKUP($A199,'Institution Evaluation'!$A$56:$K$346,8,0)&amp;""</f>
        <v/>
      </c>
      <c r="I199" s="10" t="str">
        <f>VLOOKUP($A199,'Institution Evaluation'!$A$56:$K$346,9,0)&amp;""</f>
        <v>Standard Importance</v>
      </c>
      <c r="J199" s="10" t="str">
        <f>VLOOKUP($A199,'Institution Evaluation'!$A$56:$K$346,10,0)&amp;""</f>
        <v/>
      </c>
      <c r="K199" s="10">
        <f t="shared" si="47"/>
        <v>10</v>
      </c>
      <c r="L199" s="114">
        <f>IF($E199="Not Scored", "N/A",IF(AND($D199='Auto Responses'!$J$27,$H199=""),"N/A",IF(AND($D199='Auto Responses'!$J$27,$H199='Auto Responses'!$J$7),1,IF(AND($D199='Auto Responses'!$J$27,$H199='Auto Responses'!$J$8),0,IF(OR($F199=$G199,$H199='Auto Responses'!$J$7),1,0)))))</f>
        <v>0</v>
      </c>
      <c r="M199" s="10" t="str">
        <f>VLOOKUP($A199,'Institution Evaluation'!$A$56:$K$346,10,0)&amp;""</f>
        <v/>
      </c>
      <c r="N199" s="10">
        <f t="shared" si="48"/>
        <v>0</v>
      </c>
      <c r="O199" s="114">
        <f t="shared" si="41"/>
        <v>10</v>
      </c>
      <c r="P199" s="114">
        <f t="shared" si="49"/>
        <v>0</v>
      </c>
      <c r="Q199" s="114">
        <f t="shared" si="42"/>
        <v>0</v>
      </c>
      <c r="R199" s="114">
        <f t="shared" si="50"/>
        <v>0</v>
      </c>
      <c r="S199" s="114">
        <f t="shared" si="43"/>
        <v>0</v>
      </c>
      <c r="T199" s="114">
        <f t="shared" si="44"/>
        <v>0</v>
      </c>
      <c r="U199" s="114">
        <f t="shared" si="51"/>
        <v>61</v>
      </c>
      <c r="V199" s="114">
        <f t="shared" si="45"/>
        <v>0</v>
      </c>
    </row>
    <row r="200" spans="1:22" ht="57" x14ac:dyDescent="0.2">
      <c r="A200" s="10" t="str">
        <f>Questions!$A200</f>
        <v>HIPA-14</v>
      </c>
      <c r="B200" s="10" t="str">
        <f t="shared" si="46"/>
        <v>HIPA</v>
      </c>
      <c r="C200" s="10" t="str">
        <f>VLOOKUP($A200,Questions!$A$3:$L$333,2,0)&amp;""</f>
        <v>Are passwords visible in plain text, whether when stored or entered, including service level accounts (i.e., database accounts, etc.)?</v>
      </c>
      <c r="D200" s="10" t="str">
        <f>VLOOKUP($A200,Questions!$A$3:$L$333,11,0)&amp;""</f>
        <v/>
      </c>
      <c r="E200" s="10" t="str">
        <f>VLOOKUP($A200,Questions!$A$3:$L$333,12,0)&amp;""</f>
        <v>Case-specific</v>
      </c>
      <c r="F200" s="10" t="str">
        <f>VLOOKUP($A200,'Institution Evaluation'!$A$56:$K$346,3,0)&amp;""</f>
        <v/>
      </c>
      <c r="G200" s="10" t="str">
        <f>VLOOKUP($A200,'Institution Evaluation'!$A$56:$K$346,7,0)&amp;""</f>
        <v>No</v>
      </c>
      <c r="H200" s="10" t="str">
        <f>VLOOKUP($A200,'Institution Evaluation'!$A$56:$K$346,8,0)&amp;""</f>
        <v/>
      </c>
      <c r="I200" s="10" t="str">
        <f>VLOOKUP($A200,'Institution Evaluation'!$A$56:$K$346,9,0)&amp;""</f>
        <v>Standard Importance</v>
      </c>
      <c r="J200" s="10" t="str">
        <f>VLOOKUP($A200,'Institution Evaluation'!$A$56:$K$346,10,0)&amp;""</f>
        <v/>
      </c>
      <c r="K200" s="10">
        <f t="shared" si="47"/>
        <v>10</v>
      </c>
      <c r="L200" s="114">
        <f>IF($E200="Not Scored", "N/A",IF(AND($D200='Auto Responses'!$J$27,$H200=""),"N/A",IF(AND($D200='Auto Responses'!$J$27,$H200='Auto Responses'!$J$7),1,IF(AND($D200='Auto Responses'!$J$27,$H200='Auto Responses'!$J$8),0,IF(OR($F200=$G200,$H200='Auto Responses'!$J$7),1,0)))))</f>
        <v>0</v>
      </c>
      <c r="M200" s="10" t="str">
        <f>VLOOKUP($A200,'Institution Evaluation'!$A$56:$K$346,10,0)&amp;""</f>
        <v/>
      </c>
      <c r="N200" s="10">
        <f t="shared" si="48"/>
        <v>0</v>
      </c>
      <c r="O200" s="114">
        <f t="shared" si="41"/>
        <v>10</v>
      </c>
      <c r="P200" s="114">
        <f t="shared" si="49"/>
        <v>0</v>
      </c>
      <c r="Q200" s="114">
        <f t="shared" si="42"/>
        <v>0</v>
      </c>
      <c r="R200" s="114">
        <f t="shared" si="50"/>
        <v>0</v>
      </c>
      <c r="S200" s="114">
        <f t="shared" si="43"/>
        <v>0</v>
      </c>
      <c r="T200" s="114">
        <f t="shared" si="44"/>
        <v>0</v>
      </c>
      <c r="U200" s="114">
        <f t="shared" si="51"/>
        <v>61</v>
      </c>
      <c r="V200" s="114">
        <f t="shared" si="45"/>
        <v>0</v>
      </c>
    </row>
    <row r="201" spans="1:22" ht="57" x14ac:dyDescent="0.2">
      <c r="A201" s="10" t="str">
        <f>Questions!$A201</f>
        <v>HIPA-15</v>
      </c>
      <c r="B201" s="10" t="str">
        <f t="shared" si="46"/>
        <v>HIPA</v>
      </c>
      <c r="C201" s="10" t="str">
        <f>VLOOKUP($A201,Questions!$A$3:$L$333,2,0)&amp;""</f>
        <v>If the application is institution-hosted, can all service level and administrative account passwords be changed by the institution?</v>
      </c>
      <c r="D201" s="10" t="str">
        <f>VLOOKUP($A201,Questions!$A$3:$L$333,11,0)&amp;""</f>
        <v/>
      </c>
      <c r="E201" s="10" t="str">
        <f>VLOOKUP($A201,Questions!$A$3:$L$333,12,0)&amp;""</f>
        <v>Case-specific</v>
      </c>
      <c r="F201" s="10" t="str">
        <f>VLOOKUP($A201,'Institution Evaluation'!$A$56:$K$346,3,0)&amp;""</f>
        <v/>
      </c>
      <c r="G201" s="10" t="str">
        <f>VLOOKUP($A201,'Institution Evaluation'!$A$56:$K$346,7,0)&amp;""</f>
        <v>Yes</v>
      </c>
      <c r="H201" s="10" t="str">
        <f>VLOOKUP($A201,'Institution Evaluation'!$A$56:$K$346,8,0)&amp;""</f>
        <v/>
      </c>
      <c r="I201" s="10" t="str">
        <f>VLOOKUP($A201,'Institution Evaluation'!$A$56:$K$346,9,0)&amp;""</f>
        <v>Standard Importance</v>
      </c>
      <c r="J201" s="10" t="str">
        <f>VLOOKUP($A201,'Institution Evaluation'!$A$56:$K$346,10,0)&amp;""</f>
        <v/>
      </c>
      <c r="K201" s="10">
        <f t="shared" si="47"/>
        <v>10</v>
      </c>
      <c r="L201" s="114">
        <f>IF($E201="Not Scored", "N/A",IF(AND($D201='Auto Responses'!$J$27,$H201=""),"N/A",IF(AND($D201='Auto Responses'!$J$27,$H201='Auto Responses'!$J$7),1,IF(AND($D201='Auto Responses'!$J$27,$H201='Auto Responses'!$J$8),0,IF(OR($F201=$G201,$H201='Auto Responses'!$J$7),1,0)))))</f>
        <v>0</v>
      </c>
      <c r="M201" s="10" t="str">
        <f>VLOOKUP($A201,'Institution Evaluation'!$A$56:$K$346,10,0)&amp;""</f>
        <v/>
      </c>
      <c r="N201" s="10">
        <f t="shared" si="48"/>
        <v>0</v>
      </c>
      <c r="O201" s="114">
        <f t="shared" si="41"/>
        <v>10</v>
      </c>
      <c r="P201" s="114">
        <f t="shared" si="49"/>
        <v>0</v>
      </c>
      <c r="Q201" s="114">
        <f t="shared" si="42"/>
        <v>0</v>
      </c>
      <c r="R201" s="114">
        <f t="shared" si="50"/>
        <v>0</v>
      </c>
      <c r="S201" s="114">
        <f t="shared" si="43"/>
        <v>0</v>
      </c>
      <c r="T201" s="114">
        <f t="shared" si="44"/>
        <v>0</v>
      </c>
      <c r="U201" s="114">
        <f t="shared" si="51"/>
        <v>61</v>
      </c>
      <c r="V201" s="114">
        <f t="shared" si="45"/>
        <v>0</v>
      </c>
    </row>
    <row r="202" spans="1:22" ht="57" x14ac:dyDescent="0.2">
      <c r="A202" s="10" t="str">
        <f>Questions!$A202</f>
        <v>HIPA-16</v>
      </c>
      <c r="B202" s="10" t="str">
        <f t="shared" si="46"/>
        <v>HIPA</v>
      </c>
      <c r="C202" s="10" t="str">
        <f>VLOOKUP($A202,Questions!$A$3:$L$333,2,0)&amp;""</f>
        <v>Does your application provide the ability to define user access levels?</v>
      </c>
      <c r="D202" s="10" t="str">
        <f>VLOOKUP($A202,Questions!$A$3:$L$333,11,0)&amp;""</f>
        <v/>
      </c>
      <c r="E202" s="10" t="str">
        <f>VLOOKUP($A202,Questions!$A$3:$L$333,12,0)&amp;""</f>
        <v>Case-specific</v>
      </c>
      <c r="F202" s="10" t="str">
        <f>VLOOKUP($A202,'Institution Evaluation'!$A$56:$K$346,3,0)&amp;""</f>
        <v/>
      </c>
      <c r="G202" s="10" t="str">
        <f>VLOOKUP($A202,'Institution Evaluation'!$A$56:$K$346,7,0)&amp;""</f>
        <v>Yes</v>
      </c>
      <c r="H202" s="10" t="str">
        <f>VLOOKUP($A202,'Institution Evaluation'!$A$56:$K$346,8,0)&amp;""</f>
        <v/>
      </c>
      <c r="I202" s="10" t="str">
        <f>VLOOKUP($A202,'Institution Evaluation'!$A$56:$K$346,9,0)&amp;""</f>
        <v>Standard Importance</v>
      </c>
      <c r="J202" s="10" t="str">
        <f>VLOOKUP($A202,'Institution Evaluation'!$A$56:$K$346,10,0)&amp;""</f>
        <v/>
      </c>
      <c r="K202" s="10">
        <f t="shared" si="47"/>
        <v>10</v>
      </c>
      <c r="L202" s="114">
        <f>IF($E202="Not Scored", "N/A",IF(AND($D202='Auto Responses'!$J$27,$H202=""),"N/A",IF(AND($D202='Auto Responses'!$J$27,$H202='Auto Responses'!$J$7),1,IF(AND($D202='Auto Responses'!$J$27,$H202='Auto Responses'!$J$8),0,IF(OR($F202=$G202,$H202='Auto Responses'!$J$7),1,0)))))</f>
        <v>0</v>
      </c>
      <c r="M202" s="10" t="str">
        <f>VLOOKUP($A202,'Institution Evaluation'!$A$56:$K$346,10,0)&amp;""</f>
        <v/>
      </c>
      <c r="N202" s="10">
        <f t="shared" si="48"/>
        <v>0</v>
      </c>
      <c r="O202" s="114">
        <f t="shared" si="41"/>
        <v>10</v>
      </c>
      <c r="P202" s="114">
        <f t="shared" si="49"/>
        <v>0</v>
      </c>
      <c r="Q202" s="114">
        <f t="shared" si="42"/>
        <v>0</v>
      </c>
      <c r="R202" s="114">
        <f t="shared" si="50"/>
        <v>0</v>
      </c>
      <c r="S202" s="114">
        <f t="shared" si="43"/>
        <v>0</v>
      </c>
      <c r="T202" s="114">
        <f t="shared" si="44"/>
        <v>0</v>
      </c>
      <c r="U202" s="114">
        <f t="shared" si="51"/>
        <v>61</v>
      </c>
      <c r="V202" s="114">
        <f t="shared" si="45"/>
        <v>0</v>
      </c>
    </row>
    <row r="203" spans="1:22" ht="57" x14ac:dyDescent="0.2">
      <c r="A203" s="10" t="str">
        <f>Questions!$A203</f>
        <v>HIPA-17</v>
      </c>
      <c r="B203" s="10" t="str">
        <f t="shared" si="46"/>
        <v>HIPA</v>
      </c>
      <c r="C203" s="10" t="str">
        <f>VLOOKUP($A203,Questions!$A$3:$L$333,2,0)&amp;""</f>
        <v>Does your application support varying levels of access to administrative tasks defined individually per user?</v>
      </c>
      <c r="D203" s="10" t="str">
        <f>VLOOKUP($A203,Questions!$A$3:$L$333,11,0)&amp;""</f>
        <v/>
      </c>
      <c r="E203" s="10" t="str">
        <f>VLOOKUP($A203,Questions!$A$3:$L$333,12,0)&amp;""</f>
        <v>Case-specific</v>
      </c>
      <c r="F203" s="10" t="str">
        <f>VLOOKUP($A203,'Institution Evaluation'!$A$56:$K$346,3,0)&amp;""</f>
        <v/>
      </c>
      <c r="G203" s="10" t="str">
        <f>VLOOKUP($A203,'Institution Evaluation'!$A$56:$K$346,7,0)&amp;""</f>
        <v>Yes</v>
      </c>
      <c r="H203" s="10" t="str">
        <f>VLOOKUP($A203,'Institution Evaluation'!$A$56:$K$346,8,0)&amp;""</f>
        <v/>
      </c>
      <c r="I203" s="10" t="str">
        <f>VLOOKUP($A203,'Institution Evaluation'!$A$56:$K$346,9,0)&amp;""</f>
        <v>Standard Importance</v>
      </c>
      <c r="J203" s="10" t="str">
        <f>VLOOKUP($A203,'Institution Evaluation'!$A$56:$K$346,10,0)&amp;""</f>
        <v/>
      </c>
      <c r="K203" s="10">
        <f t="shared" si="47"/>
        <v>10</v>
      </c>
      <c r="L203" s="114">
        <f>IF($E203="Not Scored", "N/A",IF(AND($D203='Auto Responses'!$J$27,$H203=""),"N/A",IF(AND($D203='Auto Responses'!$J$27,$H203='Auto Responses'!$J$7),1,IF(AND($D203='Auto Responses'!$J$27,$H203='Auto Responses'!$J$8),0,IF(OR($F203=$G203,$H203='Auto Responses'!$J$7),1,0)))))</f>
        <v>0</v>
      </c>
      <c r="M203" s="10" t="str">
        <f>VLOOKUP($A203,'Institution Evaluation'!$A$56:$K$346,10,0)&amp;""</f>
        <v/>
      </c>
      <c r="N203" s="10">
        <f t="shared" si="48"/>
        <v>0</v>
      </c>
      <c r="O203" s="114">
        <f t="shared" si="41"/>
        <v>10</v>
      </c>
      <c r="P203" s="114">
        <f t="shared" si="49"/>
        <v>0</v>
      </c>
      <c r="Q203" s="114">
        <f t="shared" si="42"/>
        <v>0</v>
      </c>
      <c r="R203" s="114">
        <f t="shared" si="50"/>
        <v>0</v>
      </c>
      <c r="S203" s="114">
        <f t="shared" si="43"/>
        <v>0</v>
      </c>
      <c r="T203" s="114">
        <f t="shared" si="44"/>
        <v>0</v>
      </c>
      <c r="U203" s="114">
        <f t="shared" si="51"/>
        <v>61</v>
      </c>
      <c r="V203" s="114">
        <f t="shared" si="45"/>
        <v>0</v>
      </c>
    </row>
    <row r="204" spans="1:22" ht="57" x14ac:dyDescent="0.2">
      <c r="A204" s="10" t="str">
        <f>Questions!$A204</f>
        <v>HIPA-18</v>
      </c>
      <c r="B204" s="10" t="str">
        <f t="shared" si="46"/>
        <v>HIPA</v>
      </c>
      <c r="C204" s="10" t="str">
        <f>VLOOKUP($A204,Questions!$A$3:$L$333,2,0)&amp;""</f>
        <v>Does your application support varying levels of access to records based on user ID?</v>
      </c>
      <c r="D204" s="10" t="str">
        <f>VLOOKUP($A204,Questions!$A$3:$L$333,11,0)&amp;""</f>
        <v/>
      </c>
      <c r="E204" s="10" t="str">
        <f>VLOOKUP($A204,Questions!$A$3:$L$333,12,0)&amp;""</f>
        <v>Case-specific</v>
      </c>
      <c r="F204" s="10" t="str">
        <f>VLOOKUP($A204,'Institution Evaluation'!$A$56:$K$346,3,0)&amp;""</f>
        <v/>
      </c>
      <c r="G204" s="10" t="str">
        <f>VLOOKUP($A204,'Institution Evaluation'!$A$56:$K$346,7,0)&amp;""</f>
        <v>No</v>
      </c>
      <c r="H204" s="10" t="str">
        <f>VLOOKUP($A204,'Institution Evaluation'!$A$56:$K$346,8,0)&amp;""</f>
        <v/>
      </c>
      <c r="I204" s="10" t="str">
        <f>VLOOKUP($A204,'Institution Evaluation'!$A$56:$K$346,9,0)&amp;""</f>
        <v>Standard Importance</v>
      </c>
      <c r="J204" s="10" t="str">
        <f>VLOOKUP($A204,'Institution Evaluation'!$A$56:$K$346,10,0)&amp;""</f>
        <v/>
      </c>
      <c r="K204" s="10">
        <f t="shared" si="47"/>
        <v>10</v>
      </c>
      <c r="L204" s="114">
        <f>IF($E204="Not Scored", "N/A",IF(AND($D204='Auto Responses'!$J$27,$H204=""),"N/A",IF(AND($D204='Auto Responses'!$J$27,$H204='Auto Responses'!$J$7),1,IF(AND($D204='Auto Responses'!$J$27,$H204='Auto Responses'!$J$8),0,IF(OR($F204=$G204,$H204='Auto Responses'!$J$7),1,0)))))</f>
        <v>0</v>
      </c>
      <c r="M204" s="10" t="str">
        <f>VLOOKUP($A204,'Institution Evaluation'!$A$56:$K$346,10,0)&amp;""</f>
        <v/>
      </c>
      <c r="N204" s="10">
        <f t="shared" si="48"/>
        <v>0</v>
      </c>
      <c r="O204" s="114">
        <f t="shared" si="41"/>
        <v>10</v>
      </c>
      <c r="P204" s="114">
        <f t="shared" si="49"/>
        <v>0</v>
      </c>
      <c r="Q204" s="114">
        <f t="shared" si="42"/>
        <v>0</v>
      </c>
      <c r="R204" s="114">
        <f t="shared" si="50"/>
        <v>0</v>
      </c>
      <c r="S204" s="114">
        <f t="shared" si="43"/>
        <v>0</v>
      </c>
      <c r="T204" s="114">
        <f t="shared" si="44"/>
        <v>0</v>
      </c>
      <c r="U204" s="114">
        <f t="shared" si="51"/>
        <v>61</v>
      </c>
      <c r="V204" s="114">
        <f t="shared" si="45"/>
        <v>0</v>
      </c>
    </row>
    <row r="205" spans="1:22" ht="57" x14ac:dyDescent="0.2">
      <c r="A205" s="10" t="str">
        <f>Questions!$A205</f>
        <v>HIPA-19</v>
      </c>
      <c r="B205" s="10" t="str">
        <f t="shared" si="46"/>
        <v>HIPA</v>
      </c>
      <c r="C205" s="10" t="str">
        <f>VLOOKUP($A205,Questions!$A$3:$L$333,2,0)&amp;""</f>
        <v>Is there a limit to the number of groups to which a user can be assigned?</v>
      </c>
      <c r="D205" s="10" t="str">
        <f>VLOOKUP($A205,Questions!$A$3:$L$333,11,0)&amp;""</f>
        <v/>
      </c>
      <c r="E205" s="10" t="str">
        <f>VLOOKUP($A205,Questions!$A$3:$L$333,12,0)&amp;""</f>
        <v>Case-specific</v>
      </c>
      <c r="F205" s="10" t="str">
        <f>VLOOKUP($A205,'Institution Evaluation'!$A$56:$K$346,3,0)&amp;""</f>
        <v/>
      </c>
      <c r="G205" s="10" t="str">
        <f>VLOOKUP($A205,'Institution Evaluation'!$A$56:$K$346,7,0)&amp;""</f>
        <v>Yes</v>
      </c>
      <c r="H205" s="10" t="str">
        <f>VLOOKUP($A205,'Institution Evaluation'!$A$56:$K$346,8,0)&amp;""</f>
        <v/>
      </c>
      <c r="I205" s="10" t="str">
        <f>VLOOKUP($A205,'Institution Evaluation'!$A$56:$K$346,9,0)&amp;""</f>
        <v>Standard Importance</v>
      </c>
      <c r="J205" s="10" t="str">
        <f>VLOOKUP($A205,'Institution Evaluation'!$A$56:$K$346,10,0)&amp;""</f>
        <v/>
      </c>
      <c r="K205" s="10">
        <f t="shared" si="47"/>
        <v>10</v>
      </c>
      <c r="L205" s="114">
        <f>IF($E205="Not Scored", "N/A",IF(AND($D205='Auto Responses'!$J$27,$H205=""),"N/A",IF(AND($D205='Auto Responses'!$J$27,$H205='Auto Responses'!$J$7),1,IF(AND($D205='Auto Responses'!$J$27,$H205='Auto Responses'!$J$8),0,IF(OR($F205=$G205,$H205='Auto Responses'!$J$7),1,0)))))</f>
        <v>0</v>
      </c>
      <c r="M205" s="10" t="str">
        <f>VLOOKUP($A205,'Institution Evaluation'!$A$56:$K$346,10,0)&amp;""</f>
        <v/>
      </c>
      <c r="N205" s="10">
        <f t="shared" si="48"/>
        <v>0</v>
      </c>
      <c r="O205" s="114">
        <f t="shared" si="41"/>
        <v>10</v>
      </c>
      <c r="P205" s="114">
        <f t="shared" si="49"/>
        <v>0</v>
      </c>
      <c r="Q205" s="114">
        <f t="shared" si="42"/>
        <v>0</v>
      </c>
      <c r="R205" s="114">
        <f t="shared" si="50"/>
        <v>0</v>
      </c>
      <c r="S205" s="114">
        <f t="shared" si="43"/>
        <v>0</v>
      </c>
      <c r="T205" s="114">
        <f t="shared" si="44"/>
        <v>0</v>
      </c>
      <c r="U205" s="114">
        <f t="shared" si="51"/>
        <v>61</v>
      </c>
      <c r="V205" s="114">
        <f t="shared" si="45"/>
        <v>0</v>
      </c>
    </row>
    <row r="206" spans="1:22" ht="57" x14ac:dyDescent="0.2">
      <c r="A206" s="10" t="str">
        <f>Questions!$A206</f>
        <v>HIPA-20</v>
      </c>
      <c r="B206" s="10" t="str">
        <f t="shared" si="46"/>
        <v>HIPA</v>
      </c>
      <c r="C206" s="10" t="str">
        <f>VLOOKUP($A206,Questions!$A$3:$L$333,2,0)&amp;""</f>
        <v>Do accounts used for solution provider-supplied remote support abide by the same authentication policies and access logging as the rest of the system?</v>
      </c>
      <c r="D206" s="10" t="str">
        <f>VLOOKUP($A206,Questions!$A$3:$L$333,11,0)&amp;""</f>
        <v/>
      </c>
      <c r="E206" s="10" t="str">
        <f>VLOOKUP($A206,Questions!$A$3:$L$333,12,0)&amp;""</f>
        <v>Case-specific</v>
      </c>
      <c r="F206" s="10" t="str">
        <f>VLOOKUP($A206,'Institution Evaluation'!$A$56:$K$346,3,0)&amp;""</f>
        <v/>
      </c>
      <c r="G206" s="10" t="str">
        <f>VLOOKUP($A206,'Institution Evaluation'!$A$56:$K$346,7,0)&amp;""</f>
        <v>Yes</v>
      </c>
      <c r="H206" s="10" t="str">
        <f>VLOOKUP($A206,'Institution Evaluation'!$A$56:$K$346,8,0)&amp;""</f>
        <v/>
      </c>
      <c r="I206" s="10" t="str">
        <f>VLOOKUP($A206,'Institution Evaluation'!$A$56:$K$346,9,0)&amp;""</f>
        <v>Standard Importance</v>
      </c>
      <c r="J206" s="10" t="str">
        <f>VLOOKUP($A206,'Institution Evaluation'!$A$56:$K$346,10,0)&amp;""</f>
        <v/>
      </c>
      <c r="K206" s="10">
        <f t="shared" si="47"/>
        <v>10</v>
      </c>
      <c r="L206" s="114">
        <f>IF($E206="Not Scored", "N/A",IF(AND($D206='Auto Responses'!$J$27,$H206=""),"N/A",IF(AND($D206='Auto Responses'!$J$27,$H206='Auto Responses'!$J$7),1,IF(AND($D206='Auto Responses'!$J$27,$H206='Auto Responses'!$J$8),0,IF(OR($F206=$G206,$H206='Auto Responses'!$J$7),1,0)))))</f>
        <v>0</v>
      </c>
      <c r="M206" s="10" t="str">
        <f>VLOOKUP($A206,'Institution Evaluation'!$A$56:$K$346,10,0)&amp;""</f>
        <v/>
      </c>
      <c r="N206" s="10">
        <f t="shared" si="48"/>
        <v>0</v>
      </c>
      <c r="O206" s="114">
        <f t="shared" si="41"/>
        <v>10</v>
      </c>
      <c r="P206" s="114">
        <f t="shared" si="49"/>
        <v>0</v>
      </c>
      <c r="Q206" s="114">
        <f t="shared" si="42"/>
        <v>0</v>
      </c>
      <c r="R206" s="114">
        <f t="shared" si="50"/>
        <v>0</v>
      </c>
      <c r="S206" s="114">
        <f t="shared" si="43"/>
        <v>0</v>
      </c>
      <c r="T206" s="114">
        <f t="shared" si="44"/>
        <v>0</v>
      </c>
      <c r="U206" s="114">
        <f t="shared" si="51"/>
        <v>61</v>
      </c>
      <c r="V206" s="114">
        <f t="shared" si="45"/>
        <v>0</v>
      </c>
    </row>
    <row r="207" spans="1:22" ht="57" x14ac:dyDescent="0.2">
      <c r="A207" s="10" t="str">
        <f>Questions!$A207</f>
        <v>HIPA-21</v>
      </c>
      <c r="B207" s="10" t="str">
        <f t="shared" si="46"/>
        <v>HIPA</v>
      </c>
      <c r="C207" s="10" t="str">
        <f>VLOOKUP($A207,Questions!$A$3:$L$333,2,0)&amp;""</f>
        <v>Does the application log record access including specific user, date/time of access, and originating IP or device?</v>
      </c>
      <c r="D207" s="10" t="str">
        <f>VLOOKUP($A207,Questions!$A$3:$L$333,11,0)&amp;""</f>
        <v/>
      </c>
      <c r="E207" s="10" t="str">
        <f>VLOOKUP($A207,Questions!$A$3:$L$333,12,0)&amp;""</f>
        <v>Case-specific</v>
      </c>
      <c r="F207" s="10" t="str">
        <f>VLOOKUP($A207,'Institution Evaluation'!$A$56:$K$346,3,0)&amp;""</f>
        <v/>
      </c>
      <c r="G207" s="10" t="str">
        <f>VLOOKUP($A207,'Institution Evaluation'!$A$56:$K$346,7,0)&amp;""</f>
        <v>Yes</v>
      </c>
      <c r="H207" s="10" t="str">
        <f>VLOOKUP($A207,'Institution Evaluation'!$A$56:$K$346,8,0)&amp;""</f>
        <v/>
      </c>
      <c r="I207" s="10" t="str">
        <f>VLOOKUP($A207,'Institution Evaluation'!$A$56:$K$346,9,0)&amp;""</f>
        <v>Standard Importance</v>
      </c>
      <c r="J207" s="10" t="str">
        <f>VLOOKUP($A207,'Institution Evaluation'!$A$56:$K$346,10,0)&amp;""</f>
        <v/>
      </c>
      <c r="K207" s="10">
        <f t="shared" si="47"/>
        <v>10</v>
      </c>
      <c r="L207" s="114">
        <f>IF($E207="Not Scored", "N/A",IF(AND($D207='Auto Responses'!$J$27,$H207=""),"N/A",IF(AND($D207='Auto Responses'!$J$27,$H207='Auto Responses'!$J$7),1,IF(AND($D207='Auto Responses'!$J$27,$H207='Auto Responses'!$J$8),0,IF(OR($F207=$G207,$H207='Auto Responses'!$J$7),1,0)))))</f>
        <v>0</v>
      </c>
      <c r="M207" s="10" t="str">
        <f>VLOOKUP($A207,'Institution Evaluation'!$A$56:$K$346,10,0)&amp;""</f>
        <v/>
      </c>
      <c r="N207" s="10">
        <f t="shared" si="48"/>
        <v>0</v>
      </c>
      <c r="O207" s="114">
        <f t="shared" si="41"/>
        <v>10</v>
      </c>
      <c r="P207" s="114">
        <f t="shared" si="49"/>
        <v>0</v>
      </c>
      <c r="Q207" s="114">
        <f t="shared" si="42"/>
        <v>0</v>
      </c>
      <c r="R207" s="114">
        <f t="shared" si="50"/>
        <v>0</v>
      </c>
      <c r="S207" s="114">
        <f t="shared" si="43"/>
        <v>0</v>
      </c>
      <c r="T207" s="114">
        <f t="shared" si="44"/>
        <v>0</v>
      </c>
      <c r="U207" s="114">
        <f t="shared" si="51"/>
        <v>61</v>
      </c>
      <c r="V207" s="114">
        <f t="shared" si="45"/>
        <v>0</v>
      </c>
    </row>
    <row r="208" spans="1:22" ht="57" x14ac:dyDescent="0.2">
      <c r="A208" s="10" t="str">
        <f>Questions!$A208</f>
        <v>HIPA-22</v>
      </c>
      <c r="B208" s="10" t="str">
        <f t="shared" si="46"/>
        <v>HIPA</v>
      </c>
      <c r="C208" s="10" t="str">
        <f>VLOOKUP($A208,Questions!$A$3:$L$333,2,0)&amp;""</f>
        <v>Does the application log administrative activity, such as user account access changes and password changes, including specific user, date/time of changes, and originating IP or device?</v>
      </c>
      <c r="D208" s="10" t="str">
        <f>VLOOKUP($A208,Questions!$A$3:$L$333,11,0)&amp;""</f>
        <v/>
      </c>
      <c r="E208" s="10" t="str">
        <f>VLOOKUP($A208,Questions!$A$3:$L$333,12,0)&amp;""</f>
        <v>Case-specific</v>
      </c>
      <c r="F208" s="10" t="str">
        <f>VLOOKUP($A208,'Institution Evaluation'!$A$56:$K$346,3,0)&amp;""</f>
        <v/>
      </c>
      <c r="G208" s="10" t="str">
        <f>VLOOKUP($A208,'Institution Evaluation'!$A$56:$K$346,7,0)&amp;""</f>
        <v>Yes</v>
      </c>
      <c r="H208" s="10" t="str">
        <f>VLOOKUP($A208,'Institution Evaluation'!$A$56:$K$346,8,0)&amp;""</f>
        <v/>
      </c>
      <c r="I208" s="10" t="str">
        <f>VLOOKUP($A208,'Institution Evaluation'!$A$56:$K$346,9,0)&amp;""</f>
        <v>Standard Importance</v>
      </c>
      <c r="J208" s="10" t="str">
        <f>VLOOKUP($A208,'Institution Evaluation'!$A$56:$K$346,10,0)&amp;""</f>
        <v/>
      </c>
      <c r="K208" s="10">
        <f t="shared" si="47"/>
        <v>10</v>
      </c>
      <c r="L208" s="114">
        <f>IF($E208="Not Scored", "N/A",IF(AND($D208='Auto Responses'!$J$27,$H208=""),"N/A",IF(AND($D208='Auto Responses'!$J$27,$H208='Auto Responses'!$J$7),1,IF(AND($D208='Auto Responses'!$J$27,$H208='Auto Responses'!$J$8),0,IF(OR($F208=$G208,$H208='Auto Responses'!$J$7),1,0)))))</f>
        <v>0</v>
      </c>
      <c r="M208" s="10" t="str">
        <f>VLOOKUP($A208,'Institution Evaluation'!$A$56:$K$346,10,0)&amp;""</f>
        <v/>
      </c>
      <c r="N208" s="10">
        <f t="shared" si="48"/>
        <v>0</v>
      </c>
      <c r="O208" s="114">
        <f t="shared" si="41"/>
        <v>10</v>
      </c>
      <c r="P208" s="114">
        <f t="shared" si="49"/>
        <v>0</v>
      </c>
      <c r="Q208" s="114">
        <f t="shared" si="42"/>
        <v>0</v>
      </c>
      <c r="R208" s="114">
        <f t="shared" si="50"/>
        <v>0</v>
      </c>
      <c r="S208" s="114">
        <f t="shared" si="43"/>
        <v>0</v>
      </c>
      <c r="T208" s="114">
        <f t="shared" si="44"/>
        <v>0</v>
      </c>
      <c r="U208" s="114">
        <f t="shared" si="51"/>
        <v>61</v>
      </c>
      <c r="V208" s="114">
        <f t="shared" si="45"/>
        <v>0</v>
      </c>
    </row>
    <row r="209" spans="1:22" ht="57" x14ac:dyDescent="0.2">
      <c r="A209" s="10" t="str">
        <f>Questions!$A209</f>
        <v>HIPA-23</v>
      </c>
      <c r="B209" s="10" t="str">
        <f t="shared" si="46"/>
        <v>HIPA</v>
      </c>
      <c r="C209" s="10" t="str">
        <f>VLOOKUP($A209,Questions!$A$3:$L$333,2,0)&amp;""</f>
        <v>How long does the application keep access/change logs?</v>
      </c>
      <c r="D209" s="10" t="str">
        <f>VLOOKUP($A209,Questions!$A$3:$L$333,11,0)&amp;""</f>
        <v/>
      </c>
      <c r="E209" s="10" t="str">
        <f>VLOOKUP($A209,Questions!$A$3:$L$333,12,0)&amp;""</f>
        <v>Case-specific</v>
      </c>
      <c r="F209" s="10" t="str">
        <f>VLOOKUP($A209,'Institution Evaluation'!$A$56:$K$346,3,0)&amp;""</f>
        <v/>
      </c>
      <c r="G209" s="10" t="str">
        <f>VLOOKUP($A209,'Institution Evaluation'!$A$56:$K$346,7,0)&amp;""</f>
        <v>Yes</v>
      </c>
      <c r="H209" s="10" t="str">
        <f>VLOOKUP($A209,'Institution Evaluation'!$A$56:$K$346,8,0)&amp;""</f>
        <v/>
      </c>
      <c r="I209" s="10" t="str">
        <f>VLOOKUP($A209,'Institution Evaluation'!$A$56:$K$346,9,0)&amp;""</f>
        <v>Standard Importance</v>
      </c>
      <c r="J209" s="10" t="str">
        <f>VLOOKUP($A209,'Institution Evaluation'!$A$56:$K$346,10,0)&amp;""</f>
        <v/>
      </c>
      <c r="K209" s="10">
        <f t="shared" si="47"/>
        <v>10</v>
      </c>
      <c r="L209" s="114">
        <f>IF($E209="Not Scored", "N/A",IF(AND($D209='Auto Responses'!$J$27,$H209=""),"N/A",IF(AND($D209='Auto Responses'!$J$27,$H209='Auto Responses'!$J$7),1,IF(AND($D209='Auto Responses'!$J$27,$H209='Auto Responses'!$J$8),0,IF(OR($F209=$G209,$H209='Auto Responses'!$J$7),1,0)))))</f>
        <v>0</v>
      </c>
      <c r="M209" s="10" t="str">
        <f>VLOOKUP($A209,'Institution Evaluation'!$A$56:$K$346,10,0)&amp;""</f>
        <v/>
      </c>
      <c r="N209" s="10">
        <f t="shared" si="48"/>
        <v>0</v>
      </c>
      <c r="O209" s="114">
        <f t="shared" si="41"/>
        <v>10</v>
      </c>
      <c r="P209" s="114">
        <f t="shared" si="49"/>
        <v>0</v>
      </c>
      <c r="Q209" s="114">
        <f t="shared" si="42"/>
        <v>0</v>
      </c>
      <c r="R209" s="114">
        <f t="shared" si="50"/>
        <v>0</v>
      </c>
      <c r="S209" s="114">
        <f t="shared" si="43"/>
        <v>0</v>
      </c>
      <c r="T209" s="114">
        <f t="shared" si="44"/>
        <v>0</v>
      </c>
      <c r="U209" s="114">
        <f t="shared" si="51"/>
        <v>61</v>
      </c>
      <c r="V209" s="114">
        <f t="shared" si="45"/>
        <v>0</v>
      </c>
    </row>
    <row r="210" spans="1:22" ht="57" x14ac:dyDescent="0.2">
      <c r="A210" s="10" t="str">
        <f>Questions!$A210</f>
        <v>HIPA-24</v>
      </c>
      <c r="B210" s="10" t="str">
        <f t="shared" si="46"/>
        <v>HIPA</v>
      </c>
      <c r="C210" s="10" t="str">
        <f>VLOOKUP($A210,Questions!$A$3:$L$333,2,0)&amp;""</f>
        <v>Can the application logs be archived?</v>
      </c>
      <c r="D210" s="10" t="str">
        <f>VLOOKUP($A210,Questions!$A$3:$L$333,11,0)&amp;""</f>
        <v/>
      </c>
      <c r="E210" s="10" t="str">
        <f>VLOOKUP($A210,Questions!$A$3:$L$333,12,0)&amp;""</f>
        <v>Case-specific</v>
      </c>
      <c r="F210" s="10" t="str">
        <f>VLOOKUP($A210,'Institution Evaluation'!$A$56:$K$346,3,0)&amp;""</f>
        <v/>
      </c>
      <c r="G210" s="10" t="str">
        <f>VLOOKUP($A210,'Institution Evaluation'!$A$56:$K$346,7,0)&amp;""</f>
        <v>Yes</v>
      </c>
      <c r="H210" s="10" t="str">
        <f>VLOOKUP($A210,'Institution Evaluation'!$A$56:$K$346,8,0)&amp;""</f>
        <v/>
      </c>
      <c r="I210" s="10" t="str">
        <f>VLOOKUP($A210,'Institution Evaluation'!$A$56:$K$346,9,0)&amp;""</f>
        <v>Standard Importance</v>
      </c>
      <c r="J210" s="10" t="str">
        <f>VLOOKUP($A210,'Institution Evaluation'!$A$56:$K$346,10,0)&amp;""</f>
        <v/>
      </c>
      <c r="K210" s="10">
        <f t="shared" si="47"/>
        <v>10</v>
      </c>
      <c r="L210" s="114">
        <f>IF($E210="Not Scored", "N/A",IF(AND($D210='Auto Responses'!$J$27,$H210=""),"N/A",IF(AND($D210='Auto Responses'!$J$27,$H210='Auto Responses'!$J$7),1,IF(AND($D210='Auto Responses'!$J$27,$H210='Auto Responses'!$J$8),0,IF(OR($F210=$G210,$H210='Auto Responses'!$J$7),1,0)))))</f>
        <v>0</v>
      </c>
      <c r="M210" s="10" t="str">
        <f>VLOOKUP($A210,'Institution Evaluation'!$A$56:$K$346,10,0)&amp;""</f>
        <v/>
      </c>
      <c r="N210" s="10">
        <f t="shared" si="48"/>
        <v>0</v>
      </c>
      <c r="O210" s="114">
        <f t="shared" si="41"/>
        <v>10</v>
      </c>
      <c r="P210" s="114">
        <f t="shared" si="49"/>
        <v>0</v>
      </c>
      <c r="Q210" s="114">
        <f t="shared" si="42"/>
        <v>0</v>
      </c>
      <c r="R210" s="114">
        <f t="shared" si="50"/>
        <v>0</v>
      </c>
      <c r="S210" s="114">
        <f t="shared" si="43"/>
        <v>0</v>
      </c>
      <c r="T210" s="114">
        <f t="shared" si="44"/>
        <v>0</v>
      </c>
      <c r="U210" s="114">
        <f t="shared" si="51"/>
        <v>61</v>
      </c>
      <c r="V210" s="114">
        <f t="shared" si="45"/>
        <v>0</v>
      </c>
    </row>
    <row r="211" spans="1:22" ht="57" x14ac:dyDescent="0.2">
      <c r="A211" s="10" t="str">
        <f>Questions!$A211</f>
        <v>HIPA-25</v>
      </c>
      <c r="B211" s="10" t="str">
        <f t="shared" si="46"/>
        <v>HIPA</v>
      </c>
      <c r="C211" s="10" t="str">
        <f>VLOOKUP($A211,Questions!$A$3:$L$333,2,0)&amp;""</f>
        <v>Can the application logs be saved externally?</v>
      </c>
      <c r="D211" s="10" t="str">
        <f>VLOOKUP($A211,Questions!$A$3:$L$333,11,0)&amp;""</f>
        <v/>
      </c>
      <c r="E211" s="10" t="str">
        <f>VLOOKUP($A211,Questions!$A$3:$L$333,12,0)&amp;""</f>
        <v>Case-specific</v>
      </c>
      <c r="F211" s="10" t="str">
        <f>VLOOKUP($A211,'Institution Evaluation'!$A$56:$K$346,3,0)&amp;""</f>
        <v/>
      </c>
      <c r="G211" s="10" t="str">
        <f>VLOOKUP($A211,'Institution Evaluation'!$A$56:$K$346,7,0)&amp;""</f>
        <v>Yes</v>
      </c>
      <c r="H211" s="10" t="str">
        <f>VLOOKUP($A211,'Institution Evaluation'!$A$56:$K$346,8,0)&amp;""</f>
        <v/>
      </c>
      <c r="I211" s="10" t="str">
        <f>VLOOKUP($A211,'Institution Evaluation'!$A$56:$K$346,9,0)&amp;""</f>
        <v>Standard Importance</v>
      </c>
      <c r="J211" s="10" t="str">
        <f>VLOOKUP($A211,'Institution Evaluation'!$A$56:$K$346,10,0)&amp;""</f>
        <v/>
      </c>
      <c r="K211" s="10">
        <f t="shared" si="47"/>
        <v>10</v>
      </c>
      <c r="L211" s="114">
        <f>IF($E211="Not Scored", "N/A",IF(AND($D211='Auto Responses'!$J$27,$H211=""),"N/A",IF(AND($D211='Auto Responses'!$J$27,$H211='Auto Responses'!$J$7),1,IF(AND($D211='Auto Responses'!$J$27,$H211='Auto Responses'!$J$8),0,IF(OR($F211=$G211,$H211='Auto Responses'!$J$7),1,0)))))</f>
        <v>0</v>
      </c>
      <c r="M211" s="10" t="str">
        <f>VLOOKUP($A211,'Institution Evaluation'!$A$56:$K$346,10,0)&amp;""</f>
        <v/>
      </c>
      <c r="N211" s="10">
        <f t="shared" si="48"/>
        <v>0</v>
      </c>
      <c r="O211" s="114">
        <f t="shared" si="41"/>
        <v>10</v>
      </c>
      <c r="P211" s="114">
        <f t="shared" si="49"/>
        <v>0</v>
      </c>
      <c r="Q211" s="114">
        <f t="shared" si="42"/>
        <v>0</v>
      </c>
      <c r="R211" s="114">
        <f t="shared" si="50"/>
        <v>0</v>
      </c>
      <c r="S211" s="114">
        <f t="shared" si="43"/>
        <v>0</v>
      </c>
      <c r="T211" s="114">
        <f t="shared" si="44"/>
        <v>0</v>
      </c>
      <c r="U211" s="114">
        <f t="shared" si="51"/>
        <v>61</v>
      </c>
      <c r="V211" s="114">
        <f t="shared" si="45"/>
        <v>0</v>
      </c>
    </row>
    <row r="212" spans="1:22" ht="57" x14ac:dyDescent="0.2">
      <c r="A212" s="10" t="str">
        <f>Questions!$A212</f>
        <v>HIPA-26</v>
      </c>
      <c r="B212" s="10" t="str">
        <f t="shared" si="46"/>
        <v>HIPA</v>
      </c>
      <c r="C212" s="10" t="str">
        <f>VLOOKUP($A212,Questions!$A$3:$L$333,2,0)&amp;""</f>
        <v>Do you have a disaster recovery plan and emergency mode operation plan?</v>
      </c>
      <c r="D212" s="10" t="str">
        <f>VLOOKUP($A212,Questions!$A$3:$L$333,11,0)&amp;""</f>
        <v/>
      </c>
      <c r="E212" s="10" t="str">
        <f>VLOOKUP($A212,Questions!$A$3:$L$333,12,0)&amp;""</f>
        <v>Case-specific</v>
      </c>
      <c r="F212" s="10" t="str">
        <f>VLOOKUP($A212,'Institution Evaluation'!$A$56:$K$346,3,0)&amp;""</f>
        <v/>
      </c>
      <c r="G212" s="10" t="str">
        <f>VLOOKUP($A212,'Institution Evaluation'!$A$56:$K$346,7,0)&amp;""</f>
        <v>Yes</v>
      </c>
      <c r="H212" s="10" t="str">
        <f>VLOOKUP($A212,'Institution Evaluation'!$A$56:$K$346,8,0)&amp;""</f>
        <v/>
      </c>
      <c r="I212" s="10" t="str">
        <f>VLOOKUP($A212,'Institution Evaluation'!$A$56:$K$346,9,0)&amp;""</f>
        <v>Standard Importance</v>
      </c>
      <c r="J212" s="10" t="str">
        <f>VLOOKUP($A212,'Institution Evaluation'!$A$56:$K$346,10,0)&amp;""</f>
        <v/>
      </c>
      <c r="K212" s="10">
        <f t="shared" si="47"/>
        <v>10</v>
      </c>
      <c r="L212" s="114">
        <f>IF($E212="Not Scored", "N/A",IF(AND($D212='Auto Responses'!$J$27,$H212=""),"N/A",IF(AND($D212='Auto Responses'!$J$27,$H212='Auto Responses'!$J$7),1,IF(AND($D212='Auto Responses'!$J$27,$H212='Auto Responses'!$J$8),0,IF(OR($F212=$G212,$H212='Auto Responses'!$J$7),1,0)))))</f>
        <v>0</v>
      </c>
      <c r="M212" s="10" t="str">
        <f>VLOOKUP($A212,'Institution Evaluation'!$A$56:$K$346,10,0)&amp;""</f>
        <v/>
      </c>
      <c r="N212" s="10">
        <f t="shared" si="48"/>
        <v>0</v>
      </c>
      <c r="O212" s="114">
        <f t="shared" si="41"/>
        <v>10</v>
      </c>
      <c r="P212" s="114">
        <f t="shared" si="49"/>
        <v>0</v>
      </c>
      <c r="Q212" s="114">
        <f t="shared" si="42"/>
        <v>0</v>
      </c>
      <c r="R212" s="114">
        <f t="shared" si="50"/>
        <v>0</v>
      </c>
      <c r="S212" s="114">
        <f t="shared" si="43"/>
        <v>0</v>
      </c>
      <c r="T212" s="114">
        <f t="shared" si="44"/>
        <v>0</v>
      </c>
      <c r="U212" s="114">
        <f t="shared" si="51"/>
        <v>61</v>
      </c>
      <c r="V212" s="114">
        <f t="shared" si="45"/>
        <v>0</v>
      </c>
    </row>
    <row r="213" spans="1:22" ht="57" x14ac:dyDescent="0.2">
      <c r="A213" s="10" t="str">
        <f>Questions!$A213</f>
        <v>HIPA-27</v>
      </c>
      <c r="B213" s="10" t="str">
        <f t="shared" si="46"/>
        <v>HIPA</v>
      </c>
      <c r="C213" s="10" t="str">
        <f>VLOOKUP($A213,Questions!$A$3:$L$333,2,0)&amp;""</f>
        <v>Can you provide a HIPAA compliance attestation document?</v>
      </c>
      <c r="D213" s="10" t="str">
        <f>VLOOKUP($A213,Questions!$A$3:$L$333,11,0)&amp;""</f>
        <v/>
      </c>
      <c r="E213" s="10" t="str">
        <f>VLOOKUP($A213,Questions!$A$3:$L$333,12,0)&amp;""</f>
        <v>Case-specific</v>
      </c>
      <c r="F213" s="10" t="str">
        <f>VLOOKUP($A213,'Institution Evaluation'!$A$56:$K$346,3,0)&amp;""</f>
        <v/>
      </c>
      <c r="G213" s="10" t="str">
        <f>VLOOKUP($A213,'Institution Evaluation'!$A$56:$K$346,7,0)&amp;""</f>
        <v>Yes</v>
      </c>
      <c r="H213" s="10" t="str">
        <f>VLOOKUP($A213,'Institution Evaluation'!$A$56:$K$346,8,0)&amp;""</f>
        <v/>
      </c>
      <c r="I213" s="10" t="str">
        <f>VLOOKUP($A213,'Institution Evaluation'!$A$56:$K$346,9,0)&amp;""</f>
        <v>Standard Importance</v>
      </c>
      <c r="J213" s="10" t="str">
        <f>VLOOKUP($A213,'Institution Evaluation'!$A$56:$K$346,10,0)&amp;""</f>
        <v/>
      </c>
      <c r="K213" s="10">
        <f t="shared" si="47"/>
        <v>10</v>
      </c>
      <c r="L213" s="114">
        <f>IF($E213="Not Scored", "N/A",IF(AND($D213='Auto Responses'!$J$27,$H213=""),"N/A",IF(AND($D213='Auto Responses'!$J$27,$H213='Auto Responses'!$J$7),1,IF(AND($D213='Auto Responses'!$J$27,$H213='Auto Responses'!$J$8),0,IF(OR($F213=$G213,$H213='Auto Responses'!$J$7),1,0)))))</f>
        <v>0</v>
      </c>
      <c r="M213" s="10" t="str">
        <f>VLOOKUP($A213,'Institution Evaluation'!$A$56:$K$346,10,0)&amp;""</f>
        <v/>
      </c>
      <c r="N213" s="10">
        <f t="shared" si="48"/>
        <v>0</v>
      </c>
      <c r="O213" s="114">
        <f t="shared" si="41"/>
        <v>10</v>
      </c>
      <c r="P213" s="114">
        <f t="shared" si="49"/>
        <v>0</v>
      </c>
      <c r="Q213" s="114">
        <f t="shared" si="42"/>
        <v>0</v>
      </c>
      <c r="R213" s="114">
        <f t="shared" si="50"/>
        <v>0</v>
      </c>
      <c r="S213" s="114">
        <f t="shared" si="43"/>
        <v>0</v>
      </c>
      <c r="T213" s="114">
        <f t="shared" si="44"/>
        <v>0</v>
      </c>
      <c r="U213" s="114">
        <f t="shared" si="51"/>
        <v>61</v>
      </c>
      <c r="V213" s="114">
        <f t="shared" si="45"/>
        <v>0</v>
      </c>
    </row>
    <row r="214" spans="1:22" ht="57" x14ac:dyDescent="0.2">
      <c r="A214" s="10" t="str">
        <f>Questions!$A214</f>
        <v>HIPA-28</v>
      </c>
      <c r="B214" s="10" t="str">
        <f t="shared" si="46"/>
        <v>HIPA</v>
      </c>
      <c r="C214" s="10" t="str">
        <f>VLOOKUP($A214,Questions!$A$3:$L$333,2,0)&amp;""</f>
        <v>Are you willing to enter into a Business Associate Agreement (BAA)?</v>
      </c>
      <c r="D214" s="10" t="str">
        <f>VLOOKUP($A214,Questions!$A$3:$L$333,11,0)&amp;""</f>
        <v/>
      </c>
      <c r="E214" s="10" t="str">
        <f>VLOOKUP($A214,Questions!$A$3:$L$333,12,0)&amp;""</f>
        <v>Case-specific</v>
      </c>
      <c r="F214" s="10" t="str">
        <f>VLOOKUP($A214,'Institution Evaluation'!$A$56:$K$346,3,0)&amp;""</f>
        <v/>
      </c>
      <c r="G214" s="10" t="str">
        <f>VLOOKUP($A214,'Institution Evaluation'!$A$56:$K$346,7,0)&amp;""</f>
        <v>Yes</v>
      </c>
      <c r="H214" s="10" t="str">
        <f>VLOOKUP($A214,'Institution Evaluation'!$A$56:$K$346,8,0)&amp;""</f>
        <v/>
      </c>
      <c r="I214" s="10" t="str">
        <f>VLOOKUP($A214,'Institution Evaluation'!$A$56:$K$346,9,0)&amp;""</f>
        <v>Standard Importance</v>
      </c>
      <c r="J214" s="10" t="str">
        <f>VLOOKUP($A214,'Institution Evaluation'!$A$56:$K$346,10,0)&amp;""</f>
        <v/>
      </c>
      <c r="K214" s="10">
        <f t="shared" si="47"/>
        <v>10</v>
      </c>
      <c r="L214" s="114">
        <f>IF($E214="Not Scored", "N/A",IF(AND($D214='Auto Responses'!$J$27,$H214=""),"N/A",IF(AND($D214='Auto Responses'!$J$27,$H214='Auto Responses'!$J$7),1,IF(AND($D214='Auto Responses'!$J$27,$H214='Auto Responses'!$J$8),0,IF(OR($F214=$G214,$H214='Auto Responses'!$J$7),1,0)))))</f>
        <v>0</v>
      </c>
      <c r="M214" s="10" t="str">
        <f>VLOOKUP($A214,'Institution Evaluation'!$A$56:$K$346,10,0)&amp;""</f>
        <v/>
      </c>
      <c r="N214" s="10">
        <f t="shared" si="48"/>
        <v>0</v>
      </c>
      <c r="O214" s="114">
        <f t="shared" si="41"/>
        <v>10</v>
      </c>
      <c r="P214" s="114">
        <f t="shared" si="49"/>
        <v>0</v>
      </c>
      <c r="Q214" s="114">
        <f t="shared" si="42"/>
        <v>0</v>
      </c>
      <c r="R214" s="114">
        <f t="shared" si="50"/>
        <v>0</v>
      </c>
      <c r="S214" s="114">
        <f t="shared" si="43"/>
        <v>0</v>
      </c>
      <c r="T214" s="114">
        <f t="shared" si="44"/>
        <v>0</v>
      </c>
      <c r="U214" s="114">
        <f t="shared" si="51"/>
        <v>61</v>
      </c>
      <c r="V214" s="114">
        <f t="shared" si="45"/>
        <v>0</v>
      </c>
    </row>
    <row r="215" spans="1:22" ht="57" x14ac:dyDescent="0.2">
      <c r="A215" s="10" t="str">
        <f>Questions!$A215</f>
        <v>HIPA-29</v>
      </c>
      <c r="B215" s="10" t="str">
        <f t="shared" si="46"/>
        <v>HIPA</v>
      </c>
      <c r="C215" s="10" t="str">
        <f>VLOOKUP($A215,Questions!$A$3:$L$333,2,0)&amp;""</f>
        <v>Do your data backup and retention policies and practices meet HIPAA requirements?</v>
      </c>
      <c r="D215" s="10" t="str">
        <f>VLOOKUP($A215,Questions!$A$3:$L$333,11,0)&amp;""</f>
        <v/>
      </c>
      <c r="E215" s="10" t="str">
        <f>VLOOKUP($A215,Questions!$A$3:$L$333,12,0)&amp;""</f>
        <v>Case-specific</v>
      </c>
      <c r="F215" s="10" t="str">
        <f>VLOOKUP($A215,'Institution Evaluation'!$A$56:$K$346,3,0)&amp;""</f>
        <v/>
      </c>
      <c r="G215" s="10" t="str">
        <f>VLOOKUP($A215,'Institution Evaluation'!$A$56:$K$346,7,0)&amp;""</f>
        <v>Yes</v>
      </c>
      <c r="H215" s="10" t="str">
        <f>VLOOKUP($A215,'Institution Evaluation'!$A$56:$K$346,8,0)&amp;""</f>
        <v/>
      </c>
      <c r="I215" s="10" t="str">
        <f>VLOOKUP($A215,'Institution Evaluation'!$A$56:$K$346,9,0)&amp;""</f>
        <v>Minor Importance</v>
      </c>
      <c r="J215" s="10" t="str">
        <f>VLOOKUP($A215,'Institution Evaluation'!$A$56:$K$346,10,0)&amp;""</f>
        <v/>
      </c>
      <c r="K215" s="10">
        <f t="shared" si="47"/>
        <v>5</v>
      </c>
      <c r="L215" s="114">
        <f>IF($E215="Not Scored", "N/A",IF(AND($D215='Auto Responses'!$J$27,$H215=""),"N/A",IF(AND($D215='Auto Responses'!$J$27,$H215='Auto Responses'!$J$7),1,IF(AND($D215='Auto Responses'!$J$27,$H215='Auto Responses'!$J$8),0,IF(OR($F215=$G215,$H215='Auto Responses'!$J$7),1,0)))))</f>
        <v>0</v>
      </c>
      <c r="M215" s="10" t="str">
        <f>VLOOKUP($A215,'Institution Evaluation'!$A$56:$K$346,10,0)&amp;""</f>
        <v/>
      </c>
      <c r="N215" s="10">
        <f t="shared" si="48"/>
        <v>0</v>
      </c>
      <c r="O215" s="114">
        <f t="shared" si="41"/>
        <v>5</v>
      </c>
      <c r="P215" s="114">
        <f t="shared" si="49"/>
        <v>0</v>
      </c>
      <c r="Q215" s="114">
        <f t="shared" si="42"/>
        <v>0</v>
      </c>
      <c r="R215" s="114">
        <f t="shared" si="50"/>
        <v>0</v>
      </c>
      <c r="S215" s="114">
        <f t="shared" si="43"/>
        <v>0</v>
      </c>
      <c r="T215" s="114">
        <f t="shared" si="44"/>
        <v>0</v>
      </c>
      <c r="U215" s="114">
        <f t="shared" si="51"/>
        <v>61</v>
      </c>
      <c r="V215" s="114">
        <f t="shared" si="45"/>
        <v>0</v>
      </c>
    </row>
    <row r="216" spans="1:22" ht="57" x14ac:dyDescent="0.2">
      <c r="A216" s="10" t="str">
        <f>Questions!$A216</f>
        <v>PCID-01</v>
      </c>
      <c r="B216" s="10" t="str">
        <f t="shared" si="46"/>
        <v>PCID</v>
      </c>
      <c r="C216" s="10" t="str">
        <f>VLOOKUP($A216,Questions!$A$3:$L$333,2,0)&amp;""</f>
        <v>Do you have a current, executed within the past year, Attestation of Compliance (AoC) or Report on Compliance (RoC)?*</v>
      </c>
      <c r="D216" s="10" t="str">
        <f>VLOOKUP($A216,Questions!$A$3:$L$333,11,0)&amp;""</f>
        <v/>
      </c>
      <c r="E216" s="10" t="str">
        <f>VLOOKUP($A216,Questions!$A$3:$L$333,12,0)&amp;""</f>
        <v>Case-Specific</v>
      </c>
      <c r="F216" s="10" t="str">
        <f>VLOOKUP($A216,'Institution Evaluation'!$A$56:$K$346,3,0)&amp;""</f>
        <v/>
      </c>
      <c r="G216" s="10" t="str">
        <f>VLOOKUP($A216,'Institution Evaluation'!$A$56:$K$346,7,0)&amp;""</f>
        <v>Yes</v>
      </c>
      <c r="H216" s="10" t="str">
        <f>VLOOKUP($A216,'Institution Evaluation'!$A$56:$K$346,8,0)&amp;""</f>
        <v/>
      </c>
      <c r="I216" s="10" t="str">
        <f>VLOOKUP($A216,'Institution Evaluation'!$A$56:$K$346,9,0)&amp;""</f>
        <v>Critical Importance</v>
      </c>
      <c r="J216" s="10" t="str">
        <f>VLOOKUP($A216,'Institution Evaluation'!$A$56:$K$346,10,0)&amp;""</f>
        <v/>
      </c>
      <c r="K216" s="10">
        <f t="shared" si="47"/>
        <v>20</v>
      </c>
      <c r="L216" s="114">
        <f>IF($E216="Not Scored", "N/A",IF(AND($D216='Auto Responses'!$J$27,$H216=""),"N/A",IF(AND($D216='Auto Responses'!$J$27,$H216='Auto Responses'!$J$7),1,IF(AND($D216='Auto Responses'!$J$27,$H216='Auto Responses'!$J$8),0,IF(OR($F216=$G216,$H216='Auto Responses'!$J$7),1,0)))))</f>
        <v>0</v>
      </c>
      <c r="M216" s="10" t="str">
        <f>VLOOKUP($A216,'Institution Evaluation'!$A$56:$K$346,10,0)&amp;""</f>
        <v/>
      </c>
      <c r="N216" s="10">
        <f t="shared" si="48"/>
        <v>1</v>
      </c>
      <c r="O216" s="114">
        <f>IF(OR($F$22="No",$E216="Not Scored"),"N/A",IF($J216="",$K216,IF($J216="Minor Importance",5,IF($J216="Standard Importance",10,IF($J216="Critical Importance",20,0)))))</f>
        <v>20</v>
      </c>
      <c r="P216" s="114">
        <f t="shared" si="49"/>
        <v>0</v>
      </c>
      <c r="Q216" s="114">
        <f t="shared" si="42"/>
        <v>0</v>
      </c>
      <c r="R216" s="114">
        <f t="shared" si="50"/>
        <v>0</v>
      </c>
      <c r="S216" s="114">
        <f t="shared" si="43"/>
        <v>0</v>
      </c>
      <c r="T216" s="114">
        <f t="shared" si="44"/>
        <v>1</v>
      </c>
      <c r="U216" s="114">
        <f t="shared" si="51"/>
        <v>62</v>
      </c>
      <c r="V216" s="114">
        <f t="shared" si="45"/>
        <v>62</v>
      </c>
    </row>
    <row r="217" spans="1:22" ht="57" x14ac:dyDescent="0.2">
      <c r="A217" s="10" t="str">
        <f>Questions!$A217</f>
        <v>PCID-02</v>
      </c>
      <c r="B217" s="10" t="str">
        <f t="shared" si="46"/>
        <v>PCID</v>
      </c>
      <c r="C217" s="10" t="str">
        <f>VLOOKUP($A217,Questions!$A$3:$L$333,2,0)&amp;""</f>
        <v>Is the application listed as an approved Payment Application Data Security Standard (PA-DSS) application?*</v>
      </c>
      <c r="D217" s="10" t="str">
        <f>VLOOKUP($A217,Questions!$A$3:$L$333,11,0)&amp;""</f>
        <v/>
      </c>
      <c r="E217" s="10" t="str">
        <f>VLOOKUP($A217,Questions!$A$3:$L$333,12,0)&amp;""</f>
        <v>Case-Specific</v>
      </c>
      <c r="F217" s="10" t="str">
        <f>VLOOKUP($A217,'Institution Evaluation'!$A$56:$K$346,3,0)&amp;""</f>
        <v/>
      </c>
      <c r="G217" s="10" t="str">
        <f>VLOOKUP($A217,'Institution Evaluation'!$A$56:$K$346,7,0)&amp;""</f>
        <v>No</v>
      </c>
      <c r="H217" s="10" t="str">
        <f>VLOOKUP($A217,'Institution Evaluation'!$A$56:$K$346,8,0)&amp;""</f>
        <v/>
      </c>
      <c r="I217" s="10" t="str">
        <f>VLOOKUP($A217,'Institution Evaluation'!$A$56:$K$346,9,0)&amp;""</f>
        <v>Critical Importance</v>
      </c>
      <c r="J217" s="10" t="str">
        <f>VLOOKUP($A217,'Institution Evaluation'!$A$56:$K$346,10,0)&amp;""</f>
        <v/>
      </c>
      <c r="K217" s="10">
        <f t="shared" si="47"/>
        <v>20</v>
      </c>
      <c r="L217" s="114">
        <f>IF($E217="Not Scored", "N/A",IF(AND($D217='Auto Responses'!$J$27,$H217=""),"N/A",IF(AND($D217='Auto Responses'!$J$27,$H217='Auto Responses'!$J$7),1,IF(AND($D217='Auto Responses'!$J$27,$H217='Auto Responses'!$J$8),0,IF(OR($F217=$G217,$H217='Auto Responses'!$J$7),1,0)))))</f>
        <v>0</v>
      </c>
      <c r="M217" s="10" t="str">
        <f>VLOOKUP($A217,'Institution Evaluation'!$A$56:$K$346,10,0)&amp;""</f>
        <v/>
      </c>
      <c r="N217" s="10">
        <f t="shared" si="48"/>
        <v>1</v>
      </c>
      <c r="O217" s="114">
        <f t="shared" ref="O217:O227" si="52">IF(OR($F$22="No",$E217="Not Scored"),"N/A",IF($J217="",$K217,IF($J217="Minor Importance",5,IF($J217="Standard Importance",10,IF($J217="Critical Importance",20,0)))))</f>
        <v>20</v>
      </c>
      <c r="P217" s="114">
        <f t="shared" si="49"/>
        <v>0</v>
      </c>
      <c r="Q217" s="114">
        <f t="shared" si="42"/>
        <v>0</v>
      </c>
      <c r="R217" s="114">
        <f t="shared" si="50"/>
        <v>0</v>
      </c>
      <c r="S217" s="114">
        <f t="shared" si="43"/>
        <v>0</v>
      </c>
      <c r="T217" s="114">
        <f t="shared" si="44"/>
        <v>1</v>
      </c>
      <c r="U217" s="114">
        <f t="shared" si="51"/>
        <v>63</v>
      </c>
      <c r="V217" s="114">
        <f t="shared" si="45"/>
        <v>63</v>
      </c>
    </row>
    <row r="218" spans="1:22" ht="57" x14ac:dyDescent="0.2">
      <c r="A218" s="10" t="str">
        <f>Questions!$A218</f>
        <v>PCID-03</v>
      </c>
      <c r="B218" s="10" t="str">
        <f t="shared" si="46"/>
        <v>PCID</v>
      </c>
      <c r="C218" s="10" t="str">
        <f>VLOOKUP($A218,Questions!$A$3:$L$333,2,0)&amp;""</f>
        <v>Does the system or solutions use a third party to collect, store, process, or transmit cardholder (payment/credit/debt card) data?*</v>
      </c>
      <c r="D218" s="10" t="str">
        <f>VLOOKUP($A218,Questions!$A$3:$L$333,11,0)&amp;""</f>
        <v/>
      </c>
      <c r="E218" s="10" t="str">
        <f>VLOOKUP($A218,Questions!$A$3:$L$333,12,0)&amp;""</f>
        <v>Case-Specific</v>
      </c>
      <c r="F218" s="10" t="str">
        <f>VLOOKUP($A218,'Institution Evaluation'!$A$56:$K$346,3,0)&amp;""</f>
        <v/>
      </c>
      <c r="G218" s="10" t="str">
        <f>VLOOKUP($A218,'Institution Evaluation'!$A$56:$K$346,7,0)&amp;""</f>
        <v>No</v>
      </c>
      <c r="H218" s="10" t="str">
        <f>VLOOKUP($A218,'Institution Evaluation'!$A$56:$K$346,8,0)&amp;""</f>
        <v/>
      </c>
      <c r="I218" s="10" t="str">
        <f>VLOOKUP($A218,'Institution Evaluation'!$A$56:$K$346,9,0)&amp;""</f>
        <v>Critical Importance</v>
      </c>
      <c r="J218" s="10" t="str">
        <f>VLOOKUP($A218,'Institution Evaluation'!$A$56:$K$346,10,0)&amp;""</f>
        <v/>
      </c>
      <c r="K218" s="10">
        <f t="shared" si="47"/>
        <v>20</v>
      </c>
      <c r="L218" s="114">
        <f>IF($E218="Not Scored", "N/A",IF(AND($D218='Auto Responses'!$J$27,$H218=""),"N/A",IF(AND($D218='Auto Responses'!$J$27,$H218='Auto Responses'!$J$7),1,IF(AND($D218='Auto Responses'!$J$27,$H218='Auto Responses'!$J$8),0,IF(OR($F218=$G218,$H218='Auto Responses'!$J$7),1,0)))))</f>
        <v>0</v>
      </c>
      <c r="M218" s="10" t="str">
        <f>VLOOKUP($A218,'Institution Evaluation'!$A$56:$K$346,10,0)&amp;""</f>
        <v/>
      </c>
      <c r="N218" s="10">
        <f t="shared" si="48"/>
        <v>1</v>
      </c>
      <c r="O218" s="114">
        <f t="shared" si="52"/>
        <v>20</v>
      </c>
      <c r="P218" s="114">
        <f t="shared" si="49"/>
        <v>0</v>
      </c>
      <c r="Q218" s="114">
        <f t="shared" si="42"/>
        <v>0</v>
      </c>
      <c r="R218" s="114">
        <f t="shared" si="50"/>
        <v>0</v>
      </c>
      <c r="S218" s="114">
        <f t="shared" si="43"/>
        <v>0</v>
      </c>
      <c r="T218" s="114">
        <f t="shared" si="44"/>
        <v>1</v>
      </c>
      <c r="U218" s="114">
        <f t="shared" si="51"/>
        <v>64</v>
      </c>
      <c r="V218" s="114">
        <f t="shared" si="45"/>
        <v>64</v>
      </c>
    </row>
    <row r="219" spans="1:22" ht="57" x14ac:dyDescent="0.2">
      <c r="A219" s="10" t="str">
        <f>Questions!$A219</f>
        <v>PCID-04</v>
      </c>
      <c r="B219" s="10" t="str">
        <f t="shared" si="46"/>
        <v>PCID</v>
      </c>
      <c r="C219" s="10" t="str">
        <f>VLOOKUP($A219,Questions!$A$3:$L$333,2,0)&amp;""</f>
        <v>Do your systems or solutions store, process, or transmit cardholder (payment/credit/debt card) data?</v>
      </c>
      <c r="D219" s="10" t="str">
        <f>VLOOKUP($A219,Questions!$A$3:$L$333,11,0)&amp;""</f>
        <v/>
      </c>
      <c r="E219" s="10" t="str">
        <f>VLOOKUP($A219,Questions!$A$3:$L$333,12,0)&amp;""</f>
        <v>Case-Specific</v>
      </c>
      <c r="F219" s="10" t="str">
        <f>VLOOKUP($A219,'Institution Evaluation'!$A$56:$K$346,3,0)&amp;""</f>
        <v/>
      </c>
      <c r="G219" s="10" t="str">
        <f>VLOOKUP($A219,'Institution Evaluation'!$A$56:$K$346,7,0)&amp;""</f>
        <v>Yes</v>
      </c>
      <c r="H219" s="10" t="str">
        <f>VLOOKUP($A219,'Institution Evaluation'!$A$56:$K$346,8,0)&amp;""</f>
        <v/>
      </c>
      <c r="I219" s="10" t="str">
        <f>VLOOKUP($A219,'Institution Evaluation'!$A$56:$K$346,9,0)&amp;""</f>
        <v>Standard Importance</v>
      </c>
      <c r="J219" s="10" t="str">
        <f>VLOOKUP($A219,'Institution Evaluation'!$A$56:$K$346,10,0)&amp;""</f>
        <v/>
      </c>
      <c r="K219" s="10">
        <f t="shared" si="47"/>
        <v>10</v>
      </c>
      <c r="L219" s="114">
        <f>IF($E219="Not Scored", "N/A",IF(AND($D219='Auto Responses'!$J$27,$H219=""),"N/A",IF(AND($D219='Auto Responses'!$J$27,$H219='Auto Responses'!$J$7),1,IF(AND($D219='Auto Responses'!$J$27,$H219='Auto Responses'!$J$8),0,IF(OR($F219=$G219,$H219='Auto Responses'!$J$7),1,0)))))</f>
        <v>0</v>
      </c>
      <c r="M219" s="10" t="str">
        <f>VLOOKUP($A219,'Institution Evaluation'!$A$56:$K$346,10,0)&amp;""</f>
        <v/>
      </c>
      <c r="N219" s="10">
        <f t="shared" si="48"/>
        <v>0</v>
      </c>
      <c r="O219" s="114">
        <f t="shared" si="52"/>
        <v>10</v>
      </c>
      <c r="P219" s="114">
        <f t="shared" si="49"/>
        <v>0</v>
      </c>
      <c r="Q219" s="114">
        <f t="shared" si="42"/>
        <v>0</v>
      </c>
      <c r="R219" s="114">
        <f t="shared" si="50"/>
        <v>0</v>
      </c>
      <c r="S219" s="114">
        <f t="shared" si="43"/>
        <v>0</v>
      </c>
      <c r="T219" s="114">
        <f t="shared" si="44"/>
        <v>0</v>
      </c>
      <c r="U219" s="114">
        <f t="shared" si="51"/>
        <v>64</v>
      </c>
      <c r="V219" s="114">
        <f t="shared" si="45"/>
        <v>0</v>
      </c>
    </row>
    <row r="220" spans="1:22" ht="57" x14ac:dyDescent="0.2">
      <c r="A220" s="10" t="str">
        <f>Questions!$A220</f>
        <v>PCID-05</v>
      </c>
      <c r="B220" s="10" t="str">
        <f t="shared" si="46"/>
        <v>PCID</v>
      </c>
      <c r="C220" s="10" t="str">
        <f>VLOOKUP($A220,Questions!$A$3:$L$333,2,0)&amp;""</f>
        <v>Are you compliant with the Payment Card Industry Data Security Standard (PCI DSS)?</v>
      </c>
      <c r="D220" s="10" t="str">
        <f>VLOOKUP($A220,Questions!$A$3:$L$333,11,0)&amp;""</f>
        <v/>
      </c>
      <c r="E220" s="10" t="str">
        <f>VLOOKUP($A220,Questions!$A$3:$L$333,12,0)&amp;""</f>
        <v>Case-Specific</v>
      </c>
      <c r="F220" s="10" t="str">
        <f>VLOOKUP($A220,'Institution Evaluation'!$A$56:$K$346,3,0)&amp;""</f>
        <v/>
      </c>
      <c r="G220" s="10" t="str">
        <f>VLOOKUP($A220,'Institution Evaluation'!$A$56:$K$346,7,0)&amp;""</f>
        <v>Yes</v>
      </c>
      <c r="H220" s="10" t="str">
        <f>VLOOKUP($A220,'Institution Evaluation'!$A$56:$K$346,8,0)&amp;""</f>
        <v/>
      </c>
      <c r="I220" s="10" t="str">
        <f>VLOOKUP($A220,'Institution Evaluation'!$A$56:$K$346,9,0)&amp;""</f>
        <v>Standard Importance</v>
      </c>
      <c r="J220" s="10" t="str">
        <f>VLOOKUP($A220,'Institution Evaluation'!$A$56:$K$346,10,0)&amp;""</f>
        <v/>
      </c>
      <c r="K220" s="10">
        <f t="shared" si="47"/>
        <v>10</v>
      </c>
      <c r="L220" s="114">
        <f>IF($E220="Not Scored", "N/A",IF(AND($D220='Auto Responses'!$J$27,$H220=""),"N/A",IF(AND($D220='Auto Responses'!$J$27,$H220='Auto Responses'!$J$7),1,IF(AND($D220='Auto Responses'!$J$27,$H220='Auto Responses'!$J$8),0,IF(OR($F220=$G220,$H220='Auto Responses'!$J$7),1,0)))))</f>
        <v>0</v>
      </c>
      <c r="M220" s="10" t="str">
        <f>VLOOKUP($A220,'Institution Evaluation'!$A$56:$K$346,10,0)&amp;""</f>
        <v/>
      </c>
      <c r="N220" s="10">
        <f t="shared" si="48"/>
        <v>0</v>
      </c>
      <c r="O220" s="114">
        <f t="shared" si="52"/>
        <v>10</v>
      </c>
      <c r="P220" s="114">
        <f t="shared" si="49"/>
        <v>0</v>
      </c>
      <c r="Q220" s="114">
        <f t="shared" si="42"/>
        <v>0</v>
      </c>
      <c r="R220" s="114">
        <f t="shared" si="50"/>
        <v>0</v>
      </c>
      <c r="S220" s="114">
        <f t="shared" si="43"/>
        <v>0</v>
      </c>
      <c r="T220" s="114">
        <f t="shared" si="44"/>
        <v>0</v>
      </c>
      <c r="U220" s="114">
        <f t="shared" si="51"/>
        <v>64</v>
      </c>
      <c r="V220" s="114">
        <f t="shared" si="45"/>
        <v>0</v>
      </c>
    </row>
    <row r="221" spans="1:22" ht="57" x14ac:dyDescent="0.2">
      <c r="A221" s="10" t="str">
        <f>Questions!$A221</f>
        <v>PCID-06</v>
      </c>
      <c r="B221" s="10" t="str">
        <f t="shared" si="46"/>
        <v>PCID</v>
      </c>
      <c r="C221" s="10" t="str">
        <f>VLOOKUP($A221,Questions!$A$3:$L$333,2,0)&amp;""</f>
        <v>Are you classified as a service provider?</v>
      </c>
      <c r="D221" s="10" t="str">
        <f>VLOOKUP($A221,Questions!$A$3:$L$333,11,0)&amp;""</f>
        <v/>
      </c>
      <c r="E221" s="10" t="str">
        <f>VLOOKUP($A221,Questions!$A$3:$L$333,12,0)&amp;""</f>
        <v>Case-Specific</v>
      </c>
      <c r="F221" s="10" t="str">
        <f>VLOOKUP($A221,'Institution Evaluation'!$A$56:$K$346,3,0)&amp;""</f>
        <v/>
      </c>
      <c r="G221" s="10" t="str">
        <f>VLOOKUP($A221,'Institution Evaluation'!$A$56:$K$346,7,0)&amp;""</f>
        <v>Yes</v>
      </c>
      <c r="H221" s="10" t="str">
        <f>VLOOKUP($A221,'Institution Evaluation'!$A$56:$K$346,8,0)&amp;""</f>
        <v/>
      </c>
      <c r="I221" s="10" t="str">
        <f>VLOOKUP($A221,'Institution Evaluation'!$A$56:$K$346,9,0)&amp;""</f>
        <v>Standard Importance</v>
      </c>
      <c r="J221" s="10" t="str">
        <f>VLOOKUP($A221,'Institution Evaluation'!$A$56:$K$346,10,0)&amp;""</f>
        <v/>
      </c>
      <c r="K221" s="10">
        <f t="shared" si="47"/>
        <v>10</v>
      </c>
      <c r="L221" s="114">
        <f>IF($E221="Not Scored", "N/A",IF(AND($D221='Auto Responses'!$J$27,$H221=""),"N/A",IF(AND($D221='Auto Responses'!$J$27,$H221='Auto Responses'!$J$7),1,IF(AND($D221='Auto Responses'!$J$27,$H221='Auto Responses'!$J$8),0,IF(OR($F221=$G221,$H221='Auto Responses'!$J$7),1,0)))))</f>
        <v>0</v>
      </c>
      <c r="M221" s="10" t="str">
        <f>VLOOKUP($A221,'Institution Evaluation'!$A$56:$K$346,10,0)&amp;""</f>
        <v/>
      </c>
      <c r="N221" s="10">
        <f t="shared" si="48"/>
        <v>0</v>
      </c>
      <c r="O221" s="114">
        <f t="shared" si="52"/>
        <v>10</v>
      </c>
      <c r="P221" s="114">
        <f t="shared" si="49"/>
        <v>0</v>
      </c>
      <c r="Q221" s="114">
        <f t="shared" si="42"/>
        <v>0</v>
      </c>
      <c r="R221" s="114">
        <f t="shared" si="50"/>
        <v>0</v>
      </c>
      <c r="S221" s="114">
        <f t="shared" si="43"/>
        <v>0</v>
      </c>
      <c r="T221" s="114">
        <f t="shared" si="44"/>
        <v>0</v>
      </c>
      <c r="U221" s="114">
        <f t="shared" si="51"/>
        <v>64</v>
      </c>
      <c r="V221" s="114">
        <f t="shared" si="45"/>
        <v>0</v>
      </c>
    </row>
    <row r="222" spans="1:22" ht="57" x14ac:dyDescent="0.2">
      <c r="A222" s="10" t="str">
        <f>Questions!$A222</f>
        <v>PCID-07</v>
      </c>
      <c r="B222" s="10" t="str">
        <f t="shared" si="46"/>
        <v>PCID</v>
      </c>
      <c r="C222" s="10" t="str">
        <f>VLOOKUP($A222,Questions!$A$3:$L$333,2,0)&amp;""</f>
        <v>Are you on the list of Visa approved service providers?</v>
      </c>
      <c r="D222" s="10" t="str">
        <f>VLOOKUP($A222,Questions!$A$3:$L$333,11,0)&amp;""</f>
        <v/>
      </c>
      <c r="E222" s="10" t="str">
        <f>VLOOKUP($A222,Questions!$A$3:$L$333,12,0)&amp;""</f>
        <v>Case-Specific</v>
      </c>
      <c r="F222" s="10" t="str">
        <f>VLOOKUP($A222,'Institution Evaluation'!$A$56:$K$346,3,0)&amp;""</f>
        <v/>
      </c>
      <c r="G222" s="10" t="str">
        <f>VLOOKUP($A222,'Institution Evaluation'!$A$56:$K$346,7,0)&amp;""</f>
        <v>Yes</v>
      </c>
      <c r="H222" s="10" t="str">
        <f>VLOOKUP($A222,'Institution Evaluation'!$A$56:$K$346,8,0)&amp;""</f>
        <v/>
      </c>
      <c r="I222" s="10" t="str">
        <f>VLOOKUP($A222,'Institution Evaluation'!$A$56:$K$346,9,0)&amp;""</f>
        <v>Standard Importance</v>
      </c>
      <c r="J222" s="10" t="str">
        <f>VLOOKUP($A222,'Institution Evaluation'!$A$56:$K$346,10,0)&amp;""</f>
        <v/>
      </c>
      <c r="K222" s="10">
        <f t="shared" si="47"/>
        <v>10</v>
      </c>
      <c r="L222" s="114">
        <f>IF($E222="Not Scored", "N/A",IF(AND($D222='Auto Responses'!$J$27,$H222=""),"N/A",IF(AND($D222='Auto Responses'!$J$27,$H222='Auto Responses'!$J$7),1,IF(AND($D222='Auto Responses'!$J$27,$H222='Auto Responses'!$J$8),0,IF(OR($F222=$G222,$H222='Auto Responses'!$J$7),1,0)))))</f>
        <v>0</v>
      </c>
      <c r="M222" s="10" t="str">
        <f>VLOOKUP($A222,'Institution Evaluation'!$A$56:$K$346,10,0)&amp;""</f>
        <v/>
      </c>
      <c r="N222" s="10">
        <f t="shared" si="48"/>
        <v>0</v>
      </c>
      <c r="O222" s="114">
        <f t="shared" si="52"/>
        <v>10</v>
      </c>
      <c r="P222" s="114">
        <f t="shared" si="49"/>
        <v>0</v>
      </c>
      <c r="Q222" s="114">
        <f t="shared" si="42"/>
        <v>0</v>
      </c>
      <c r="R222" s="114">
        <f t="shared" si="50"/>
        <v>0</v>
      </c>
      <c r="S222" s="114">
        <f t="shared" si="43"/>
        <v>0</v>
      </c>
      <c r="T222" s="114">
        <f t="shared" si="44"/>
        <v>0</v>
      </c>
      <c r="U222" s="114">
        <f t="shared" si="51"/>
        <v>64</v>
      </c>
      <c r="V222" s="114">
        <f t="shared" si="45"/>
        <v>0</v>
      </c>
    </row>
    <row r="223" spans="1:22" ht="57" x14ac:dyDescent="0.2">
      <c r="A223" s="10" t="str">
        <f>Questions!$A223</f>
        <v>PCID-08</v>
      </c>
      <c r="B223" s="10" t="str">
        <f t="shared" si="46"/>
        <v>PCID</v>
      </c>
      <c r="C223" s="10" t="str">
        <f>VLOOKUP($A223,Questions!$A$3:$L$333,2,0)&amp;""</f>
        <v>Are you classified as a merchant? If so, what level (1, 2, 3, 4)?</v>
      </c>
      <c r="D223" s="10" t="str">
        <f>VLOOKUP($A223,Questions!$A$3:$L$333,11,0)&amp;""</f>
        <v/>
      </c>
      <c r="E223" s="10" t="str">
        <f>VLOOKUP($A223,Questions!$A$3:$L$333,12,0)&amp;""</f>
        <v>Case-Specific</v>
      </c>
      <c r="F223" s="10" t="str">
        <f>VLOOKUP($A223,'Institution Evaluation'!$A$56:$K$346,3,0)&amp;""</f>
        <v/>
      </c>
      <c r="G223" s="10" t="str">
        <f>VLOOKUP($A223,'Institution Evaluation'!$A$56:$K$346,7,0)&amp;""</f>
        <v>Yes</v>
      </c>
      <c r="H223" s="10" t="str">
        <f>VLOOKUP($A223,'Institution Evaluation'!$A$56:$K$346,8,0)&amp;""</f>
        <v/>
      </c>
      <c r="I223" s="10" t="str">
        <f>VLOOKUP($A223,'Institution Evaluation'!$A$56:$K$346,9,0)&amp;""</f>
        <v>Standard Importance</v>
      </c>
      <c r="J223" s="10" t="str">
        <f>VLOOKUP($A223,'Institution Evaluation'!$A$56:$K$346,10,0)&amp;""</f>
        <v/>
      </c>
      <c r="K223" s="10">
        <f t="shared" si="47"/>
        <v>10</v>
      </c>
      <c r="L223" s="114">
        <f>IF($E223="Not Scored", "N/A",IF(AND($D223='Auto Responses'!$J$27,$H223=""),"N/A",IF(AND($D223='Auto Responses'!$J$27,$H223='Auto Responses'!$J$7),1,IF(AND($D223='Auto Responses'!$J$27,$H223='Auto Responses'!$J$8),0,IF(OR($F223=$G223,$H223='Auto Responses'!$J$7),1,0)))))</f>
        <v>0</v>
      </c>
      <c r="M223" s="10" t="str">
        <f>VLOOKUP($A223,'Institution Evaluation'!$A$56:$K$346,10,0)&amp;""</f>
        <v/>
      </c>
      <c r="N223" s="10">
        <f t="shared" si="48"/>
        <v>0</v>
      </c>
      <c r="O223" s="114">
        <f t="shared" si="52"/>
        <v>10</v>
      </c>
      <c r="P223" s="114">
        <f t="shared" si="49"/>
        <v>0</v>
      </c>
      <c r="Q223" s="114">
        <f t="shared" si="42"/>
        <v>0</v>
      </c>
      <c r="R223" s="114">
        <f t="shared" si="50"/>
        <v>0</v>
      </c>
      <c r="S223" s="114">
        <f t="shared" si="43"/>
        <v>0</v>
      </c>
      <c r="T223" s="114">
        <f t="shared" si="44"/>
        <v>0</v>
      </c>
      <c r="U223" s="114">
        <f t="shared" si="51"/>
        <v>64</v>
      </c>
      <c r="V223" s="114">
        <f t="shared" si="45"/>
        <v>0</v>
      </c>
    </row>
    <row r="224" spans="1:22" ht="57" x14ac:dyDescent="0.2">
      <c r="A224" s="10" t="str">
        <f>Questions!$A224</f>
        <v>PCID-09</v>
      </c>
      <c r="B224" s="10" t="str">
        <f t="shared" si="46"/>
        <v>PCID</v>
      </c>
      <c r="C224" s="10" t="str">
        <f>VLOOKUP($A224,Questions!$A$3:$L$333,2,0)&amp;""</f>
        <v>Describe the architecture employed by the system to verify and authorize credit card transactions.</v>
      </c>
      <c r="D224" s="10" t="str">
        <f>VLOOKUP($A224,Questions!$A$3:$L$333,11,0)&amp;""</f>
        <v>Neutral until evaluated</v>
      </c>
      <c r="E224" s="10" t="str">
        <f>VLOOKUP($A224,Questions!$A$3:$L$333,12,0)&amp;""</f>
        <v>Case-Specific</v>
      </c>
      <c r="F224" s="10" t="str">
        <f>VLOOKUP($A224,'Institution Evaluation'!$A$56:$K$346,3,0)&amp;""</f>
        <v/>
      </c>
      <c r="G224" s="10" t="str">
        <f>VLOOKUP($A224,'Institution Evaluation'!$A$56:$K$346,7,0)&amp;""</f>
        <v>Yes</v>
      </c>
      <c r="H224" s="10" t="str">
        <f>VLOOKUP($A224,'Institution Evaluation'!$A$56:$K$346,8,0)&amp;""</f>
        <v/>
      </c>
      <c r="I224" s="10" t="str">
        <f>VLOOKUP($A224,'Institution Evaluation'!$A$56:$K$346,9,0)&amp;""</f>
        <v>Minor Importance</v>
      </c>
      <c r="J224" s="10" t="str">
        <f>VLOOKUP($A224,'Institution Evaluation'!$A$56:$K$346,10,0)&amp;""</f>
        <v/>
      </c>
      <c r="K224" s="10">
        <f t="shared" si="47"/>
        <v>5</v>
      </c>
      <c r="L224" s="114" t="str">
        <f>IF($E224="Not Scored", "N/A",IF(AND($D224='Auto Responses'!$J$27,$H224=""),"N/A",IF(AND($D224='Auto Responses'!$J$27,$H224='Auto Responses'!$J$7),1,IF(AND($D224='Auto Responses'!$J$27,$H224='Auto Responses'!$J$8),0,IF(OR($F224=$G224,$H224='Auto Responses'!$J$7),1,0)))))</f>
        <v>N/A</v>
      </c>
      <c r="M224" s="10" t="str">
        <f>VLOOKUP($A224,'Institution Evaluation'!$A$56:$K$346,10,0)&amp;""</f>
        <v/>
      </c>
      <c r="N224" s="10">
        <f t="shared" si="48"/>
        <v>0</v>
      </c>
      <c r="O224" s="114">
        <f t="shared" si="52"/>
        <v>5</v>
      </c>
      <c r="P224" s="114" t="str">
        <f t="shared" si="49"/>
        <v>N/A</v>
      </c>
      <c r="Q224" s="114">
        <f t="shared" si="42"/>
        <v>0</v>
      </c>
      <c r="R224" s="114">
        <f t="shared" si="50"/>
        <v>0</v>
      </c>
      <c r="S224" s="114">
        <f t="shared" si="43"/>
        <v>0</v>
      </c>
      <c r="T224" s="114">
        <f t="shared" si="44"/>
        <v>0</v>
      </c>
      <c r="U224" s="114">
        <f t="shared" si="51"/>
        <v>64</v>
      </c>
      <c r="V224" s="114">
        <f t="shared" si="45"/>
        <v>0</v>
      </c>
    </row>
    <row r="225" spans="1:22" ht="57" x14ac:dyDescent="0.2">
      <c r="A225" s="10" t="str">
        <f>Questions!$A225</f>
        <v>PCID-10</v>
      </c>
      <c r="B225" s="10" t="str">
        <f t="shared" si="46"/>
        <v>PCID</v>
      </c>
      <c r="C225" s="10" t="str">
        <f>VLOOKUP($A225,Questions!$A$3:$L$333,2,0)&amp;""</f>
        <v>What payment processors/gateways does the system support?</v>
      </c>
      <c r="D225" s="10" t="str">
        <f>VLOOKUP($A225,Questions!$A$3:$L$333,11,0)&amp;""</f>
        <v/>
      </c>
      <c r="E225" s="10" t="str">
        <f>VLOOKUP($A225,Questions!$A$3:$L$333,12,0)&amp;""</f>
        <v>Case-Specific</v>
      </c>
      <c r="F225" s="10" t="str">
        <f>VLOOKUP($A225,'Institution Evaluation'!$A$56:$K$346,3,0)&amp;""</f>
        <v/>
      </c>
      <c r="G225" s="10" t="str">
        <f>VLOOKUP($A225,'Institution Evaluation'!$A$56:$K$346,7,0)&amp;""</f>
        <v>Yes</v>
      </c>
      <c r="H225" s="10" t="str">
        <f>VLOOKUP($A225,'Institution Evaluation'!$A$56:$K$346,8,0)&amp;""</f>
        <v/>
      </c>
      <c r="I225" s="10" t="str">
        <f>VLOOKUP($A225,'Institution Evaluation'!$A$56:$K$346,9,0)&amp;""</f>
        <v>Minor Importance</v>
      </c>
      <c r="J225" s="10" t="str">
        <f>VLOOKUP($A225,'Institution Evaluation'!$A$56:$K$346,10,0)&amp;""</f>
        <v/>
      </c>
      <c r="K225" s="10">
        <f t="shared" si="47"/>
        <v>5</v>
      </c>
      <c r="L225" s="114">
        <f>IF($E225="Not Scored", "N/A",IF(AND($D225='Auto Responses'!$J$27,$H225=""),"N/A",IF(AND($D225='Auto Responses'!$J$27,$H225='Auto Responses'!$J$7),1,IF(AND($D225='Auto Responses'!$J$27,$H225='Auto Responses'!$J$8),0,IF(OR($F225=$G225,$H225='Auto Responses'!$J$7),1,0)))))</f>
        <v>0</v>
      </c>
      <c r="M225" s="10" t="str">
        <f>VLOOKUP($A225,'Institution Evaluation'!$A$56:$K$346,10,0)&amp;""</f>
        <v/>
      </c>
      <c r="N225" s="10">
        <f t="shared" si="48"/>
        <v>0</v>
      </c>
      <c r="O225" s="114">
        <f t="shared" si="52"/>
        <v>5</v>
      </c>
      <c r="P225" s="114">
        <f t="shared" si="49"/>
        <v>0</v>
      </c>
      <c r="Q225" s="114">
        <f t="shared" si="42"/>
        <v>0</v>
      </c>
      <c r="R225" s="114">
        <f t="shared" si="50"/>
        <v>0</v>
      </c>
      <c r="S225" s="114">
        <f t="shared" si="43"/>
        <v>0</v>
      </c>
      <c r="T225" s="114">
        <f t="shared" si="44"/>
        <v>0</v>
      </c>
      <c r="U225" s="114">
        <f t="shared" si="51"/>
        <v>64</v>
      </c>
      <c r="V225" s="114">
        <f t="shared" si="45"/>
        <v>0</v>
      </c>
    </row>
    <row r="226" spans="1:22" ht="57" x14ac:dyDescent="0.2">
      <c r="A226" s="10" t="str">
        <f>Questions!$A226</f>
        <v>PCID-11</v>
      </c>
      <c r="B226" s="10" t="str">
        <f t="shared" si="46"/>
        <v>PCID</v>
      </c>
      <c r="C226" s="10" t="str">
        <f>VLOOKUP($A226,Questions!$A$3:$L$333,2,0)&amp;""</f>
        <v>Can the application be installed in a PCI DSS–compliant manner?</v>
      </c>
      <c r="D226" s="10" t="str">
        <f>VLOOKUP($A226,Questions!$A$3:$L$333,11,0)&amp;""</f>
        <v/>
      </c>
      <c r="E226" s="10" t="str">
        <f>VLOOKUP($A226,Questions!$A$3:$L$333,12,0)&amp;""</f>
        <v>Case-Specific</v>
      </c>
      <c r="F226" s="10" t="str">
        <f>VLOOKUP($A226,'Institution Evaluation'!$A$56:$K$346,3,0)&amp;""</f>
        <v/>
      </c>
      <c r="G226" s="10" t="str">
        <f>VLOOKUP($A226,'Institution Evaluation'!$A$56:$K$346,7,0)&amp;""</f>
        <v>Yes</v>
      </c>
      <c r="H226" s="10" t="str">
        <f>VLOOKUP($A226,'Institution Evaluation'!$A$56:$K$346,8,0)&amp;""</f>
        <v/>
      </c>
      <c r="I226" s="10" t="str">
        <f>VLOOKUP($A226,'Institution Evaluation'!$A$56:$K$346,9,0)&amp;""</f>
        <v>Minor Importance</v>
      </c>
      <c r="J226" s="10" t="str">
        <f>VLOOKUP($A226,'Institution Evaluation'!$A$56:$K$346,10,0)&amp;""</f>
        <v/>
      </c>
      <c r="K226" s="10">
        <f t="shared" si="47"/>
        <v>5</v>
      </c>
      <c r="L226" s="114">
        <f>IF($E226="Not Scored", "N/A",IF(AND($D226='Auto Responses'!$J$27,$H226=""),"N/A",IF(AND($D226='Auto Responses'!$J$27,$H226='Auto Responses'!$J$7),1,IF(AND($D226='Auto Responses'!$J$27,$H226='Auto Responses'!$J$8),0,IF(OR($F226=$G226,$H226='Auto Responses'!$J$7),1,0)))))</f>
        <v>0</v>
      </c>
      <c r="M226" s="10" t="str">
        <f>VLOOKUP($A226,'Institution Evaluation'!$A$56:$K$346,10,0)&amp;""</f>
        <v/>
      </c>
      <c r="N226" s="10">
        <f t="shared" si="48"/>
        <v>0</v>
      </c>
      <c r="O226" s="114">
        <f t="shared" si="52"/>
        <v>5</v>
      </c>
      <c r="P226" s="114">
        <f t="shared" si="49"/>
        <v>0</v>
      </c>
      <c r="Q226" s="114">
        <f t="shared" si="42"/>
        <v>0</v>
      </c>
      <c r="R226" s="114">
        <f t="shared" si="50"/>
        <v>0</v>
      </c>
      <c r="S226" s="114">
        <f t="shared" si="43"/>
        <v>0</v>
      </c>
      <c r="T226" s="114">
        <f t="shared" si="44"/>
        <v>0</v>
      </c>
      <c r="U226" s="114">
        <f t="shared" si="51"/>
        <v>64</v>
      </c>
      <c r="V226" s="114">
        <f t="shared" si="45"/>
        <v>0</v>
      </c>
    </row>
    <row r="227" spans="1:22" ht="71.25" x14ac:dyDescent="0.2">
      <c r="A227" s="10" t="str">
        <f>Questions!$A227</f>
        <v>PCID-12</v>
      </c>
      <c r="B227" s="10" t="str">
        <f t="shared" si="46"/>
        <v>PCID</v>
      </c>
      <c r="C227" s="10" t="str">
        <f>VLOOKUP($A227,Questions!$A$3:$L$333,2,0)&amp;""</f>
        <v>Include documentation describing the system's abilities to comply with the PCI DSS and any features or capabilities of the system that must be added or changed in order to operate in compliance with the standards.</v>
      </c>
      <c r="D227" s="10" t="str">
        <f>VLOOKUP($A227,Questions!$A$3:$L$333,11,0)&amp;""</f>
        <v/>
      </c>
      <c r="E227" s="10" t="str">
        <f>VLOOKUP($A227,Questions!$A$3:$L$333,12,0)&amp;""</f>
        <v>Case-Specific</v>
      </c>
      <c r="F227" s="10" t="str">
        <f>VLOOKUP($A227,'Institution Evaluation'!$A$56:$K$346,3,0)&amp;""</f>
        <v/>
      </c>
      <c r="G227" s="10" t="str">
        <f>VLOOKUP($A227,'Institution Evaluation'!$A$56:$K$346,7,0)&amp;""</f>
        <v>Yes</v>
      </c>
      <c r="H227" s="10" t="str">
        <f>VLOOKUP($A227,'Institution Evaluation'!$A$56:$K$346,8,0)&amp;""</f>
        <v/>
      </c>
      <c r="I227" s="10" t="str">
        <f>VLOOKUP($A227,'Institution Evaluation'!$A$56:$K$346,9,0)&amp;""</f>
        <v>Minor Importance</v>
      </c>
      <c r="J227" s="10" t="str">
        <f>VLOOKUP($A227,'Institution Evaluation'!$A$56:$K$346,10,0)&amp;""</f>
        <v/>
      </c>
      <c r="K227" s="10">
        <f t="shared" si="47"/>
        <v>5</v>
      </c>
      <c r="L227" s="114">
        <f>IF($E227="Not Scored", "N/A",IF(AND($D227='Auto Responses'!$J$27,$H227=""),"N/A",IF(AND($D227='Auto Responses'!$J$27,$H227='Auto Responses'!$J$7),1,IF(AND($D227='Auto Responses'!$J$27,$H227='Auto Responses'!$J$8),0,IF(OR($F227=$G227,$H227='Auto Responses'!$J$7),1,0)))))</f>
        <v>0</v>
      </c>
      <c r="M227" s="10" t="str">
        <f>VLOOKUP($A227,'Institution Evaluation'!$A$56:$K$346,10,0)&amp;""</f>
        <v/>
      </c>
      <c r="N227" s="10">
        <f t="shared" si="48"/>
        <v>0</v>
      </c>
      <c r="O227" s="114">
        <f t="shared" si="52"/>
        <v>5</v>
      </c>
      <c r="P227" s="114">
        <f t="shared" si="49"/>
        <v>0</v>
      </c>
      <c r="Q227" s="114">
        <f t="shared" si="42"/>
        <v>0</v>
      </c>
      <c r="R227" s="114">
        <f t="shared" si="50"/>
        <v>0</v>
      </c>
      <c r="S227" s="114">
        <f t="shared" si="43"/>
        <v>0</v>
      </c>
      <c r="T227" s="114">
        <f t="shared" si="44"/>
        <v>0</v>
      </c>
      <c r="U227" s="114">
        <f t="shared" si="51"/>
        <v>64</v>
      </c>
      <c r="V227" s="114">
        <f t="shared" si="45"/>
        <v>0</v>
      </c>
    </row>
    <row r="228" spans="1:22" ht="57" x14ac:dyDescent="0.2">
      <c r="A228" s="10" t="str">
        <f>Questions!$A228</f>
        <v>OPEM-01</v>
      </c>
      <c r="B228" s="10" t="str">
        <f t="shared" si="46"/>
        <v>OPEM</v>
      </c>
      <c r="C228" s="10" t="str">
        <f>VLOOKUP($A228,Questions!$A$3:$L$333,2,0)&amp;""</f>
        <v>Do you support role-based access control (RBAC) for system administrators?</v>
      </c>
      <c r="D228" s="10" t="str">
        <f>VLOOKUP($A228,Questions!$A$3:$L$333,11,0)&amp;""</f>
        <v/>
      </c>
      <c r="E228" s="10" t="str">
        <f>VLOOKUP($A228,Questions!$A$3:$L$333,12,0)&amp;""</f>
        <v>Case-Specific</v>
      </c>
      <c r="F228" s="10" t="str">
        <f>VLOOKUP($A228,'Institution Evaluation'!$A$56:$K$346,3,0)&amp;""</f>
        <v/>
      </c>
      <c r="G228" s="10" t="str">
        <f>VLOOKUP($A228,'Institution Evaluation'!$A$56:$K$346,7,0)&amp;""</f>
        <v>Yes</v>
      </c>
      <c r="H228" s="10" t="str">
        <f>VLOOKUP($A228,'Institution Evaluation'!$A$56:$K$346,8,0)&amp;""</f>
        <v/>
      </c>
      <c r="I228" s="10" t="str">
        <f>VLOOKUP($A228,'Institution Evaluation'!$A$56:$K$346,9,0)&amp;""</f>
        <v>Standard Importance</v>
      </c>
      <c r="J228" s="10" t="str">
        <f>VLOOKUP($A228,'Institution Evaluation'!$A$56:$K$346,10,0)&amp;""</f>
        <v/>
      </c>
      <c r="K228" s="10">
        <f t="shared" si="47"/>
        <v>10</v>
      </c>
      <c r="L228" s="114">
        <f>IF($E228="Not Scored", "N/A",IF(AND($D228='Auto Responses'!$J$27,$H228=""),"N/A",IF(AND($D228='Auto Responses'!$J$27,$H228='Auto Responses'!$J$7),1,IF(AND($D228='Auto Responses'!$J$27,$H228='Auto Responses'!$J$8),0,IF(OR($F228=$G228,$H228='Auto Responses'!$J$7),1,0)))))</f>
        <v>0</v>
      </c>
      <c r="M228" s="10" t="str">
        <f>VLOOKUP($A228,'Institution Evaluation'!$A$56:$K$346,10,0)&amp;""</f>
        <v/>
      </c>
      <c r="N228" s="10">
        <f t="shared" si="48"/>
        <v>0</v>
      </c>
      <c r="O228" s="114">
        <f>IF(OR($F$23="No",$E228="Not Scored"),"N/A",IF($J228="",$K228,IF($J228="Minor Importance",5,IF($J228="Standard Importance",10,IF($J228="Critical Importance",20,0)))))</f>
        <v>10</v>
      </c>
      <c r="P228" s="114">
        <f t="shared" si="49"/>
        <v>0</v>
      </c>
      <c r="Q228" s="114">
        <f t="shared" si="42"/>
        <v>0</v>
      </c>
      <c r="R228" s="114">
        <f t="shared" si="50"/>
        <v>0</v>
      </c>
      <c r="S228" s="114">
        <f t="shared" si="43"/>
        <v>0</v>
      </c>
      <c r="T228" s="114">
        <f t="shared" si="44"/>
        <v>0</v>
      </c>
      <c r="U228" s="114">
        <f t="shared" si="51"/>
        <v>64</v>
      </c>
      <c r="V228" s="114">
        <f t="shared" si="45"/>
        <v>0</v>
      </c>
    </row>
    <row r="229" spans="1:22" ht="57" x14ac:dyDescent="0.2">
      <c r="A229" s="10" t="str">
        <f>Questions!$A229</f>
        <v>OPEM-02</v>
      </c>
      <c r="B229" s="10" t="str">
        <f t="shared" si="46"/>
        <v>OPEM</v>
      </c>
      <c r="C229" s="10" t="str">
        <f>VLOOKUP($A229,Questions!$A$3:$L$333,2,0)&amp;""</f>
        <v>Can your employees access customer systems remotely?</v>
      </c>
      <c r="D229" s="10" t="str">
        <f>VLOOKUP($A229,Questions!$A$3:$L$333,11,0)&amp;""</f>
        <v/>
      </c>
      <c r="E229" s="10" t="str">
        <f>VLOOKUP($A229,Questions!$A$3:$L$333,12,0)&amp;""</f>
        <v>Case-Specific</v>
      </c>
      <c r="F229" s="10" t="str">
        <f>VLOOKUP($A229,'Institution Evaluation'!$A$56:$K$346,3,0)&amp;""</f>
        <v/>
      </c>
      <c r="G229" s="10" t="str">
        <f>VLOOKUP($A229,'Institution Evaluation'!$A$56:$K$346,7,0)&amp;""</f>
        <v>No</v>
      </c>
      <c r="H229" s="10" t="str">
        <f>VLOOKUP($A229,'Institution Evaluation'!$A$56:$K$346,8,0)&amp;""</f>
        <v/>
      </c>
      <c r="I229" s="10" t="str">
        <f>VLOOKUP($A229,'Institution Evaluation'!$A$56:$K$346,9,0)&amp;""</f>
        <v>Standard Importance</v>
      </c>
      <c r="J229" s="10" t="str">
        <f>VLOOKUP($A229,'Institution Evaluation'!$A$56:$K$346,10,0)&amp;""</f>
        <v/>
      </c>
      <c r="K229" s="10">
        <f t="shared" si="47"/>
        <v>10</v>
      </c>
      <c r="L229" s="114">
        <f>IF($E229="Not Scored", "N/A",IF(AND($D229='Auto Responses'!$J$27,$H229=""),"N/A",IF(AND($D229='Auto Responses'!$J$27,$H229='Auto Responses'!$J$7),1,IF(AND($D229='Auto Responses'!$J$27,$H229='Auto Responses'!$J$8),0,IF(OR($F229=$G229,$H229='Auto Responses'!$J$7),1,0)))))</f>
        <v>0</v>
      </c>
      <c r="M229" s="10" t="str">
        <f>VLOOKUP($A229,'Institution Evaluation'!$A$56:$K$346,10,0)&amp;""</f>
        <v/>
      </c>
      <c r="N229" s="10">
        <f t="shared" si="48"/>
        <v>0</v>
      </c>
      <c r="O229" s="114">
        <f t="shared" ref="O229:O237" si="53">IF(OR($F$23="No",$E229="Not Scored"),"N/A",IF($J229="",$K229,IF($J229="Minor Importance",5,IF($J229="Standard Importance",10,IF($J229="Critical Importance",20,0)))))</f>
        <v>10</v>
      </c>
      <c r="P229" s="114">
        <f t="shared" si="49"/>
        <v>0</v>
      </c>
      <c r="Q229" s="114">
        <f t="shared" si="42"/>
        <v>0</v>
      </c>
      <c r="R229" s="114">
        <f t="shared" si="50"/>
        <v>0</v>
      </c>
      <c r="S229" s="114">
        <f t="shared" si="43"/>
        <v>0</v>
      </c>
      <c r="T229" s="114">
        <f t="shared" si="44"/>
        <v>0</v>
      </c>
      <c r="U229" s="114">
        <f t="shared" si="51"/>
        <v>64</v>
      </c>
      <c r="V229" s="114">
        <f t="shared" si="45"/>
        <v>0</v>
      </c>
    </row>
    <row r="230" spans="1:22" ht="57" x14ac:dyDescent="0.2">
      <c r="A230" s="10" t="str">
        <f>Questions!$A230</f>
        <v>OPEM-03</v>
      </c>
      <c r="B230" s="10" t="str">
        <f t="shared" si="46"/>
        <v>OPEM</v>
      </c>
      <c r="C230" s="10" t="str">
        <f>VLOOKUP($A230,Questions!$A$3:$L$333,2,0)&amp;""</f>
        <v>Can you provide overall system and/or application architecture diagrams including a full description of the data communications architecture for all components of the system?</v>
      </c>
      <c r="D230" s="10" t="str">
        <f>VLOOKUP($A230,Questions!$A$3:$L$333,11,0)&amp;""</f>
        <v/>
      </c>
      <c r="E230" s="10" t="str">
        <f>VLOOKUP($A230,Questions!$A$3:$L$333,12,0)&amp;""</f>
        <v>Case-Specific</v>
      </c>
      <c r="F230" s="10" t="str">
        <f>VLOOKUP($A230,'Institution Evaluation'!$A$56:$K$346,3,0)&amp;""</f>
        <v/>
      </c>
      <c r="G230" s="10" t="str">
        <f>VLOOKUP($A230,'Institution Evaluation'!$A$56:$K$346,7,0)&amp;""</f>
        <v>Yes</v>
      </c>
      <c r="H230" s="10" t="str">
        <f>VLOOKUP($A230,'Institution Evaluation'!$A$56:$K$346,8,0)&amp;""</f>
        <v/>
      </c>
      <c r="I230" s="10" t="str">
        <f>VLOOKUP($A230,'Institution Evaluation'!$A$56:$K$346,9,0)&amp;""</f>
        <v>Standard Importance</v>
      </c>
      <c r="J230" s="10" t="str">
        <f>VLOOKUP($A230,'Institution Evaluation'!$A$56:$K$346,10,0)&amp;""</f>
        <v/>
      </c>
      <c r="K230" s="10">
        <f t="shared" si="47"/>
        <v>10</v>
      </c>
      <c r="L230" s="114">
        <f>IF($E230="Not Scored", "N/A",IF(AND($D230='Auto Responses'!$J$27,$H230=""),"N/A",IF(AND($D230='Auto Responses'!$J$27,$H230='Auto Responses'!$J$7),1,IF(AND($D230='Auto Responses'!$J$27,$H230='Auto Responses'!$J$8),0,IF(OR($F230=$G230,$H230='Auto Responses'!$J$7),1,0)))))</f>
        <v>0</v>
      </c>
      <c r="M230" s="10" t="str">
        <f>VLOOKUP($A230,'Institution Evaluation'!$A$56:$K$346,10,0)&amp;""</f>
        <v/>
      </c>
      <c r="N230" s="10">
        <f t="shared" si="48"/>
        <v>0</v>
      </c>
      <c r="O230" s="114">
        <f t="shared" si="53"/>
        <v>10</v>
      </c>
      <c r="P230" s="114">
        <f t="shared" si="49"/>
        <v>0</v>
      </c>
      <c r="Q230" s="114">
        <f t="shared" si="42"/>
        <v>0</v>
      </c>
      <c r="R230" s="114">
        <f t="shared" si="50"/>
        <v>0</v>
      </c>
      <c r="S230" s="114">
        <f t="shared" si="43"/>
        <v>0</v>
      </c>
      <c r="T230" s="114">
        <f t="shared" si="44"/>
        <v>0</v>
      </c>
      <c r="U230" s="114">
        <f t="shared" si="51"/>
        <v>64</v>
      </c>
      <c r="V230" s="114">
        <f t="shared" si="45"/>
        <v>0</v>
      </c>
    </row>
    <row r="231" spans="1:22" ht="57" x14ac:dyDescent="0.2">
      <c r="A231" s="10" t="str">
        <f>Questions!$A231</f>
        <v>OPEM-04</v>
      </c>
      <c r="B231" s="10" t="str">
        <f t="shared" si="46"/>
        <v>OPEM</v>
      </c>
      <c r="C231" s="10" t="str">
        <f>VLOOKUP($A231,Questions!$A$3:$L$333,2,0)&amp;""</f>
        <v>Do you require remote management of the system?</v>
      </c>
      <c r="D231" s="10" t="str">
        <f>VLOOKUP($A231,Questions!$A$3:$L$333,11,0)&amp;""</f>
        <v/>
      </c>
      <c r="E231" s="10" t="str">
        <f>VLOOKUP($A231,Questions!$A$3:$L$333,12,0)&amp;""</f>
        <v>Case-Specific</v>
      </c>
      <c r="F231" s="10" t="str">
        <f>VLOOKUP($A231,'Institution Evaluation'!$A$56:$K$346,3,0)&amp;""</f>
        <v/>
      </c>
      <c r="G231" s="10" t="str">
        <f>VLOOKUP($A231,'Institution Evaluation'!$A$56:$K$346,7,0)&amp;""</f>
        <v>No</v>
      </c>
      <c r="H231" s="10" t="str">
        <f>VLOOKUP($A231,'Institution Evaluation'!$A$56:$K$346,8,0)&amp;""</f>
        <v/>
      </c>
      <c r="I231" s="10" t="str">
        <f>VLOOKUP($A231,'Institution Evaluation'!$A$56:$K$346,9,0)&amp;""</f>
        <v>Standard Importance</v>
      </c>
      <c r="J231" s="10" t="str">
        <f>VLOOKUP($A231,'Institution Evaluation'!$A$56:$K$346,10,0)&amp;""</f>
        <v/>
      </c>
      <c r="K231" s="10">
        <f t="shared" si="47"/>
        <v>10</v>
      </c>
      <c r="L231" s="114">
        <f>IF($E231="Not Scored", "N/A",IF(AND($D231='Auto Responses'!$J$27,$H231=""),"N/A",IF(AND($D231='Auto Responses'!$J$27,$H231='Auto Responses'!$J$7),1,IF(AND($D231='Auto Responses'!$J$27,$H231='Auto Responses'!$J$8),0,IF(OR($F231=$G231,$H231='Auto Responses'!$J$7),1,0)))))</f>
        <v>0</v>
      </c>
      <c r="M231" s="10" t="str">
        <f>VLOOKUP($A231,'Institution Evaluation'!$A$56:$K$346,10,0)&amp;""</f>
        <v/>
      </c>
      <c r="N231" s="10">
        <f t="shared" si="48"/>
        <v>0</v>
      </c>
      <c r="O231" s="114">
        <f t="shared" si="53"/>
        <v>10</v>
      </c>
      <c r="P231" s="114">
        <f t="shared" si="49"/>
        <v>0</v>
      </c>
      <c r="Q231" s="114">
        <f t="shared" si="42"/>
        <v>0</v>
      </c>
      <c r="R231" s="114">
        <f t="shared" si="50"/>
        <v>0</v>
      </c>
      <c r="S231" s="114">
        <f t="shared" si="43"/>
        <v>0</v>
      </c>
      <c r="T231" s="114">
        <f t="shared" si="44"/>
        <v>0</v>
      </c>
      <c r="U231" s="114">
        <f t="shared" si="51"/>
        <v>64</v>
      </c>
      <c r="V231" s="114">
        <f t="shared" si="45"/>
        <v>0</v>
      </c>
    </row>
    <row r="232" spans="1:22" ht="57" x14ac:dyDescent="0.2">
      <c r="A232" s="10" t="str">
        <f>Questions!$A232</f>
        <v>OPEM-05</v>
      </c>
      <c r="B232" s="10" t="str">
        <f t="shared" si="46"/>
        <v>OPEM</v>
      </c>
      <c r="C232" s="10" t="str">
        <f>VLOOKUP($A232,Questions!$A$3:$L$333,2,0)&amp;""</f>
        <v>Are your remote actions and changes logged or otherwise visible to the campus? (IF YES to OPAP-06)</v>
      </c>
      <c r="D232" s="10" t="str">
        <f>VLOOKUP($A232,Questions!$A$3:$L$333,11,0)&amp;""</f>
        <v/>
      </c>
      <c r="E232" s="10" t="str">
        <f>VLOOKUP($A232,Questions!$A$3:$L$333,12,0)&amp;""</f>
        <v>Case-Specific</v>
      </c>
      <c r="F232" s="10" t="str">
        <f>VLOOKUP($A232,'Institution Evaluation'!$A$56:$K$346,3,0)&amp;""</f>
        <v/>
      </c>
      <c r="G232" s="10" t="str">
        <f>VLOOKUP($A232,'Institution Evaluation'!$A$56:$K$346,7,0)&amp;""</f>
        <v>Yes</v>
      </c>
      <c r="H232" s="10" t="str">
        <f>VLOOKUP($A232,'Institution Evaluation'!$A$56:$K$346,8,0)&amp;""</f>
        <v/>
      </c>
      <c r="I232" s="10" t="str">
        <f>VLOOKUP($A232,'Institution Evaluation'!$A$56:$K$346,9,0)&amp;""</f>
        <v>Standard Importance</v>
      </c>
      <c r="J232" s="10" t="str">
        <f>VLOOKUP($A232,'Institution Evaluation'!$A$56:$K$346,10,0)&amp;""</f>
        <v/>
      </c>
      <c r="K232" s="10">
        <f t="shared" si="47"/>
        <v>10</v>
      </c>
      <c r="L232" s="114">
        <f>IF($E232="Not Scored", "N/A",IF(AND($D232='Auto Responses'!$J$27,$H232=""),"N/A",IF(AND($D232='Auto Responses'!$J$27,$H232='Auto Responses'!$J$7),1,IF(AND($D232='Auto Responses'!$J$27,$H232='Auto Responses'!$J$8),0,IF(OR($F232=$G232,$H232='Auto Responses'!$J$7),1,0)))))</f>
        <v>0</v>
      </c>
      <c r="M232" s="10" t="str">
        <f>VLOOKUP($A232,'Institution Evaluation'!$A$56:$K$346,10,0)&amp;""</f>
        <v/>
      </c>
      <c r="N232" s="10">
        <f t="shared" si="48"/>
        <v>0</v>
      </c>
      <c r="O232" s="114">
        <f t="shared" si="53"/>
        <v>10</v>
      </c>
      <c r="P232" s="114">
        <f t="shared" si="49"/>
        <v>0</v>
      </c>
      <c r="Q232" s="114">
        <f t="shared" si="42"/>
        <v>0</v>
      </c>
      <c r="R232" s="114">
        <f t="shared" si="50"/>
        <v>0</v>
      </c>
      <c r="S232" s="114">
        <f t="shared" si="43"/>
        <v>0</v>
      </c>
      <c r="T232" s="114">
        <f t="shared" si="44"/>
        <v>0</v>
      </c>
      <c r="U232" s="114">
        <f t="shared" si="51"/>
        <v>64</v>
      </c>
      <c r="V232" s="114">
        <f t="shared" si="45"/>
        <v>0</v>
      </c>
    </row>
    <row r="233" spans="1:22" ht="57" x14ac:dyDescent="0.2">
      <c r="A233" s="10" t="str">
        <f>Questions!$A233</f>
        <v>OPEM-06</v>
      </c>
      <c r="B233" s="10" t="str">
        <f t="shared" si="46"/>
        <v>OPEM</v>
      </c>
      <c r="C233" s="10" t="str">
        <f>VLOOKUP($A233,Questions!$A$3:$L$333,2,0)&amp;""</f>
        <v>If you maintain remote access to the system, will you handle data in a FERPA-compliant manner?</v>
      </c>
      <c r="D233" s="10" t="str">
        <f>VLOOKUP($A233,Questions!$A$3:$L$333,11,0)&amp;""</f>
        <v/>
      </c>
      <c r="E233" s="10" t="str">
        <f>VLOOKUP($A233,Questions!$A$3:$L$333,12,0)&amp;""</f>
        <v>Case-Specific</v>
      </c>
      <c r="F233" s="10" t="str">
        <f>VLOOKUP($A233,'Institution Evaluation'!$A$56:$K$346,3,0)&amp;""</f>
        <v/>
      </c>
      <c r="G233" s="10" t="str">
        <f>VLOOKUP($A233,'Institution Evaluation'!$A$56:$K$346,7,0)&amp;""</f>
        <v>Yes</v>
      </c>
      <c r="H233" s="10" t="str">
        <f>VLOOKUP($A233,'Institution Evaluation'!$A$56:$K$346,8,0)&amp;""</f>
        <v/>
      </c>
      <c r="I233" s="10" t="str">
        <f>VLOOKUP($A233,'Institution Evaluation'!$A$56:$K$346,9,0)&amp;""</f>
        <v>Standard Importance</v>
      </c>
      <c r="J233" s="10" t="str">
        <f>VLOOKUP($A233,'Institution Evaluation'!$A$56:$K$346,10,0)&amp;""</f>
        <v/>
      </c>
      <c r="K233" s="10">
        <f t="shared" si="47"/>
        <v>10</v>
      </c>
      <c r="L233" s="114">
        <f>IF($E233="Not Scored", "N/A",IF(AND($D233='Auto Responses'!$J$27,$H233=""),"N/A",IF(AND($D233='Auto Responses'!$J$27,$H233='Auto Responses'!$J$7),1,IF(AND($D233='Auto Responses'!$J$27,$H233='Auto Responses'!$J$8),0,IF(OR($F233=$G233,$H233='Auto Responses'!$J$7),1,0)))))</f>
        <v>0</v>
      </c>
      <c r="M233" s="10" t="str">
        <f>VLOOKUP($A233,'Institution Evaluation'!$A$56:$K$346,10,0)&amp;""</f>
        <v/>
      </c>
      <c r="N233" s="10">
        <f t="shared" si="48"/>
        <v>0</v>
      </c>
      <c r="O233" s="114">
        <f t="shared" si="53"/>
        <v>10</v>
      </c>
      <c r="P233" s="114">
        <f t="shared" si="49"/>
        <v>0</v>
      </c>
      <c r="Q233" s="114">
        <f t="shared" si="42"/>
        <v>0</v>
      </c>
      <c r="R233" s="114">
        <f t="shared" si="50"/>
        <v>0</v>
      </c>
      <c r="S233" s="114">
        <f t="shared" si="43"/>
        <v>0</v>
      </c>
      <c r="T233" s="114">
        <f t="shared" si="44"/>
        <v>0</v>
      </c>
      <c r="U233" s="114">
        <f t="shared" si="51"/>
        <v>64</v>
      </c>
      <c r="V233" s="114">
        <f t="shared" si="45"/>
        <v>0</v>
      </c>
    </row>
    <row r="234" spans="1:22" ht="57" x14ac:dyDescent="0.2">
      <c r="A234" s="10" t="str">
        <f>Questions!$A234</f>
        <v>OPEM-07</v>
      </c>
      <c r="B234" s="10" t="str">
        <f t="shared" si="46"/>
        <v>OPEM</v>
      </c>
      <c r="C234" s="10" t="str">
        <f>VLOOKUP($A234,Questions!$A$3:$L$333,2,0)&amp;""</f>
        <v>Do you support campus status monitoring through SNMPv3 or other means?</v>
      </c>
      <c r="D234" s="10" t="str">
        <f>VLOOKUP($A234,Questions!$A$3:$L$333,11,0)&amp;""</f>
        <v/>
      </c>
      <c r="E234" s="10" t="str">
        <f>VLOOKUP($A234,Questions!$A$3:$L$333,12,0)&amp;""</f>
        <v>Case-Specific</v>
      </c>
      <c r="F234" s="10" t="str">
        <f>VLOOKUP($A234,'Institution Evaluation'!$A$56:$K$346,3,0)&amp;""</f>
        <v/>
      </c>
      <c r="G234" s="10" t="str">
        <f>VLOOKUP($A234,'Institution Evaluation'!$A$56:$K$346,7,0)&amp;""</f>
        <v>Yes</v>
      </c>
      <c r="H234" s="10" t="str">
        <f>VLOOKUP($A234,'Institution Evaluation'!$A$56:$K$346,8,0)&amp;""</f>
        <v/>
      </c>
      <c r="I234" s="10" t="str">
        <f>VLOOKUP($A234,'Institution Evaluation'!$A$56:$K$346,9,0)&amp;""</f>
        <v>Standard Importance</v>
      </c>
      <c r="J234" s="10" t="str">
        <f>VLOOKUP($A234,'Institution Evaluation'!$A$56:$K$346,10,0)&amp;""</f>
        <v/>
      </c>
      <c r="K234" s="10">
        <f t="shared" si="47"/>
        <v>10</v>
      </c>
      <c r="L234" s="114">
        <f>IF($E234="Not Scored", "N/A",IF(AND($D234='Auto Responses'!$J$27,$H234=""),"N/A",IF(AND($D234='Auto Responses'!$J$27,$H234='Auto Responses'!$J$7),1,IF(AND($D234='Auto Responses'!$J$27,$H234='Auto Responses'!$J$8),0,IF(OR($F234=$G234,$H234='Auto Responses'!$J$7),1,0)))))</f>
        <v>0</v>
      </c>
      <c r="M234" s="10" t="str">
        <f>VLOOKUP($A234,'Institution Evaluation'!$A$56:$K$346,10,0)&amp;""</f>
        <v/>
      </c>
      <c r="N234" s="10">
        <f t="shared" si="48"/>
        <v>0</v>
      </c>
      <c r="O234" s="114">
        <f t="shared" si="53"/>
        <v>10</v>
      </c>
      <c r="P234" s="114">
        <f t="shared" si="49"/>
        <v>0</v>
      </c>
      <c r="Q234" s="114">
        <f t="shared" si="42"/>
        <v>0</v>
      </c>
      <c r="R234" s="114">
        <f t="shared" si="50"/>
        <v>0</v>
      </c>
      <c r="S234" s="114">
        <f t="shared" si="43"/>
        <v>0</v>
      </c>
      <c r="T234" s="114">
        <f t="shared" si="44"/>
        <v>0</v>
      </c>
      <c r="U234" s="114">
        <f t="shared" si="51"/>
        <v>64</v>
      </c>
      <c r="V234" s="114">
        <f t="shared" si="45"/>
        <v>0</v>
      </c>
    </row>
    <row r="235" spans="1:22" ht="71.25" x14ac:dyDescent="0.2">
      <c r="A235" s="10" t="str">
        <f>Questions!$A235</f>
        <v>OPEM-08</v>
      </c>
      <c r="B235" s="10" t="str">
        <f t="shared" si="46"/>
        <v>OPEM</v>
      </c>
      <c r="C235" s="10" t="str">
        <f>VLOOKUP($A235,Questions!$A$3:$L$333,2,0)&amp;""</f>
        <v>Describe or provide a reference to any other safeguards used to monitor for malicious activity.</v>
      </c>
      <c r="D235" s="10" t="str">
        <f>VLOOKUP($A235,Questions!$A$3:$L$333,11,0)&amp;""</f>
        <v>Neutral until evaluated</v>
      </c>
      <c r="E235" s="10" t="str">
        <f>VLOOKUP($A235,Questions!$A$3:$L$333,12,0)&amp;""</f>
        <v>Case-Specific</v>
      </c>
      <c r="F235" s="10" t="str">
        <f>VLOOKUP($A235,'Institution Evaluation'!$A$56:$K$346,3,0)&amp;""</f>
        <v/>
      </c>
      <c r="G235" s="10" t="str">
        <f>VLOOKUP($A235,'Institution Evaluation'!$A$56:$K$346,7,0)&amp;""</f>
        <v>Qualitative Answer - make a selection in column G</v>
      </c>
      <c r="H235" s="10" t="str">
        <f>VLOOKUP($A235,'Institution Evaluation'!$A$56:$K$346,8,0)&amp;""</f>
        <v/>
      </c>
      <c r="I235" s="10" t="str">
        <f>VLOOKUP($A235,'Institution Evaluation'!$A$56:$K$346,9,0)&amp;""</f>
        <v>Standard Importance</v>
      </c>
      <c r="J235" s="10" t="str">
        <f>VLOOKUP($A235,'Institution Evaluation'!$A$56:$K$346,10,0)&amp;""</f>
        <v/>
      </c>
      <c r="K235" s="10">
        <f t="shared" si="47"/>
        <v>10</v>
      </c>
      <c r="L235" s="114" t="str">
        <f>IF($E235="Not Scored", "N/A",IF(AND($D235='Auto Responses'!$J$27,$H235=""),"N/A",IF(AND($D235='Auto Responses'!$J$27,$H235='Auto Responses'!$J$7),1,IF(AND($D235='Auto Responses'!$J$27,$H235='Auto Responses'!$J$8),0,IF(OR($F235=$G235,$H235='Auto Responses'!$J$7),1,0)))))</f>
        <v>N/A</v>
      </c>
      <c r="M235" s="10" t="str">
        <f>VLOOKUP($A235,'Institution Evaluation'!$A$56:$K$346,10,0)&amp;""</f>
        <v/>
      </c>
      <c r="N235" s="10">
        <f t="shared" si="48"/>
        <v>0</v>
      </c>
      <c r="O235" s="114">
        <f t="shared" si="53"/>
        <v>10</v>
      </c>
      <c r="P235" s="114" t="str">
        <f t="shared" si="49"/>
        <v>N/A</v>
      </c>
      <c r="Q235" s="114">
        <f t="shared" si="42"/>
        <v>0</v>
      </c>
      <c r="R235" s="114">
        <f t="shared" si="50"/>
        <v>0</v>
      </c>
      <c r="S235" s="114">
        <f t="shared" si="43"/>
        <v>0</v>
      </c>
      <c r="T235" s="114">
        <f t="shared" si="44"/>
        <v>0</v>
      </c>
      <c r="U235" s="114">
        <f t="shared" si="51"/>
        <v>64</v>
      </c>
      <c r="V235" s="114">
        <f t="shared" si="45"/>
        <v>0</v>
      </c>
    </row>
    <row r="236" spans="1:22" ht="71.25" x14ac:dyDescent="0.2">
      <c r="A236" s="10" t="str">
        <f>Questions!$A236</f>
        <v>OPEM-09</v>
      </c>
      <c r="B236" s="10" t="str">
        <f t="shared" si="46"/>
        <v>OPEM</v>
      </c>
      <c r="C236" s="10" t="str">
        <f>VLOOKUP($A236,Questions!$A$3:$L$333,2,0)&amp;""</f>
        <v>Describe how long your organization has conducted business in this area.</v>
      </c>
      <c r="D236" s="10" t="str">
        <f>VLOOKUP($A236,Questions!$A$3:$L$333,11,0)&amp;""</f>
        <v>Neutral until evaluated</v>
      </c>
      <c r="E236" s="10" t="str">
        <f>VLOOKUP($A236,Questions!$A$3:$L$333,12,0)&amp;""</f>
        <v>Case-Specific</v>
      </c>
      <c r="F236" s="10" t="str">
        <f>VLOOKUP($A236,'Institution Evaluation'!$A$56:$K$346,3,0)&amp;""</f>
        <v/>
      </c>
      <c r="G236" s="10" t="str">
        <f>VLOOKUP($A236,'Institution Evaluation'!$A$56:$K$346,7,0)&amp;""</f>
        <v>Qualitative Answer - make a selection in column G</v>
      </c>
      <c r="H236" s="10" t="str">
        <f>VLOOKUP($A236,'Institution Evaluation'!$A$56:$K$346,8,0)&amp;""</f>
        <v/>
      </c>
      <c r="I236" s="10" t="str">
        <f>VLOOKUP($A236,'Institution Evaluation'!$A$56:$K$346,9,0)&amp;""</f>
        <v>Minor Importance</v>
      </c>
      <c r="J236" s="10" t="str">
        <f>VLOOKUP($A236,'Institution Evaluation'!$A$56:$K$346,10,0)&amp;""</f>
        <v/>
      </c>
      <c r="K236" s="10">
        <f t="shared" si="47"/>
        <v>5</v>
      </c>
      <c r="L236" s="114" t="str">
        <f>IF($E236="Not Scored", "N/A",IF(AND($D236='Auto Responses'!$J$27,$H236=""),"N/A",IF(AND($D236='Auto Responses'!$J$27,$H236='Auto Responses'!$J$7),1,IF(AND($D236='Auto Responses'!$J$27,$H236='Auto Responses'!$J$8),0,IF(OR($F236=$G236,$H236='Auto Responses'!$J$7),1,0)))))</f>
        <v>N/A</v>
      </c>
      <c r="M236" s="10" t="str">
        <f>VLOOKUP($A236,'Institution Evaluation'!$A$56:$K$346,10,0)&amp;""</f>
        <v/>
      </c>
      <c r="N236" s="10">
        <f t="shared" si="48"/>
        <v>0</v>
      </c>
      <c r="O236" s="114">
        <f t="shared" si="53"/>
        <v>5</v>
      </c>
      <c r="P236" s="114" t="str">
        <f t="shared" si="49"/>
        <v>N/A</v>
      </c>
      <c r="Q236" s="114">
        <f t="shared" si="42"/>
        <v>0</v>
      </c>
      <c r="R236" s="114">
        <f t="shared" si="50"/>
        <v>0</v>
      </c>
      <c r="S236" s="114">
        <f t="shared" si="43"/>
        <v>0</v>
      </c>
      <c r="T236" s="114">
        <f t="shared" si="44"/>
        <v>0</v>
      </c>
      <c r="U236" s="114">
        <f t="shared" si="51"/>
        <v>64</v>
      </c>
      <c r="V236" s="114">
        <f t="shared" si="45"/>
        <v>0</v>
      </c>
    </row>
    <row r="237" spans="1:22" ht="57" x14ac:dyDescent="0.2">
      <c r="A237" s="10" t="str">
        <f>Questions!$A237</f>
        <v>OPEM-10</v>
      </c>
      <c r="B237" s="10" t="str">
        <f t="shared" si="46"/>
        <v>OPEM</v>
      </c>
      <c r="C237" s="10" t="str">
        <f>VLOOKUP($A237,Questions!$A$3:$L$333,2,0)&amp;""</f>
        <v>Do you have existing higher education customers?</v>
      </c>
      <c r="D237" s="10" t="str">
        <f>VLOOKUP($A237,Questions!$A$3:$L$333,11,0)&amp;""</f>
        <v/>
      </c>
      <c r="E237" s="10" t="str">
        <f>VLOOKUP($A237,Questions!$A$3:$L$333,12,0)&amp;""</f>
        <v>Case-Specific</v>
      </c>
      <c r="F237" s="10" t="str">
        <f>VLOOKUP($A237,'Institution Evaluation'!$A$56:$K$346,3,0)&amp;""</f>
        <v/>
      </c>
      <c r="G237" s="10" t="str">
        <f>VLOOKUP($A237,'Institution Evaluation'!$A$56:$K$346,7,0)&amp;""</f>
        <v>Yes</v>
      </c>
      <c r="H237" s="10" t="str">
        <f>VLOOKUP($A237,'Institution Evaluation'!$A$56:$K$346,8,0)&amp;""</f>
        <v/>
      </c>
      <c r="I237" s="10" t="str">
        <f>VLOOKUP($A237,'Institution Evaluation'!$A$56:$K$346,9,0)&amp;""</f>
        <v>Minor Importance</v>
      </c>
      <c r="J237" s="10" t="str">
        <f>VLOOKUP($A237,'Institution Evaluation'!$A$56:$K$346,10,0)&amp;""</f>
        <v/>
      </c>
      <c r="K237" s="10">
        <f t="shared" si="47"/>
        <v>5</v>
      </c>
      <c r="L237" s="114">
        <f>IF($E237="Not Scored", "N/A",IF(AND($D237='Auto Responses'!$J$27,$H237=""),"N/A",IF(AND($D237='Auto Responses'!$J$27,$H237='Auto Responses'!$J$7),1,IF(AND($D237='Auto Responses'!$J$27,$H237='Auto Responses'!$J$8),0,IF(OR($F237=$G237,$H237='Auto Responses'!$J$7),1,0)))))</f>
        <v>0</v>
      </c>
      <c r="M237" s="10" t="str">
        <f>VLOOKUP($A237,'Institution Evaluation'!$A$56:$K$346,10,0)&amp;""</f>
        <v/>
      </c>
      <c r="N237" s="10">
        <f t="shared" si="48"/>
        <v>0</v>
      </c>
      <c r="O237" s="114">
        <f t="shared" si="53"/>
        <v>5</v>
      </c>
      <c r="P237" s="114">
        <f t="shared" si="49"/>
        <v>0</v>
      </c>
      <c r="Q237" s="114">
        <f t="shared" ref="Q237" si="54">IF(M237="TRUE",1,0)</f>
        <v>0</v>
      </c>
      <c r="R237" s="114">
        <f t="shared" si="50"/>
        <v>0</v>
      </c>
      <c r="S237" s="114">
        <f t="shared" ref="S237" si="55">IF(Q237=0,0,R237)</f>
        <v>0</v>
      </c>
      <c r="T237" s="114">
        <f t="shared" ref="T237" si="56">IF(N237=1,1,0)</f>
        <v>0</v>
      </c>
      <c r="U237" s="114">
        <f t="shared" si="51"/>
        <v>64</v>
      </c>
      <c r="V237" s="114">
        <f t="shared" ref="V237" si="57">IF(T237=0,0,U237)</f>
        <v>0</v>
      </c>
    </row>
    <row r="238" spans="1:22" ht="57" x14ac:dyDescent="0.2">
      <c r="A238" s="10" t="str">
        <f>Questions!$A238</f>
        <v>PRGN-01</v>
      </c>
      <c r="B238" s="10" t="str">
        <f t="shared" si="46"/>
        <v>PRGN</v>
      </c>
      <c r="C238" s="10" t="str">
        <f>VLOOKUP($A238,Questions!$A$3:$L$333,2,0)&amp;""</f>
        <v>Does your solution process FERPA-related data?</v>
      </c>
      <c r="D238" s="10" t="str">
        <f>VLOOKUP($A238,Questions!$A$3:$L$333,11,0)&amp;""</f>
        <v>NA</v>
      </c>
      <c r="E238" s="10" t="str">
        <f>VLOOKUP($A238,Questions!$A$3:$L$333,12,0)&amp;""</f>
        <v>Not scored</v>
      </c>
      <c r="F238" s="10" t="str">
        <f>VLOOKUP($A238,'Privacy Analyst Evaluation'!$A$46:$K$120,3,0)&amp;""</f>
        <v/>
      </c>
      <c r="G238" s="10" t="str">
        <f>VLOOKUP($A238,'Privacy Analyst Evaluation'!$A$46:$K$120,7,0)&amp;""</f>
        <v/>
      </c>
      <c r="H238" s="10" t="str">
        <f>VLOOKUP($A238,'Privacy Analyst Evaluation'!$A$46:$K$120,8,0)&amp;""</f>
        <v/>
      </c>
      <c r="I238" s="10" t="str">
        <f>VLOOKUP($A238,'Privacy Analyst Evaluation'!$A$46:$K$120,9,0)&amp;""</f>
        <v/>
      </c>
      <c r="J238" s="10" t="str">
        <f>VLOOKUP($A238,'Privacy Analyst Evaluation'!$A$46:$K$120,10,0)&amp;""</f>
        <v/>
      </c>
      <c r="K238" s="10">
        <f t="shared" si="47"/>
        <v>10</v>
      </c>
      <c r="L238" s="114" t="str">
        <f>IF($E238="Not Scored", "N/A",IF(AND($D238='Auto Responses'!$J$27,$H238=""),"N/A",IF(AND($D238='Auto Responses'!$J$27,$H238='Auto Responses'!$J$7),1,IF(AND($D238='Auto Responses'!$J$27,$H238='Auto Responses'!$J$8),0,IF(OR($F238=$G238,$H238='Auto Responses'!$J$7),1,0)))))</f>
        <v>N/A</v>
      </c>
      <c r="M238" s="10" t="str">
        <f>VLOOKUP($A238,'Privacy Analyst Evaluation'!$A$46:$K$120,10,0)&amp;""</f>
        <v/>
      </c>
      <c r="N238" s="10">
        <f t="shared" si="48"/>
        <v>0</v>
      </c>
      <c r="O238" s="114" t="str">
        <f t="shared" ref="O238:O254" si="58">IF($E238="Not Scored","N/A",IF($J238="",$K238,IF($J238="Minor Importance",5,IF($J238="Standard Importance",10,IF($J238="Critical Importance",20,0)))))</f>
        <v>N/A</v>
      </c>
      <c r="P238" s="114" t="str">
        <f t="shared" si="49"/>
        <v>N/A</v>
      </c>
      <c r="Q238" s="114">
        <f t="shared" si="42"/>
        <v>0</v>
      </c>
      <c r="R238" s="114">
        <f t="shared" si="50"/>
        <v>0</v>
      </c>
      <c r="S238" s="114">
        <f t="shared" si="43"/>
        <v>0</v>
      </c>
      <c r="T238" s="114">
        <f t="shared" si="44"/>
        <v>0</v>
      </c>
      <c r="U238" s="114">
        <f t="shared" si="51"/>
        <v>64</v>
      </c>
      <c r="V238" s="114">
        <f t="shared" si="45"/>
        <v>0</v>
      </c>
    </row>
    <row r="239" spans="1:22" ht="57" x14ac:dyDescent="0.2">
      <c r="A239" s="10" t="str">
        <f>Questions!$A239</f>
        <v>PRGN-02</v>
      </c>
      <c r="B239" s="10" t="str">
        <f t="shared" si="46"/>
        <v>PRGN</v>
      </c>
      <c r="C239" s="10" t="str">
        <f>VLOOKUP($A239,Questions!$A$3:$L$333,2,0)&amp;""</f>
        <v>Does your solution process GDPR-related or PIPL-related data?</v>
      </c>
      <c r="D239" s="10" t="str">
        <f>VLOOKUP($A239,Questions!$A$3:$L$333,11,0)&amp;""</f>
        <v>NA</v>
      </c>
      <c r="E239" s="10" t="str">
        <f>VLOOKUP($A239,Questions!$A$3:$L$333,12,0)&amp;""</f>
        <v>Not scored</v>
      </c>
      <c r="F239" s="10" t="str">
        <f>VLOOKUP($A239,'Privacy Analyst Evaluation'!$A$46:$K$120,3,0)&amp;""</f>
        <v/>
      </c>
      <c r="G239" s="10" t="str">
        <f>VLOOKUP($A239,'Privacy Analyst Evaluation'!$A$46:$K$120,7,0)&amp;""</f>
        <v/>
      </c>
      <c r="H239" s="10" t="str">
        <f>VLOOKUP($A239,'Privacy Analyst Evaluation'!$A$46:$K$120,8,0)&amp;""</f>
        <v/>
      </c>
      <c r="I239" s="10" t="str">
        <f>VLOOKUP($A239,'Privacy Analyst Evaluation'!$A$46:$K$120,9,0)&amp;""</f>
        <v/>
      </c>
      <c r="J239" s="10" t="str">
        <f>VLOOKUP($A239,'Privacy Analyst Evaluation'!$A$46:$K$120,10,0)&amp;""</f>
        <v/>
      </c>
      <c r="K239" s="10">
        <f t="shared" si="47"/>
        <v>10</v>
      </c>
      <c r="L239" s="114" t="str">
        <f>IF($E239="Not Scored", "N/A",IF(AND($D239='Auto Responses'!$J$27,$H239=""),"N/A",IF(AND($D239='Auto Responses'!$J$27,$H239='Auto Responses'!$J$7),1,IF(AND($D239='Auto Responses'!$J$27,$H239='Auto Responses'!$J$8),0,IF(OR($F239=$G239,$H239='Auto Responses'!$J$7),1,0)))))</f>
        <v>N/A</v>
      </c>
      <c r="M239" s="10" t="str">
        <f>VLOOKUP($A239,'Privacy Analyst Evaluation'!$A$46:$K$120,10,0)&amp;""</f>
        <v/>
      </c>
      <c r="N239" s="10">
        <f t="shared" si="48"/>
        <v>0</v>
      </c>
      <c r="O239" s="114" t="str">
        <f t="shared" si="58"/>
        <v>N/A</v>
      </c>
      <c r="P239" s="114" t="str">
        <f t="shared" si="49"/>
        <v>N/A</v>
      </c>
      <c r="Q239" s="114">
        <f t="shared" si="42"/>
        <v>0</v>
      </c>
      <c r="R239" s="114">
        <f t="shared" si="50"/>
        <v>0</v>
      </c>
      <c r="S239" s="114">
        <f t="shared" si="43"/>
        <v>0</v>
      </c>
      <c r="T239" s="114">
        <f t="shared" si="44"/>
        <v>0</v>
      </c>
      <c r="U239" s="114">
        <f t="shared" si="51"/>
        <v>64</v>
      </c>
      <c r="V239" s="114">
        <f t="shared" si="45"/>
        <v>0</v>
      </c>
    </row>
    <row r="240" spans="1:22" ht="57" x14ac:dyDescent="0.2">
      <c r="A240" s="10" t="str">
        <f>Questions!$A240</f>
        <v>PRGN-03</v>
      </c>
      <c r="B240" s="10" t="str">
        <f t="shared" si="46"/>
        <v>PRGN</v>
      </c>
      <c r="C240" s="10" t="str">
        <f>VLOOKUP($A240,Questions!$A$3:$L$333,2,0)&amp;""</f>
        <v>Does your solution process personal data regulated by state law(s) (e.g., CCPA)?</v>
      </c>
      <c r="D240" s="10" t="str">
        <f>VLOOKUP($A240,Questions!$A$3:$L$333,11,0)&amp;""</f>
        <v>NA</v>
      </c>
      <c r="E240" s="10" t="str">
        <f>VLOOKUP($A240,Questions!$A$3:$L$333,12,0)&amp;""</f>
        <v>Not scored</v>
      </c>
      <c r="F240" s="10" t="str">
        <f>VLOOKUP($A240,'Privacy Analyst Evaluation'!$A$46:$K$120,3,0)&amp;""</f>
        <v/>
      </c>
      <c r="G240" s="10" t="str">
        <f>VLOOKUP($A240,'Privacy Analyst Evaluation'!$A$46:$K$120,7,0)&amp;""</f>
        <v/>
      </c>
      <c r="H240" s="10" t="str">
        <f>VLOOKUP($A240,'Privacy Analyst Evaluation'!$A$46:$K$120,8,0)&amp;""</f>
        <v/>
      </c>
      <c r="I240" s="10" t="str">
        <f>VLOOKUP($A240,'Privacy Analyst Evaluation'!$A$46:$K$120,9,0)&amp;""</f>
        <v/>
      </c>
      <c r="J240" s="10" t="str">
        <f>VLOOKUP($A240,'Privacy Analyst Evaluation'!$A$46:$K$120,10,0)&amp;""</f>
        <v/>
      </c>
      <c r="K240" s="10">
        <f t="shared" si="47"/>
        <v>10</v>
      </c>
      <c r="L240" s="114" t="str">
        <f>IF($E240="Not Scored", "N/A",IF(AND($D240='Auto Responses'!$J$27,$H240=""),"N/A",IF(AND($D240='Auto Responses'!$J$27,$H240='Auto Responses'!$J$7),1,IF(AND($D240='Auto Responses'!$J$27,$H240='Auto Responses'!$J$8),0,IF(OR($F240=$G240,$H240='Auto Responses'!$J$7),1,0)))))</f>
        <v>N/A</v>
      </c>
      <c r="M240" s="10" t="str">
        <f>VLOOKUP($A240,'Privacy Analyst Evaluation'!$A$46:$K$120,10,0)&amp;""</f>
        <v/>
      </c>
      <c r="N240" s="10">
        <f t="shared" si="48"/>
        <v>0</v>
      </c>
      <c r="O240" s="114" t="str">
        <f t="shared" si="58"/>
        <v>N/A</v>
      </c>
      <c r="P240" s="114" t="str">
        <f t="shared" si="49"/>
        <v>N/A</v>
      </c>
      <c r="Q240" s="114">
        <f t="shared" si="42"/>
        <v>0</v>
      </c>
      <c r="R240" s="114">
        <f t="shared" si="50"/>
        <v>0</v>
      </c>
      <c r="S240" s="114">
        <f t="shared" si="43"/>
        <v>0</v>
      </c>
      <c r="T240" s="114">
        <f t="shared" si="44"/>
        <v>0</v>
      </c>
      <c r="U240" s="114">
        <f t="shared" si="51"/>
        <v>64</v>
      </c>
      <c r="V240" s="114">
        <f t="shared" si="45"/>
        <v>0</v>
      </c>
    </row>
    <row r="241" spans="1:22" ht="57" x14ac:dyDescent="0.2">
      <c r="A241" s="10" t="str">
        <f>Questions!$A241</f>
        <v>PRGN-04</v>
      </c>
      <c r="B241" s="10" t="str">
        <f t="shared" si="46"/>
        <v>PRGN</v>
      </c>
      <c r="C241" s="10" t="str">
        <f>VLOOKUP($A241,Questions!$A$3:$L$333,2,0)&amp;""</f>
        <v>Does your solution process user-provided data that may contain regulated information?</v>
      </c>
      <c r="D241" s="10" t="str">
        <f>VLOOKUP($A241,Questions!$A$3:$L$333,11,0)&amp;""</f>
        <v>NA</v>
      </c>
      <c r="E241" s="10" t="str">
        <f>VLOOKUP($A241,Questions!$A$3:$L$333,12,0)&amp;""</f>
        <v>Not scored</v>
      </c>
      <c r="F241" s="10" t="str">
        <f>VLOOKUP($A241,'Privacy Analyst Evaluation'!$A$46:$K$120,3,0)&amp;""</f>
        <v/>
      </c>
      <c r="G241" s="10" t="str">
        <f>VLOOKUP($A241,'Privacy Analyst Evaluation'!$A$46:$K$120,7,0)&amp;""</f>
        <v/>
      </c>
      <c r="H241" s="10" t="str">
        <f>VLOOKUP($A241,'Privacy Analyst Evaluation'!$A$46:$K$120,8,0)&amp;""</f>
        <v/>
      </c>
      <c r="I241" s="10" t="str">
        <f>VLOOKUP($A241,'Privacy Analyst Evaluation'!$A$46:$K$120,9,0)&amp;""</f>
        <v/>
      </c>
      <c r="J241" s="10" t="str">
        <f>VLOOKUP($A241,'Privacy Analyst Evaluation'!$A$46:$K$120,10,0)&amp;""</f>
        <v/>
      </c>
      <c r="K241" s="10">
        <f t="shared" si="47"/>
        <v>10</v>
      </c>
      <c r="L241" s="114" t="str">
        <f>IF($E241="Not Scored", "N/A",IF(AND($D241='Auto Responses'!$J$27,$H241=""),"N/A",IF(AND($D241='Auto Responses'!$J$27,$H241='Auto Responses'!$J$7),1,IF(AND($D241='Auto Responses'!$J$27,$H241='Auto Responses'!$J$8),0,IF(OR($F241=$G241,$H241='Auto Responses'!$J$7),1,0)))))</f>
        <v>N/A</v>
      </c>
      <c r="M241" s="10" t="str">
        <f>VLOOKUP($A241,'Privacy Analyst Evaluation'!$A$46:$K$120,10,0)&amp;""</f>
        <v/>
      </c>
      <c r="N241" s="10">
        <f t="shared" si="48"/>
        <v>0</v>
      </c>
      <c r="O241" s="114" t="str">
        <f t="shared" si="58"/>
        <v>N/A</v>
      </c>
      <c r="P241" s="114" t="str">
        <f t="shared" si="49"/>
        <v>N/A</v>
      </c>
      <c r="Q241" s="114">
        <f t="shared" si="42"/>
        <v>0</v>
      </c>
      <c r="R241" s="114">
        <f t="shared" si="50"/>
        <v>0</v>
      </c>
      <c r="S241" s="114">
        <f t="shared" si="43"/>
        <v>0</v>
      </c>
      <c r="T241" s="114">
        <f t="shared" si="44"/>
        <v>0</v>
      </c>
      <c r="U241" s="114">
        <f t="shared" si="51"/>
        <v>64</v>
      </c>
      <c r="V241" s="114">
        <f t="shared" si="45"/>
        <v>0</v>
      </c>
    </row>
    <row r="242" spans="1:22" ht="71.25" x14ac:dyDescent="0.2">
      <c r="A242" s="10" t="str">
        <f>Questions!$A242</f>
        <v>PRGN-05</v>
      </c>
      <c r="B242" s="10" t="str">
        <f t="shared" si="46"/>
        <v>PRGN</v>
      </c>
      <c r="C242" s="10" t="str">
        <f>VLOOKUP($A242,Questions!$A$3:$L$333,2,0)&amp;""</f>
        <v>Web Link to Product/Service Privacy Notice</v>
      </c>
      <c r="D242" s="10" t="str">
        <f>VLOOKUP($A242,Questions!$A$3:$L$333,11,0)&amp;""</f>
        <v>Neutral until evaluated</v>
      </c>
      <c r="E242" s="10" t="str">
        <f>VLOOKUP($A242,Questions!$A$3:$L$333,12,0)&amp;""</f>
        <v>Privacy</v>
      </c>
      <c r="F242" s="10" t="str">
        <f>VLOOKUP($A242,'Privacy Analyst Evaluation'!$A$46:$K$120,3,0)&amp;""</f>
        <v/>
      </c>
      <c r="G242" s="10" t="str">
        <f>VLOOKUP($A242,'Privacy Analyst Evaluation'!$A$46:$K$120,7,0)&amp;""</f>
        <v>Qualitative Answer - make a selection in column G</v>
      </c>
      <c r="H242" s="10" t="str">
        <f>VLOOKUP($A242,'Privacy Analyst Evaluation'!$A$46:$K$120,8,0)&amp;""</f>
        <v/>
      </c>
      <c r="I242" s="10" t="str">
        <f>VLOOKUP($A242,'Privacy Analyst Evaluation'!$A$46:$K$120,9,0)&amp;""</f>
        <v>Standard Importance</v>
      </c>
      <c r="J242" s="10" t="str">
        <f>VLOOKUP($A242,'Privacy Analyst Evaluation'!$A$46:$K$120,10,0)&amp;""</f>
        <v/>
      </c>
      <c r="K242" s="10">
        <f t="shared" si="47"/>
        <v>10</v>
      </c>
      <c r="L242" s="114" t="str">
        <f>IF($E242="Not Scored", "N/A",IF(AND($D242='Auto Responses'!$J$27,$H242=""),"N/A",IF(AND($D242='Auto Responses'!$J$27,$H242='Auto Responses'!$J$7),1,IF(AND($D242='Auto Responses'!$J$27,$H242='Auto Responses'!$J$8),0,IF(OR($F242=$G242,$H242='Auto Responses'!$J$7),1,0)))))</f>
        <v>N/A</v>
      </c>
      <c r="M242" s="10" t="str">
        <f>VLOOKUP($A242,'Privacy Analyst Evaluation'!$A$46:$K$120,10,0)&amp;""</f>
        <v/>
      </c>
      <c r="N242" s="10">
        <f t="shared" si="48"/>
        <v>0</v>
      </c>
      <c r="O242" s="114">
        <f t="shared" si="58"/>
        <v>10</v>
      </c>
      <c r="P242" s="114" t="str">
        <f t="shared" si="49"/>
        <v>N/A</v>
      </c>
      <c r="Q242" s="114">
        <f t="shared" si="42"/>
        <v>0</v>
      </c>
      <c r="R242" s="114">
        <f t="shared" si="50"/>
        <v>0</v>
      </c>
      <c r="S242" s="114">
        <f t="shared" si="43"/>
        <v>0</v>
      </c>
      <c r="T242" s="114">
        <f t="shared" si="44"/>
        <v>0</v>
      </c>
      <c r="U242" s="114">
        <f t="shared" si="51"/>
        <v>64</v>
      </c>
      <c r="V242" s="114">
        <f t="shared" si="45"/>
        <v>0</v>
      </c>
    </row>
    <row r="243" spans="1:22" ht="71.25" x14ac:dyDescent="0.2">
      <c r="A243" s="10" t="str">
        <f>Questions!$A243</f>
        <v>PCOM-01</v>
      </c>
      <c r="B243" s="10" t="str">
        <f t="shared" si="46"/>
        <v>PCOM</v>
      </c>
      <c r="C243" s="10" t="str">
        <f>VLOOKUP($A243,Questions!$A$3:$L$333,2,0)&amp;""</f>
        <v>Have you had a personal data breach in the past three years that involved reporting to a governmental agency, notice to individuals (including voluntary notice), or notice to another organization or institution?*</v>
      </c>
      <c r="D243" s="10" t="str">
        <f>VLOOKUP($A243,Questions!$A$3:$L$333,11,0)&amp;""</f>
        <v/>
      </c>
      <c r="E243" s="10" t="str">
        <f>VLOOKUP($A243,Questions!$A$3:$L$333,12,0)&amp;""</f>
        <v>Privacy</v>
      </c>
      <c r="F243" s="10" t="str">
        <f>VLOOKUP($A243,'Privacy Analyst Evaluation'!$A$46:$K$120,3,0)&amp;""</f>
        <v/>
      </c>
      <c r="G243" s="10" t="str">
        <f>VLOOKUP($A243,'Privacy Analyst Evaluation'!$A$46:$K$120,7,0)&amp;""</f>
        <v>No</v>
      </c>
      <c r="H243" s="10" t="str">
        <f>VLOOKUP($A243,'Privacy Analyst Evaluation'!$A$46:$K$120,8,0)&amp;""</f>
        <v/>
      </c>
      <c r="I243" s="10" t="str">
        <f>VLOOKUP($A243,'Privacy Analyst Evaluation'!$A$46:$K$120,9,0)&amp;""</f>
        <v>Critical Importance</v>
      </c>
      <c r="J243" s="10" t="str">
        <f>VLOOKUP($A243,'Privacy Analyst Evaluation'!$A$46:$K$120,10,0)&amp;""</f>
        <v/>
      </c>
      <c r="K243" s="10">
        <f t="shared" si="47"/>
        <v>20</v>
      </c>
      <c r="L243" s="114">
        <f>IF($E243="Not Scored", "N/A",IF(AND($D243='Auto Responses'!$J$27,$H243=""),"N/A",IF(AND($D243='Auto Responses'!$J$27,$H243='Auto Responses'!$J$7),1,IF(AND($D243='Auto Responses'!$J$27,$H243='Auto Responses'!$J$8),0,IF(OR($F243=$G243,$H243='Auto Responses'!$J$7),1,0)))))</f>
        <v>0</v>
      </c>
      <c r="M243" s="10" t="str">
        <f>VLOOKUP($A243,'Privacy Analyst Evaluation'!$A$46:$K$120,10,0)&amp;""</f>
        <v/>
      </c>
      <c r="N243" s="10">
        <f t="shared" si="48"/>
        <v>1</v>
      </c>
      <c r="O243" s="114">
        <f t="shared" si="58"/>
        <v>20</v>
      </c>
      <c r="P243" s="114">
        <f t="shared" si="49"/>
        <v>0</v>
      </c>
      <c r="Q243" s="114">
        <f t="shared" si="42"/>
        <v>0</v>
      </c>
      <c r="R243" s="114">
        <f t="shared" si="50"/>
        <v>0</v>
      </c>
      <c r="S243" s="114">
        <f t="shared" si="43"/>
        <v>0</v>
      </c>
      <c r="T243" s="114">
        <f t="shared" si="44"/>
        <v>1</v>
      </c>
      <c r="U243" s="114">
        <f t="shared" si="51"/>
        <v>65</v>
      </c>
      <c r="V243" s="114">
        <f t="shared" si="45"/>
        <v>65</v>
      </c>
    </row>
    <row r="244" spans="1:22" ht="71.25" x14ac:dyDescent="0.2">
      <c r="A244" s="10" t="str">
        <f>Questions!$A244</f>
        <v>PCOM-02</v>
      </c>
      <c r="B244" s="10" t="str">
        <f t="shared" si="46"/>
        <v>PCOM</v>
      </c>
      <c r="C244" s="10" t="str">
        <f>VLOOKUP($A244,Questions!$A$3:$L$333,2,0)&amp;""</f>
        <v>Use this area to share information about your privacy practices that will assist those who are assessing your company data privacy program.*</v>
      </c>
      <c r="D244" s="10" t="str">
        <f>VLOOKUP($A244,Questions!$A$3:$L$333,11,0)&amp;""</f>
        <v>Neutral until evaluated</v>
      </c>
      <c r="E244" s="10" t="str">
        <f>VLOOKUP($A244,Questions!$A$3:$L$333,12,0)&amp;""</f>
        <v>Privacy</v>
      </c>
      <c r="F244" s="10" t="str">
        <f>VLOOKUP($A244,'Privacy Analyst Evaluation'!$A$46:$K$120,3,0)&amp;""</f>
        <v/>
      </c>
      <c r="G244" s="10" t="str">
        <f>VLOOKUP($A244,'Privacy Analyst Evaluation'!$A$46:$K$120,7,0)&amp;""</f>
        <v>Qualitative Answer - make a selection in column G</v>
      </c>
      <c r="H244" s="10" t="str">
        <f>VLOOKUP($A244,'Privacy Analyst Evaluation'!$A$46:$K$120,8,0)&amp;""</f>
        <v/>
      </c>
      <c r="I244" s="10" t="str">
        <f>VLOOKUP($A244,'Privacy Analyst Evaluation'!$A$46:$K$120,9,0)&amp;""</f>
        <v>Critical Importance</v>
      </c>
      <c r="J244" s="10" t="str">
        <f>VLOOKUP($A244,'Privacy Analyst Evaluation'!$A$46:$K$120,10,0)&amp;""</f>
        <v/>
      </c>
      <c r="K244" s="10">
        <f t="shared" si="47"/>
        <v>20</v>
      </c>
      <c r="L244" s="114" t="str">
        <f>IF($E244="Not Scored", "N/A",IF(AND($D244='Auto Responses'!$J$27,$H244=""),"N/A",IF(AND($D244='Auto Responses'!$J$27,$H244='Auto Responses'!$J$7),1,IF(AND($D244='Auto Responses'!$J$27,$H244='Auto Responses'!$J$8),0,IF(OR($F244=$G244,$H244='Auto Responses'!$J$7),1,0)))))</f>
        <v>N/A</v>
      </c>
      <c r="M244" s="10" t="str">
        <f>VLOOKUP($A244,'Privacy Analyst Evaluation'!$A$46:$K$120,10,0)&amp;""</f>
        <v/>
      </c>
      <c r="N244" s="10">
        <f t="shared" si="48"/>
        <v>1</v>
      </c>
      <c r="O244" s="114">
        <f t="shared" si="58"/>
        <v>20</v>
      </c>
      <c r="P244" s="114" t="str">
        <f t="shared" si="49"/>
        <v>N/A</v>
      </c>
      <c r="Q244" s="114">
        <f t="shared" si="42"/>
        <v>0</v>
      </c>
      <c r="R244" s="114">
        <f t="shared" si="50"/>
        <v>0</v>
      </c>
      <c r="S244" s="114">
        <f t="shared" si="43"/>
        <v>0</v>
      </c>
      <c r="T244" s="114">
        <f t="shared" si="44"/>
        <v>1</v>
      </c>
      <c r="U244" s="114">
        <f t="shared" si="51"/>
        <v>66</v>
      </c>
      <c r="V244" s="114">
        <f t="shared" si="45"/>
        <v>66</v>
      </c>
    </row>
    <row r="245" spans="1:22" ht="57" x14ac:dyDescent="0.2">
      <c r="A245" s="10" t="str">
        <f>Questions!$A245</f>
        <v>PCOM-03</v>
      </c>
      <c r="B245" s="10" t="str">
        <f t="shared" si="46"/>
        <v>PCOM</v>
      </c>
      <c r="C245" s="10" t="str">
        <f>VLOOKUP($A245,Questions!$A$3:$L$333,2,0)&amp;""</f>
        <v>Have you had any data privacy policy or law violations in the past 36 months?</v>
      </c>
      <c r="D245" s="10" t="str">
        <f>VLOOKUP($A245,Questions!$A$3:$L$333,11,0)&amp;""</f>
        <v/>
      </c>
      <c r="E245" s="10" t="str">
        <f>VLOOKUP($A245,Questions!$A$3:$L$333,12,0)&amp;""</f>
        <v>Privacy</v>
      </c>
      <c r="F245" s="10" t="str">
        <f>VLOOKUP($A245,'Privacy Analyst Evaluation'!$A$46:$K$120,3,0)&amp;""</f>
        <v/>
      </c>
      <c r="G245" s="10" t="str">
        <f>VLOOKUP($A245,'Privacy Analyst Evaluation'!$A$46:$K$120,7,0)&amp;""</f>
        <v>No</v>
      </c>
      <c r="H245" s="10" t="str">
        <f>VLOOKUP($A245,'Privacy Analyst Evaluation'!$A$46:$K$120,8,0)&amp;""</f>
        <v/>
      </c>
      <c r="I245" s="10" t="str">
        <f>VLOOKUP($A245,'Privacy Analyst Evaluation'!$A$46:$K$120,9,0)&amp;""</f>
        <v>Minor Importance</v>
      </c>
      <c r="J245" s="10" t="str">
        <f>VLOOKUP($A245,'Privacy Analyst Evaluation'!$A$46:$K$120,10,0)&amp;""</f>
        <v/>
      </c>
      <c r="K245" s="10">
        <f t="shared" si="47"/>
        <v>5</v>
      </c>
      <c r="L245" s="114">
        <f>IF($E245="Not Scored", "N/A",IF(AND($D245='Auto Responses'!$J$27,$H245=""),"N/A",IF(AND($D245='Auto Responses'!$J$27,$H245='Auto Responses'!$J$7),1,IF(AND($D245='Auto Responses'!$J$27,$H245='Auto Responses'!$J$8),0,IF(OR($F245=$G245,$H245='Auto Responses'!$J$7),1,0)))))</f>
        <v>0</v>
      </c>
      <c r="M245" s="10" t="str">
        <f>VLOOKUP($A245,'Privacy Analyst Evaluation'!$A$46:$K$120,10,0)&amp;""</f>
        <v/>
      </c>
      <c r="N245" s="10">
        <f t="shared" si="48"/>
        <v>0</v>
      </c>
      <c r="O245" s="114">
        <f t="shared" si="58"/>
        <v>5</v>
      </c>
      <c r="P245" s="114">
        <f t="shared" si="49"/>
        <v>0</v>
      </c>
      <c r="Q245" s="114">
        <f t="shared" si="42"/>
        <v>0</v>
      </c>
      <c r="R245" s="114">
        <f t="shared" si="50"/>
        <v>0</v>
      </c>
      <c r="S245" s="114">
        <f t="shared" si="43"/>
        <v>0</v>
      </c>
      <c r="T245" s="114">
        <f t="shared" si="44"/>
        <v>0</v>
      </c>
      <c r="U245" s="114">
        <f t="shared" si="51"/>
        <v>66</v>
      </c>
      <c r="V245" s="114">
        <f t="shared" si="45"/>
        <v>0</v>
      </c>
    </row>
    <row r="246" spans="1:22" ht="57" x14ac:dyDescent="0.2">
      <c r="A246" s="10" t="str">
        <f>Questions!$A246</f>
        <v>PCOM-04</v>
      </c>
      <c r="B246" s="10" t="str">
        <f t="shared" si="46"/>
        <v>PCOM</v>
      </c>
      <c r="C246" s="10" t="str">
        <f>VLOOKUP($A246,Questions!$A$3:$L$333,2,0)&amp;""</f>
        <v>Do you have a dedicated data privacy staff or office?</v>
      </c>
      <c r="D246" s="10" t="str">
        <f>VLOOKUP($A246,Questions!$A$3:$L$333,11,0)&amp;""</f>
        <v/>
      </c>
      <c r="E246" s="10" t="str">
        <f>VLOOKUP($A246,Questions!$A$3:$L$333,12,0)&amp;""</f>
        <v>Privacy</v>
      </c>
      <c r="F246" s="10" t="str">
        <f>VLOOKUP($A246,'Privacy Analyst Evaluation'!$A$46:$K$120,3,0)&amp;""</f>
        <v/>
      </c>
      <c r="G246" s="10" t="str">
        <f>VLOOKUP($A246,'Privacy Analyst Evaluation'!$A$46:$K$120,7,0)&amp;""</f>
        <v>Yes</v>
      </c>
      <c r="H246" s="10" t="str">
        <f>VLOOKUP($A246,'Privacy Analyst Evaluation'!$A$46:$K$120,8,0)&amp;""</f>
        <v/>
      </c>
      <c r="I246" s="10" t="str">
        <f>VLOOKUP($A246,'Privacy Analyst Evaluation'!$A$46:$K$120,9,0)&amp;""</f>
        <v>Minor Importance</v>
      </c>
      <c r="J246" s="10" t="str">
        <f>VLOOKUP($A246,'Privacy Analyst Evaluation'!$A$46:$K$120,10,0)&amp;""</f>
        <v/>
      </c>
      <c r="K246" s="10">
        <f t="shared" si="47"/>
        <v>5</v>
      </c>
      <c r="L246" s="114">
        <f>IF($E246="Not Scored", "N/A",IF(AND($D246='Auto Responses'!$J$27,$H246=""),"N/A",IF(AND($D246='Auto Responses'!$J$27,$H246='Auto Responses'!$J$7),1,IF(AND($D246='Auto Responses'!$J$27,$H246='Auto Responses'!$J$8),0,IF(OR($F246=$G246,$H246='Auto Responses'!$J$7),1,0)))))</f>
        <v>0</v>
      </c>
      <c r="M246" s="10" t="str">
        <f>VLOOKUP($A246,'Privacy Analyst Evaluation'!$A$46:$K$120,10,0)&amp;""</f>
        <v/>
      </c>
      <c r="N246" s="10">
        <f t="shared" si="48"/>
        <v>0</v>
      </c>
      <c r="O246" s="114">
        <f t="shared" si="58"/>
        <v>5</v>
      </c>
      <c r="P246" s="114">
        <f t="shared" si="49"/>
        <v>0</v>
      </c>
      <c r="Q246" s="114">
        <f t="shared" si="42"/>
        <v>0</v>
      </c>
      <c r="R246" s="114">
        <f t="shared" si="50"/>
        <v>0</v>
      </c>
      <c r="S246" s="114">
        <f t="shared" si="43"/>
        <v>0</v>
      </c>
      <c r="T246" s="114">
        <f t="shared" si="44"/>
        <v>0</v>
      </c>
      <c r="U246" s="114">
        <f t="shared" si="51"/>
        <v>66</v>
      </c>
      <c r="V246" s="114">
        <f t="shared" si="45"/>
        <v>0</v>
      </c>
    </row>
    <row r="247" spans="1:22" ht="57" x14ac:dyDescent="0.2">
      <c r="A247" s="10" t="str">
        <f>Questions!$A247</f>
        <v>PDOC-01</v>
      </c>
      <c r="B247" s="10" t="str">
        <f t="shared" si="46"/>
        <v>PDOC</v>
      </c>
      <c r="C247" s="10" t="str">
        <f>VLOOKUP($A247,Questions!$A$3:$L$333,2,0)&amp;""</f>
        <v>If you have completed a SOC 2 audit, does it include the Privacy Trust Service Principle?</v>
      </c>
      <c r="D247" s="10" t="str">
        <f>VLOOKUP($A247,Questions!$A$3:$L$333,11,0)&amp;""</f>
        <v>Neutral until evaluated</v>
      </c>
      <c r="E247" s="10" t="str">
        <f>VLOOKUP($A247,Questions!$A$3:$L$333,12,0)&amp;""</f>
        <v>Not scored</v>
      </c>
      <c r="F247" s="10" t="str">
        <f>VLOOKUP($A247,'Privacy Analyst Evaluation'!$A$46:$K$120,3,0)&amp;""</f>
        <v/>
      </c>
      <c r="G247" s="10" t="str">
        <f>VLOOKUP($A247,'Privacy Analyst Evaluation'!$A$46:$K$120,7,0)&amp;""</f>
        <v>Yes</v>
      </c>
      <c r="H247" s="10" t="str">
        <f>VLOOKUP($A247,'Privacy Analyst Evaluation'!$A$46:$K$120,8,0)&amp;""</f>
        <v/>
      </c>
      <c r="I247" s="10" t="str">
        <f>VLOOKUP($A247,'Privacy Analyst Evaluation'!$A$46:$K$120,9,0)&amp;""</f>
        <v/>
      </c>
      <c r="J247" s="10" t="str">
        <f>VLOOKUP($A247,'Privacy Analyst Evaluation'!$A$46:$K$120,10,0)&amp;""</f>
        <v/>
      </c>
      <c r="K247" s="10">
        <f t="shared" si="47"/>
        <v>10</v>
      </c>
      <c r="L247" s="114" t="str">
        <f>IF($E247="Not Scored", "N/A",IF(AND($D247='Auto Responses'!$J$27,$H247=""),"N/A",IF(AND($D247='Auto Responses'!$J$27,$H247='Auto Responses'!$J$7),1,IF(AND($D247='Auto Responses'!$J$27,$H247='Auto Responses'!$J$8),0,IF(OR($F247=$G247,$H247='Auto Responses'!$J$7),1,0)))))</f>
        <v>N/A</v>
      </c>
      <c r="M247" s="10" t="str">
        <f>VLOOKUP($A247,'Privacy Analyst Evaluation'!$A$46:$K$120,10,0)&amp;""</f>
        <v/>
      </c>
      <c r="N247" s="10">
        <f t="shared" si="48"/>
        <v>0</v>
      </c>
      <c r="O247" s="114" t="str">
        <f t="shared" si="58"/>
        <v>N/A</v>
      </c>
      <c r="P247" s="114" t="str">
        <f t="shared" si="49"/>
        <v>N/A</v>
      </c>
      <c r="Q247" s="114">
        <f t="shared" si="42"/>
        <v>0</v>
      </c>
      <c r="R247" s="114">
        <f t="shared" si="50"/>
        <v>0</v>
      </c>
      <c r="S247" s="114">
        <f t="shared" si="43"/>
        <v>0</v>
      </c>
      <c r="T247" s="114">
        <f t="shared" si="44"/>
        <v>0</v>
      </c>
      <c r="U247" s="114">
        <f t="shared" si="51"/>
        <v>66</v>
      </c>
      <c r="V247" s="114">
        <f t="shared" si="45"/>
        <v>0</v>
      </c>
    </row>
    <row r="248" spans="1:22" ht="57" x14ac:dyDescent="0.2">
      <c r="A248" s="10" t="str">
        <f>Questions!$A248</f>
        <v>PDOC-02</v>
      </c>
      <c r="B248" s="10" t="str">
        <f t="shared" si="46"/>
        <v>PDOC</v>
      </c>
      <c r="C248" s="10" t="str">
        <f>VLOOKUP($A248,Questions!$A$3:$L$333,2,0)&amp;""</f>
        <v>Do you conform with a specific industry-standard privacy framework (e.g., NIST Privacy Framework, GDPR, ISO 27701)?</v>
      </c>
      <c r="D248" s="10" t="str">
        <f>VLOOKUP($A248,Questions!$A$3:$L$333,11,0)&amp;""</f>
        <v>Neutral until evaluated</v>
      </c>
      <c r="E248" s="10" t="str">
        <f>VLOOKUP($A248,Questions!$A$3:$L$333,12,0)&amp;""</f>
        <v>Not scored</v>
      </c>
      <c r="F248" s="10" t="str">
        <f>VLOOKUP($A248,'Privacy Analyst Evaluation'!$A$46:$K$120,3,0)&amp;""</f>
        <v/>
      </c>
      <c r="G248" s="10" t="str">
        <f>VLOOKUP($A248,'Privacy Analyst Evaluation'!$A$46:$K$120,7,0)&amp;""</f>
        <v>Yes</v>
      </c>
      <c r="H248" s="10" t="str">
        <f>VLOOKUP($A248,'Privacy Analyst Evaluation'!$A$46:$K$120,8,0)&amp;""</f>
        <v/>
      </c>
      <c r="I248" s="10" t="str">
        <f>VLOOKUP($A248,'Privacy Analyst Evaluation'!$A$46:$K$120,9,0)&amp;""</f>
        <v/>
      </c>
      <c r="J248" s="10" t="str">
        <f>VLOOKUP($A248,'Privacy Analyst Evaluation'!$A$46:$K$120,10,0)&amp;""</f>
        <v/>
      </c>
      <c r="K248" s="10">
        <f t="shared" si="47"/>
        <v>10</v>
      </c>
      <c r="L248" s="114" t="str">
        <f>IF($E248="Not Scored", "N/A",IF(AND($D248='Auto Responses'!$J$27,$H248=""),"N/A",IF(AND($D248='Auto Responses'!$J$27,$H248='Auto Responses'!$J$7),1,IF(AND($D248='Auto Responses'!$J$27,$H248='Auto Responses'!$J$8),0,IF(OR($F248=$G248,$H248='Auto Responses'!$J$7),1,0)))))</f>
        <v>N/A</v>
      </c>
      <c r="M248" s="10" t="str">
        <f>VLOOKUP($A248,'Privacy Analyst Evaluation'!$A$46:$K$120,10,0)&amp;""</f>
        <v/>
      </c>
      <c r="N248" s="10">
        <f t="shared" si="48"/>
        <v>0</v>
      </c>
      <c r="O248" s="114" t="str">
        <f t="shared" si="58"/>
        <v>N/A</v>
      </c>
      <c r="P248" s="114" t="str">
        <f t="shared" si="49"/>
        <v>N/A</v>
      </c>
      <c r="Q248" s="114">
        <f t="shared" si="42"/>
        <v>0</v>
      </c>
      <c r="R248" s="114">
        <f t="shared" si="50"/>
        <v>0</v>
      </c>
      <c r="S248" s="114">
        <f t="shared" si="43"/>
        <v>0</v>
      </c>
      <c r="T248" s="114">
        <f t="shared" si="44"/>
        <v>0</v>
      </c>
      <c r="U248" s="114">
        <f t="shared" si="51"/>
        <v>66</v>
      </c>
      <c r="V248" s="114">
        <f t="shared" si="45"/>
        <v>0</v>
      </c>
    </row>
    <row r="249" spans="1:22" ht="57" x14ac:dyDescent="0.2">
      <c r="A249" s="10" t="str">
        <f>Questions!$A249</f>
        <v>PDOC-03</v>
      </c>
      <c r="B249" s="10" t="str">
        <f t="shared" si="46"/>
        <v>PDOC</v>
      </c>
      <c r="C249" s="10" t="str">
        <f>VLOOKUP($A249,Questions!$A$3:$L$333,2,0)&amp;""</f>
        <v>Does your employee onboarding and offboarding policy include training of employees on information security and data privacy?</v>
      </c>
      <c r="D249" s="10" t="str">
        <f>VLOOKUP($A249,Questions!$A$3:$L$333,11,0)&amp;""</f>
        <v/>
      </c>
      <c r="E249" s="10" t="str">
        <f>VLOOKUP($A249,Questions!$A$3:$L$333,12,0)&amp;""</f>
        <v>Privacy</v>
      </c>
      <c r="F249" s="10" t="str">
        <f>VLOOKUP($A249,'Privacy Analyst Evaluation'!$A$46:$K$120,3,0)&amp;""</f>
        <v/>
      </c>
      <c r="G249" s="10" t="str">
        <f>VLOOKUP($A249,'Privacy Analyst Evaluation'!$A$46:$K$120,7,0)&amp;""</f>
        <v>Yes</v>
      </c>
      <c r="H249" s="10" t="str">
        <f>VLOOKUP($A249,'Privacy Analyst Evaluation'!$A$46:$K$120,8,0)&amp;""</f>
        <v/>
      </c>
      <c r="I249" s="10" t="str">
        <f>VLOOKUP($A249,'Privacy Analyst Evaluation'!$A$46:$K$120,9,0)&amp;""</f>
        <v>Standard Importance</v>
      </c>
      <c r="J249" s="10" t="str">
        <f>VLOOKUP($A249,'Privacy Analyst Evaluation'!$A$46:$K$120,10,0)&amp;""</f>
        <v/>
      </c>
      <c r="K249" s="10">
        <f t="shared" si="47"/>
        <v>10</v>
      </c>
      <c r="L249" s="114">
        <f>IF($E249="Not Scored", "N/A",IF(AND($D249='Auto Responses'!$J$27,$H249=""),"N/A",IF(AND($D249='Auto Responses'!$J$27,$H249='Auto Responses'!$J$7),1,IF(AND($D249='Auto Responses'!$J$27,$H249='Auto Responses'!$J$8),0,IF(OR($F249=$G249,$H249='Auto Responses'!$J$7),1,0)))))</f>
        <v>0</v>
      </c>
      <c r="M249" s="10" t="str">
        <f>VLOOKUP($A249,'Privacy Analyst Evaluation'!$A$46:$K$120,10,0)&amp;""</f>
        <v/>
      </c>
      <c r="N249" s="10">
        <f t="shared" si="48"/>
        <v>0</v>
      </c>
      <c r="O249" s="114">
        <f t="shared" si="58"/>
        <v>10</v>
      </c>
      <c r="P249" s="114">
        <f t="shared" si="49"/>
        <v>0</v>
      </c>
      <c r="Q249" s="114">
        <f t="shared" si="42"/>
        <v>0</v>
      </c>
      <c r="R249" s="114">
        <f t="shared" si="50"/>
        <v>0</v>
      </c>
      <c r="S249" s="114">
        <f t="shared" si="43"/>
        <v>0</v>
      </c>
      <c r="T249" s="114">
        <f t="shared" si="44"/>
        <v>0</v>
      </c>
      <c r="U249" s="114">
        <f t="shared" si="51"/>
        <v>66</v>
      </c>
      <c r="V249" s="114">
        <f t="shared" si="45"/>
        <v>0</v>
      </c>
    </row>
    <row r="250" spans="1:22" ht="57" x14ac:dyDescent="0.2">
      <c r="A250" s="10" t="str">
        <f>Questions!$A250</f>
        <v>PTHP-01</v>
      </c>
      <c r="B250" s="10" t="str">
        <f t="shared" si="46"/>
        <v>PTHP</v>
      </c>
      <c r="C250" s="10" t="str">
        <f>VLOOKUP($A250,Questions!$A$3:$L$333,2,0)&amp;""</f>
        <v>Do you have contractual agreements with third parties that require them to maintain standards and to comply with all regulatory requirements?*</v>
      </c>
      <c r="D250" s="10" t="str">
        <f>VLOOKUP($A250,Questions!$A$3:$L$333,11,0)&amp;""</f>
        <v/>
      </c>
      <c r="E250" s="10" t="str">
        <f>VLOOKUP($A250,Questions!$A$3:$L$333,12,0)&amp;""</f>
        <v>Privacy</v>
      </c>
      <c r="F250" s="10" t="str">
        <f>VLOOKUP($A250,'Privacy Analyst Evaluation'!$A$46:$K$120,3,0)&amp;""</f>
        <v/>
      </c>
      <c r="G250" s="10" t="str">
        <f>VLOOKUP($A250,'Privacy Analyst Evaluation'!$A$46:$K$120,7,0)&amp;""</f>
        <v>Yes</v>
      </c>
      <c r="H250" s="10" t="str">
        <f>VLOOKUP($A250,'Privacy Analyst Evaluation'!$A$46:$K$120,8,0)&amp;""</f>
        <v/>
      </c>
      <c r="I250" s="10" t="str">
        <f>VLOOKUP($A250,'Privacy Analyst Evaluation'!$A$46:$K$120,9,0)&amp;""</f>
        <v>Critical Importance</v>
      </c>
      <c r="J250" s="10" t="str">
        <f>VLOOKUP($A250,'Privacy Analyst Evaluation'!$A$46:$K$120,10,0)&amp;""</f>
        <v/>
      </c>
      <c r="K250" s="10">
        <f t="shared" si="47"/>
        <v>20</v>
      </c>
      <c r="L250" s="114">
        <f>IF($E250="Not Scored", "N/A",IF(AND($D250='Auto Responses'!$J$27,$H250=""),"N/A",IF(AND($D250='Auto Responses'!$J$27,$H250='Auto Responses'!$J$7),1,IF(AND($D250='Auto Responses'!$J$27,$H250='Auto Responses'!$J$8),0,IF(OR($F250=$G250,$H250='Auto Responses'!$J$7),1,0)))))</f>
        <v>0</v>
      </c>
      <c r="M250" s="10" t="str">
        <f>VLOOKUP($A250,'Privacy Analyst Evaluation'!$A$46:$K$120,10,0)&amp;""</f>
        <v/>
      </c>
      <c r="N250" s="10">
        <f t="shared" si="48"/>
        <v>1</v>
      </c>
      <c r="O250" s="114">
        <f t="shared" si="58"/>
        <v>20</v>
      </c>
      <c r="P250" s="114">
        <f t="shared" si="49"/>
        <v>0</v>
      </c>
      <c r="Q250" s="114">
        <f t="shared" si="42"/>
        <v>0</v>
      </c>
      <c r="R250" s="114">
        <f t="shared" si="50"/>
        <v>0</v>
      </c>
      <c r="S250" s="114">
        <f t="shared" si="43"/>
        <v>0</v>
      </c>
      <c r="T250" s="114">
        <f t="shared" si="44"/>
        <v>1</v>
      </c>
      <c r="U250" s="114">
        <f t="shared" si="51"/>
        <v>67</v>
      </c>
      <c r="V250" s="114">
        <f t="shared" si="45"/>
        <v>67</v>
      </c>
    </row>
    <row r="251" spans="1:22" ht="85.5" x14ac:dyDescent="0.2">
      <c r="A251" s="10" t="str">
        <f>Questions!$A251</f>
        <v>PTHP-02</v>
      </c>
      <c r="B251" s="10" t="str">
        <f t="shared" si="46"/>
        <v>PTHP</v>
      </c>
      <c r="C251" s="10" t="str">
        <f>VLOOKUP($A251,Questions!$A$3:$L$333,2,0)&amp;""</f>
        <v xml:space="preserve">Do you perform privacy impact assesments of third parties that collect, process, or have access to personal data to ensure they meet industry and regulatory standards and to mitigate harmful, unethical, or discriminatory impacts on data subjects? </v>
      </c>
      <c r="D251" s="10" t="str">
        <f>VLOOKUP($A251,Questions!$A$3:$L$333,11,0)&amp;""</f>
        <v/>
      </c>
      <c r="E251" s="10" t="str">
        <f>VLOOKUP($A251,Questions!$A$3:$L$333,12,0)&amp;""</f>
        <v>Privacy</v>
      </c>
      <c r="F251" s="10" t="str">
        <f>VLOOKUP($A251,'Privacy Analyst Evaluation'!$A$46:$K$120,3,0)&amp;""</f>
        <v/>
      </c>
      <c r="G251" s="10" t="str">
        <f>VLOOKUP($A251,'Privacy Analyst Evaluation'!$A$46:$K$120,7,0)&amp;""</f>
        <v>Yes</v>
      </c>
      <c r="H251" s="10" t="str">
        <f>VLOOKUP($A251,'Privacy Analyst Evaluation'!$A$46:$K$120,8,0)&amp;""</f>
        <v/>
      </c>
      <c r="I251" s="10" t="str">
        <f>VLOOKUP($A251,'Privacy Analyst Evaluation'!$A$46:$K$120,9,0)&amp;""</f>
        <v>Minor Importance</v>
      </c>
      <c r="J251" s="10" t="str">
        <f>VLOOKUP($A251,'Privacy Analyst Evaluation'!$A$46:$K$120,10,0)&amp;""</f>
        <v/>
      </c>
      <c r="K251" s="10">
        <f t="shared" si="47"/>
        <v>5</v>
      </c>
      <c r="L251" s="114">
        <f>IF($E251="Not Scored", "N/A",IF(AND($D251='Auto Responses'!$J$27,$H251=""),"N/A",IF(AND($D251='Auto Responses'!$J$27,$H251='Auto Responses'!$J$7),1,IF(AND($D251='Auto Responses'!$J$27,$H251='Auto Responses'!$J$8),0,IF(OR($F251=$G251,$H251='Auto Responses'!$J$7),1,0)))))</f>
        <v>0</v>
      </c>
      <c r="M251" s="10" t="str">
        <f>VLOOKUP($A251,'Privacy Analyst Evaluation'!$A$46:$K$120,10,0)&amp;""</f>
        <v/>
      </c>
      <c r="N251" s="10">
        <f t="shared" si="48"/>
        <v>0</v>
      </c>
      <c r="O251" s="114">
        <f t="shared" si="58"/>
        <v>5</v>
      </c>
      <c r="P251" s="114">
        <f t="shared" si="49"/>
        <v>0</v>
      </c>
      <c r="Q251" s="114">
        <f t="shared" si="42"/>
        <v>0</v>
      </c>
      <c r="R251" s="114">
        <f t="shared" si="50"/>
        <v>0</v>
      </c>
      <c r="S251" s="114">
        <f t="shared" si="43"/>
        <v>0</v>
      </c>
      <c r="T251" s="114">
        <f t="shared" si="44"/>
        <v>0</v>
      </c>
      <c r="U251" s="114">
        <f t="shared" si="51"/>
        <v>67</v>
      </c>
      <c r="V251" s="114">
        <f t="shared" si="45"/>
        <v>0</v>
      </c>
    </row>
    <row r="252" spans="1:22" ht="57" x14ac:dyDescent="0.2">
      <c r="A252" s="10" t="str">
        <f>Questions!$A252</f>
        <v>PCHG-01</v>
      </c>
      <c r="B252" s="10" t="str">
        <f t="shared" si="46"/>
        <v>PCHG</v>
      </c>
      <c r="C252" s="10" t="str">
        <f>VLOOKUP($A252,Questions!$A$3:$L$333,2,0)&amp;""</f>
        <v>Does your change management process include privacy review and approval?</v>
      </c>
      <c r="D252" s="10" t="str">
        <f>VLOOKUP($A252,Questions!$A$3:$L$333,11,0)&amp;""</f>
        <v>Neutral until evaluated</v>
      </c>
      <c r="E252" s="10" t="str">
        <f>VLOOKUP($A252,Questions!$A$3:$L$333,12,0)&amp;""</f>
        <v>Privacy</v>
      </c>
      <c r="F252" s="10" t="str">
        <f>VLOOKUP($A252,'Privacy Analyst Evaluation'!$A$46:$K$120,3,0)&amp;""</f>
        <v/>
      </c>
      <c r="G252" s="10" t="str">
        <f>VLOOKUP($A252,'Privacy Analyst Evaluation'!$A$46:$K$120,7,0)&amp;""</f>
        <v>Yes</v>
      </c>
      <c r="H252" s="10" t="str">
        <f>VLOOKUP($A252,'Privacy Analyst Evaluation'!$A$46:$K$120,8,0)&amp;""</f>
        <v/>
      </c>
      <c r="I252" s="10" t="str">
        <f>VLOOKUP($A252,'Privacy Analyst Evaluation'!$A$46:$K$120,9,0)&amp;""</f>
        <v/>
      </c>
      <c r="J252" s="10" t="str">
        <f>VLOOKUP($A252,'Privacy Analyst Evaluation'!$A$46:$K$120,10,0)&amp;""</f>
        <v/>
      </c>
      <c r="K252" s="10">
        <f t="shared" si="47"/>
        <v>10</v>
      </c>
      <c r="L252" s="114" t="str">
        <f>IF($E252="Not Scored", "N/A",IF(AND($D252='Auto Responses'!$J$27,$H252=""),"N/A",IF(AND($D252='Auto Responses'!$J$27,$H252='Auto Responses'!$J$7),1,IF(AND($D252='Auto Responses'!$J$27,$H252='Auto Responses'!$J$8),0,IF(OR($F252=$G252,$H252='Auto Responses'!$J$7),1,0)))))</f>
        <v>N/A</v>
      </c>
      <c r="M252" s="10" t="str">
        <f>VLOOKUP($A252,'Privacy Analyst Evaluation'!$A$46:$K$120,10,0)&amp;""</f>
        <v/>
      </c>
      <c r="N252" s="10">
        <f t="shared" si="48"/>
        <v>0</v>
      </c>
      <c r="O252" s="114">
        <f t="shared" si="58"/>
        <v>10</v>
      </c>
      <c r="P252" s="114" t="str">
        <f t="shared" si="49"/>
        <v>N/A</v>
      </c>
      <c r="Q252" s="114">
        <f t="shared" si="42"/>
        <v>0</v>
      </c>
      <c r="R252" s="114">
        <f t="shared" si="50"/>
        <v>0</v>
      </c>
      <c r="S252" s="114">
        <f t="shared" si="43"/>
        <v>0</v>
      </c>
      <c r="T252" s="114">
        <f t="shared" si="44"/>
        <v>0</v>
      </c>
      <c r="U252" s="114">
        <f t="shared" si="51"/>
        <v>67</v>
      </c>
      <c r="V252" s="114">
        <f t="shared" si="45"/>
        <v>0</v>
      </c>
    </row>
    <row r="253" spans="1:22" ht="57" x14ac:dyDescent="0.2">
      <c r="A253" s="10" t="str">
        <f>Questions!$A253</f>
        <v>PCHG-02</v>
      </c>
      <c r="B253" s="10" t="str">
        <f t="shared" si="46"/>
        <v>PCHG</v>
      </c>
      <c r="C253" s="10" t="str">
        <f>VLOOKUP($A253,Questions!$A$3:$L$333,2,0)&amp;""</f>
        <v>Do you have policy and procedure, currently implemented, guiding how privacy risks are mitigated until they can be resolved?</v>
      </c>
      <c r="D253" s="10" t="str">
        <f>VLOOKUP($A253,Questions!$A$3:$L$333,11,0)&amp;""</f>
        <v/>
      </c>
      <c r="E253" s="10" t="str">
        <f>VLOOKUP($A253,Questions!$A$3:$L$333,12,0)&amp;""</f>
        <v>Privacy</v>
      </c>
      <c r="F253" s="10" t="str">
        <f>VLOOKUP($A253,'Privacy Analyst Evaluation'!$A$46:$K$120,3,0)&amp;""</f>
        <v/>
      </c>
      <c r="G253" s="10" t="str">
        <f>VLOOKUP($A253,'Privacy Analyst Evaluation'!$A$46:$K$120,7,0)&amp;""</f>
        <v>Yes</v>
      </c>
      <c r="H253" s="10" t="str">
        <f>VLOOKUP($A253,'Privacy Analyst Evaluation'!$A$46:$K$120,8,0)&amp;""</f>
        <v/>
      </c>
      <c r="I253" s="10" t="str">
        <f>VLOOKUP($A253,'Privacy Analyst Evaluation'!$A$46:$K$120,9,0)&amp;""</f>
        <v>Minor Importance</v>
      </c>
      <c r="J253" s="10" t="str">
        <f>VLOOKUP($A253,'Privacy Analyst Evaluation'!$A$46:$K$120,10,0)&amp;""</f>
        <v/>
      </c>
      <c r="K253" s="10">
        <f t="shared" si="47"/>
        <v>5</v>
      </c>
      <c r="L253" s="114">
        <f>IF($E253="Not Scored", "N/A",IF(AND($D253='Auto Responses'!$J$27,$H253=""),"N/A",IF(AND($D253='Auto Responses'!$J$27,$H253='Auto Responses'!$J$7),1,IF(AND($D253='Auto Responses'!$J$27,$H253='Auto Responses'!$J$8),0,IF(OR($F253=$G253,$H253='Auto Responses'!$J$7),1,0)))))</f>
        <v>0</v>
      </c>
      <c r="M253" s="10" t="str">
        <f>VLOOKUP($A253,'Privacy Analyst Evaluation'!$A$46:$K$120,10,0)&amp;""</f>
        <v/>
      </c>
      <c r="N253" s="10">
        <f t="shared" si="48"/>
        <v>0</v>
      </c>
      <c r="O253" s="114">
        <f t="shared" si="58"/>
        <v>5</v>
      </c>
      <c r="P253" s="114">
        <f t="shared" si="49"/>
        <v>0</v>
      </c>
      <c r="Q253" s="114">
        <f t="shared" si="42"/>
        <v>0</v>
      </c>
      <c r="R253" s="114">
        <f t="shared" si="50"/>
        <v>0</v>
      </c>
      <c r="S253" s="114">
        <f t="shared" si="43"/>
        <v>0</v>
      </c>
      <c r="T253" s="114">
        <f t="shared" si="44"/>
        <v>0</v>
      </c>
      <c r="U253" s="114">
        <f t="shared" si="51"/>
        <v>67</v>
      </c>
      <c r="V253" s="114">
        <f t="shared" si="45"/>
        <v>0</v>
      </c>
    </row>
    <row r="254" spans="1:22" ht="57" x14ac:dyDescent="0.2">
      <c r="A254" s="10" t="str">
        <f>Questions!$A254</f>
        <v>PDAT-01</v>
      </c>
      <c r="B254" s="10" t="str">
        <f t="shared" si="46"/>
        <v>PDAT</v>
      </c>
      <c r="C254" s="10" t="str">
        <f>VLOOKUP($A254,Questions!$A$3:$L$333,2,0)&amp;""</f>
        <v>Do you collect, process, or store demographic information?*</v>
      </c>
      <c r="D254" s="10" t="str">
        <f>VLOOKUP($A254,Questions!$A$3:$L$333,11,0)&amp;""</f>
        <v>Neutral until evaluated</v>
      </c>
      <c r="E254" s="10" t="str">
        <f>VLOOKUP($A254,Questions!$A$3:$L$333,12,0)&amp;""</f>
        <v>Privacy</v>
      </c>
      <c r="F254" s="10" t="str">
        <f>VLOOKUP($A254,'Privacy Analyst Evaluation'!$A$46:$K$120,3,0)&amp;""</f>
        <v/>
      </c>
      <c r="G254" s="10" t="str">
        <f>VLOOKUP($A254,'Privacy Analyst Evaluation'!$A$46:$K$120,7,0)&amp;""</f>
        <v>No</v>
      </c>
      <c r="H254" s="10" t="str">
        <f>VLOOKUP($A254,'Privacy Analyst Evaluation'!$A$46:$K$120,8,0)&amp;""</f>
        <v/>
      </c>
      <c r="I254" s="10" t="str">
        <f>VLOOKUP($A254,'Privacy Analyst Evaluation'!$A$46:$K$120,9,0)&amp;""</f>
        <v>Critical Importance</v>
      </c>
      <c r="J254" s="10" t="str">
        <f>VLOOKUP($A254,'Privacy Analyst Evaluation'!$A$46:$K$120,10,0)&amp;""</f>
        <v/>
      </c>
      <c r="K254" s="10">
        <f t="shared" si="47"/>
        <v>20</v>
      </c>
      <c r="L254" s="114" t="str">
        <f>IF($E254="Not Scored", "N/A",IF(AND($D254='Auto Responses'!$J$27,$H254=""),"N/A",IF(AND($D254='Auto Responses'!$J$27,$H254='Auto Responses'!$J$7),1,IF(AND($D254='Auto Responses'!$J$27,$H254='Auto Responses'!$J$8),0,IF(OR($F254=$G254,$H254='Auto Responses'!$J$7),1,0)))))</f>
        <v>N/A</v>
      </c>
      <c r="M254" s="10" t="str">
        <f>VLOOKUP($A254,'Privacy Analyst Evaluation'!$A$46:$K$120,10,0)&amp;""</f>
        <v/>
      </c>
      <c r="N254" s="10">
        <f t="shared" si="48"/>
        <v>1</v>
      </c>
      <c r="O254" s="114">
        <f t="shared" si="58"/>
        <v>20</v>
      </c>
      <c r="P254" s="114" t="str">
        <f t="shared" si="49"/>
        <v>N/A</v>
      </c>
      <c r="Q254" s="114">
        <f t="shared" ref="Q254:Q316" si="59">IF(M254="TRUE",1,0)</f>
        <v>0</v>
      </c>
      <c r="R254" s="114">
        <f t="shared" si="50"/>
        <v>0</v>
      </c>
      <c r="S254" s="114">
        <f t="shared" ref="S254:S316" si="60">IF(Q254=0,0,R254)</f>
        <v>0</v>
      </c>
      <c r="T254" s="114">
        <f t="shared" ref="T254:T316" si="61">IF(N254=1,1,0)</f>
        <v>1</v>
      </c>
      <c r="U254" s="114">
        <f t="shared" si="51"/>
        <v>68</v>
      </c>
      <c r="V254" s="114">
        <f t="shared" ref="V254:V316" si="62">IF(T254=0,0,U254)</f>
        <v>68</v>
      </c>
    </row>
    <row r="255" spans="1:22" ht="57" x14ac:dyDescent="0.2">
      <c r="A255" s="10" t="str">
        <f>Questions!$A255</f>
        <v>PDAT-02</v>
      </c>
      <c r="B255" s="10" t="str">
        <f t="shared" ref="B255:B317" si="63">LEFT(A255,4)</f>
        <v>PDAT</v>
      </c>
      <c r="C255" s="10" t="str">
        <f>VLOOKUP($A255,Questions!$A$3:$L$333,2,0)&amp;""</f>
        <v>Do you capture or create genetic, biometric, or behaviometric information (e.g.,  facial recognition or fingerprints)?*</v>
      </c>
      <c r="D255" s="10" t="str">
        <f>VLOOKUP($A255,Questions!$A$3:$L$333,11,0)&amp;""</f>
        <v>Neutral until evaluated</v>
      </c>
      <c r="E255" s="10" t="str">
        <f>VLOOKUP($A255,Questions!$A$3:$L$333,12,0)&amp;""</f>
        <v>Privacy</v>
      </c>
      <c r="F255" s="10" t="str">
        <f>VLOOKUP($A255,'Privacy Analyst Evaluation'!$A$46:$K$120,3,0)&amp;""</f>
        <v/>
      </c>
      <c r="G255" s="10" t="str">
        <f>VLOOKUP($A255,'Privacy Analyst Evaluation'!$A$46:$K$120,7,0)&amp;""</f>
        <v>No</v>
      </c>
      <c r="H255" s="10" t="str">
        <f>VLOOKUP($A255,'Privacy Analyst Evaluation'!$A$46:$K$120,8,0)&amp;""</f>
        <v/>
      </c>
      <c r="I255" s="10" t="str">
        <f>VLOOKUP($A255,'Privacy Analyst Evaluation'!$A$46:$K$120,9,0)&amp;""</f>
        <v>Critical Importance</v>
      </c>
      <c r="J255" s="10" t="str">
        <f>VLOOKUP($A255,'Privacy Analyst Evaluation'!$A$46:$K$120,10,0)&amp;""</f>
        <v/>
      </c>
      <c r="K255" s="10">
        <f t="shared" ref="K255:K317" si="64">IF($I255="Critical Importance",20,IF($I255="Minor Importance",5,10))</f>
        <v>20</v>
      </c>
      <c r="L255" s="114" t="str">
        <f>IF($E255="Not Scored", "N/A",IF(AND($D255='Auto Responses'!$J$27,$H255=""),"N/A",IF(AND($D255='Auto Responses'!$J$27,$H255='Auto Responses'!$J$7),1,IF(AND($D255='Auto Responses'!$J$27,$H255='Auto Responses'!$J$8),0,IF(OR($F255=$G255,$H255='Auto Responses'!$J$7),1,0)))))</f>
        <v>N/A</v>
      </c>
      <c r="M255" s="10" t="str">
        <f>VLOOKUP($A255,'Privacy Analyst Evaluation'!$A$46:$K$120,10,0)&amp;""</f>
        <v/>
      </c>
      <c r="N255" s="10">
        <f t="shared" ref="N255:N317" si="65">IF($J255="Critical Importance",1,IF(AND($J255="",$I255="Critical Importance"),1,0))</f>
        <v>1</v>
      </c>
      <c r="O255" s="114">
        <f t="shared" ref="O255:O302" si="66">IF($E255="Not Scored","N/A",IF($J255="",$K255,IF($J255="Minor Importance",5,IF($J255="Standard Importance",10,IF($J255="Critical Importance",20,0)))))</f>
        <v>20</v>
      </c>
      <c r="P255" s="114" t="str">
        <f t="shared" ref="P255:P317" si="67">IF(OR($O255="N/A",$L255="N/A"),"N/A",$O255*$L255)</f>
        <v>N/A</v>
      </c>
      <c r="Q255" s="114">
        <f t="shared" si="59"/>
        <v>0</v>
      </c>
      <c r="R255" s="114">
        <f t="shared" si="50"/>
        <v>0</v>
      </c>
      <c r="S255" s="114">
        <f t="shared" si="60"/>
        <v>0</v>
      </c>
      <c r="T255" s="114">
        <f t="shared" si="61"/>
        <v>1</v>
      </c>
      <c r="U255" s="114">
        <f t="shared" si="51"/>
        <v>69</v>
      </c>
      <c r="V255" s="114">
        <f t="shared" si="62"/>
        <v>69</v>
      </c>
    </row>
    <row r="256" spans="1:22" ht="57" x14ac:dyDescent="0.2">
      <c r="A256" s="10" t="str">
        <f>Questions!$A256</f>
        <v>PDAT-03</v>
      </c>
      <c r="B256" s="10" t="str">
        <f t="shared" si="63"/>
        <v>PDAT</v>
      </c>
      <c r="C256" s="10" t="str">
        <f>VLOOKUP($A256,Questions!$A$3:$L$333,2,0)&amp;""</f>
        <v>Do you combine institutional data (including "de-identified," "anonymized," or otherwise masked data) with personal data from any other sources?*</v>
      </c>
      <c r="D256" s="10" t="str">
        <f>VLOOKUP($A256,Questions!$A$3:$L$333,11,0)&amp;""</f>
        <v>Neutral until evaluated</v>
      </c>
      <c r="E256" s="10" t="str">
        <f>VLOOKUP($A256,Questions!$A$3:$L$333,12,0)&amp;""</f>
        <v>Privacy</v>
      </c>
      <c r="F256" s="10" t="str">
        <f>VLOOKUP($A256,'Privacy Analyst Evaluation'!$A$46:$K$120,3,0)&amp;""</f>
        <v/>
      </c>
      <c r="G256" s="10" t="str">
        <f>VLOOKUP($A256,'Privacy Analyst Evaluation'!$A$46:$K$120,7,0)&amp;""</f>
        <v>No</v>
      </c>
      <c r="H256" s="10" t="str">
        <f>VLOOKUP($A256,'Privacy Analyst Evaluation'!$A$46:$K$120,8,0)&amp;""</f>
        <v/>
      </c>
      <c r="I256" s="10" t="str">
        <f>VLOOKUP($A256,'Privacy Analyst Evaluation'!$A$46:$K$120,9,0)&amp;""</f>
        <v>Critical Importance</v>
      </c>
      <c r="J256" s="10" t="str">
        <f>VLOOKUP($A256,'Privacy Analyst Evaluation'!$A$46:$K$120,10,0)&amp;""</f>
        <v/>
      </c>
      <c r="K256" s="10">
        <f t="shared" si="64"/>
        <v>20</v>
      </c>
      <c r="L256" s="114" t="str">
        <f>IF($E256="Not Scored", "N/A",IF(AND($D256='Auto Responses'!$J$27,$H256=""),"N/A",IF(AND($D256='Auto Responses'!$J$27,$H256='Auto Responses'!$J$7),1,IF(AND($D256='Auto Responses'!$J$27,$H256='Auto Responses'!$J$8),0,IF(OR($F256=$G256,$H256='Auto Responses'!$J$7),1,0)))))</f>
        <v>N/A</v>
      </c>
      <c r="M256" s="10" t="str">
        <f>VLOOKUP($A256,'Privacy Analyst Evaluation'!$A$46:$K$120,10,0)&amp;""</f>
        <v/>
      </c>
      <c r="N256" s="10">
        <f t="shared" si="65"/>
        <v>1</v>
      </c>
      <c r="O256" s="114">
        <f t="shared" si="66"/>
        <v>20</v>
      </c>
      <c r="P256" s="114" t="str">
        <f t="shared" si="67"/>
        <v>N/A</v>
      </c>
      <c r="Q256" s="114">
        <f t="shared" si="59"/>
        <v>0</v>
      </c>
      <c r="R256" s="114">
        <f t="shared" si="50"/>
        <v>0</v>
      </c>
      <c r="S256" s="114">
        <f t="shared" si="60"/>
        <v>0</v>
      </c>
      <c r="T256" s="114">
        <f t="shared" si="61"/>
        <v>1</v>
      </c>
      <c r="U256" s="114">
        <f t="shared" si="51"/>
        <v>70</v>
      </c>
      <c r="V256" s="114">
        <f t="shared" si="62"/>
        <v>70</v>
      </c>
    </row>
    <row r="257" spans="1:22" ht="57" x14ac:dyDescent="0.2">
      <c r="A257" s="10" t="str">
        <f>Questions!$A257</f>
        <v>PDAT-04</v>
      </c>
      <c r="B257" s="10" t="str">
        <f t="shared" si="63"/>
        <v>PDAT</v>
      </c>
      <c r="C257" s="10" t="str">
        <f>VLOOKUP($A257,Questions!$A$3:$L$333,2,0)&amp;""</f>
        <v>Is institutional data coming into or going out of the United States at any point during collection, processing, storage, or archiving?</v>
      </c>
      <c r="D257" s="10" t="str">
        <f>VLOOKUP($A257,Questions!$A$3:$L$333,11,0)&amp;""</f>
        <v/>
      </c>
      <c r="E257" s="10" t="str">
        <f>VLOOKUP($A257,Questions!$A$3:$L$333,12,0)&amp;""</f>
        <v>Privacy</v>
      </c>
      <c r="F257" s="10" t="str">
        <f>VLOOKUP($A257,'Privacy Analyst Evaluation'!$A$46:$K$120,3,0)&amp;""</f>
        <v/>
      </c>
      <c r="G257" s="10" t="str">
        <f>VLOOKUP($A257,'Privacy Analyst Evaluation'!$A$46:$K$120,7,0)&amp;""</f>
        <v>No</v>
      </c>
      <c r="H257" s="10" t="str">
        <f>VLOOKUP($A257,'Privacy Analyst Evaluation'!$A$46:$K$120,8,0)&amp;""</f>
        <v/>
      </c>
      <c r="I257" s="10" t="str">
        <f>VLOOKUP($A257,'Privacy Analyst Evaluation'!$A$46:$K$120,9,0)&amp;""</f>
        <v>Minor Importance</v>
      </c>
      <c r="J257" s="10" t="str">
        <f>VLOOKUP($A257,'Privacy Analyst Evaluation'!$A$46:$K$120,10,0)&amp;""</f>
        <v/>
      </c>
      <c r="K257" s="10">
        <f t="shared" si="64"/>
        <v>5</v>
      </c>
      <c r="L257" s="114">
        <f>IF($E257="Not Scored", "N/A",IF(AND($D257='Auto Responses'!$J$27,$H257=""),"N/A",IF(AND($D257='Auto Responses'!$J$27,$H257='Auto Responses'!$J$7),1,IF(AND($D257='Auto Responses'!$J$27,$H257='Auto Responses'!$J$8),0,IF(OR($F257=$G257,$H257='Auto Responses'!$J$7),1,0)))))</f>
        <v>0</v>
      </c>
      <c r="M257" s="10" t="str">
        <f>VLOOKUP($A257,'Privacy Analyst Evaluation'!$A$46:$K$120,10,0)&amp;""</f>
        <v/>
      </c>
      <c r="N257" s="10">
        <f t="shared" si="65"/>
        <v>0</v>
      </c>
      <c r="O257" s="114">
        <f t="shared" si="66"/>
        <v>5</v>
      </c>
      <c r="P257" s="114">
        <f t="shared" si="67"/>
        <v>0</v>
      </c>
      <c r="Q257" s="114">
        <f t="shared" si="59"/>
        <v>0</v>
      </c>
      <c r="R257" s="114">
        <f t="shared" si="50"/>
        <v>0</v>
      </c>
      <c r="S257" s="114">
        <f t="shared" si="60"/>
        <v>0</v>
      </c>
      <c r="T257" s="114">
        <f t="shared" si="61"/>
        <v>0</v>
      </c>
      <c r="U257" s="114">
        <f t="shared" si="51"/>
        <v>70</v>
      </c>
      <c r="V257" s="114">
        <f t="shared" si="62"/>
        <v>0</v>
      </c>
    </row>
    <row r="258" spans="1:22" ht="57" x14ac:dyDescent="0.2">
      <c r="A258" s="10" t="str">
        <f>Questions!$A258</f>
        <v>PDAT-05</v>
      </c>
      <c r="B258" s="10" t="str">
        <f t="shared" si="63"/>
        <v>PDAT</v>
      </c>
      <c r="C258" s="10" t="str">
        <f>VLOOKUP($A258,Questions!$A$3:$L$333,2,0)&amp;""</f>
        <v>Do you capture device information (e.g., IP address, MAC address)?</v>
      </c>
      <c r="D258" s="10" t="str">
        <f>VLOOKUP($A258,Questions!$A$3:$L$333,11,0)&amp;""</f>
        <v/>
      </c>
      <c r="E258" s="10" t="str">
        <f>VLOOKUP($A258,Questions!$A$3:$L$333,12,0)&amp;""</f>
        <v>Privacy</v>
      </c>
      <c r="F258" s="10" t="str">
        <f>VLOOKUP($A258,'Privacy Analyst Evaluation'!$A$46:$K$120,3,0)&amp;""</f>
        <v/>
      </c>
      <c r="G258" s="10" t="str">
        <f>VLOOKUP($A258,'Privacy Analyst Evaluation'!$A$46:$K$120,7,0)&amp;""</f>
        <v>No</v>
      </c>
      <c r="H258" s="10" t="str">
        <f>VLOOKUP($A258,'Privacy Analyst Evaluation'!$A$46:$K$120,8,0)&amp;""</f>
        <v/>
      </c>
      <c r="I258" s="10" t="str">
        <f>VLOOKUP($A258,'Privacy Analyst Evaluation'!$A$46:$K$120,9,0)&amp;""</f>
        <v>Minor Importance</v>
      </c>
      <c r="J258" s="10" t="str">
        <f>VLOOKUP($A258,'Privacy Analyst Evaluation'!$A$46:$K$120,10,0)&amp;""</f>
        <v/>
      </c>
      <c r="K258" s="10">
        <f t="shared" si="64"/>
        <v>5</v>
      </c>
      <c r="L258" s="114">
        <f>IF($E258="Not Scored", "N/A",IF(AND($D258='Auto Responses'!$J$27,$H258=""),"N/A",IF(AND($D258='Auto Responses'!$J$27,$H258='Auto Responses'!$J$7),1,IF(AND($D258='Auto Responses'!$J$27,$H258='Auto Responses'!$J$8),0,IF(OR($F258=$G258,$H258='Auto Responses'!$J$7),1,0)))))</f>
        <v>0</v>
      </c>
      <c r="M258" s="10" t="str">
        <f>VLOOKUP($A258,'Privacy Analyst Evaluation'!$A$46:$K$120,10,0)&amp;""</f>
        <v/>
      </c>
      <c r="N258" s="10">
        <f t="shared" si="65"/>
        <v>0</v>
      </c>
      <c r="O258" s="114">
        <f t="shared" si="66"/>
        <v>5</v>
      </c>
      <c r="P258" s="114">
        <f t="shared" si="67"/>
        <v>0</v>
      </c>
      <c r="Q258" s="114">
        <f t="shared" si="59"/>
        <v>0</v>
      </c>
      <c r="R258" s="114">
        <f t="shared" si="50"/>
        <v>0</v>
      </c>
      <c r="S258" s="114">
        <f t="shared" si="60"/>
        <v>0</v>
      </c>
      <c r="T258" s="114">
        <f t="shared" si="61"/>
        <v>0</v>
      </c>
      <c r="U258" s="114">
        <f t="shared" si="51"/>
        <v>70</v>
      </c>
      <c r="V258" s="114">
        <f t="shared" si="62"/>
        <v>0</v>
      </c>
    </row>
    <row r="259" spans="1:22" ht="57" x14ac:dyDescent="0.2">
      <c r="A259" s="10" t="str">
        <f>Questions!$A259</f>
        <v>PDAT-06</v>
      </c>
      <c r="B259" s="10" t="str">
        <f t="shared" si="63"/>
        <v>PDAT</v>
      </c>
      <c r="C259" s="10" t="str">
        <f>VLOOKUP($A259,Questions!$A$3:$L$333,2,0)&amp;""</f>
        <v>Does any part of this service/project involve a web/app tracking component (e.g., use of web-tracking pixels, cookies)?</v>
      </c>
      <c r="D259" s="10" t="str">
        <f>VLOOKUP($A259,Questions!$A$3:$L$333,11,0)&amp;""</f>
        <v/>
      </c>
      <c r="E259" s="10" t="str">
        <f>VLOOKUP($A259,Questions!$A$3:$L$333,12,0)&amp;""</f>
        <v>Privacy</v>
      </c>
      <c r="F259" s="10" t="str">
        <f>VLOOKUP($A259,'Privacy Analyst Evaluation'!$A$46:$K$120,3,0)&amp;""</f>
        <v/>
      </c>
      <c r="G259" s="10" t="str">
        <f>VLOOKUP($A259,'Privacy Analyst Evaluation'!$A$46:$K$120,7,0)&amp;""</f>
        <v>No</v>
      </c>
      <c r="H259" s="10" t="str">
        <f>VLOOKUP($A259,'Privacy Analyst Evaluation'!$A$46:$K$120,8,0)&amp;""</f>
        <v/>
      </c>
      <c r="I259" s="10" t="str">
        <f>VLOOKUP($A259,'Privacy Analyst Evaluation'!$A$46:$K$120,9,0)&amp;""</f>
        <v>Minor Importance</v>
      </c>
      <c r="J259" s="10" t="str">
        <f>VLOOKUP($A259,'Privacy Analyst Evaluation'!$A$46:$K$120,10,0)&amp;""</f>
        <v/>
      </c>
      <c r="K259" s="10">
        <f t="shared" si="64"/>
        <v>5</v>
      </c>
      <c r="L259" s="114">
        <f>IF($E259="Not Scored", "N/A",IF(AND($D259='Auto Responses'!$J$27,$H259=""),"N/A",IF(AND($D259='Auto Responses'!$J$27,$H259='Auto Responses'!$J$7),1,IF(AND($D259='Auto Responses'!$J$27,$H259='Auto Responses'!$J$8),0,IF(OR($F259=$G259,$H259='Auto Responses'!$J$7),1,0)))))</f>
        <v>0</v>
      </c>
      <c r="M259" s="10" t="str">
        <f>VLOOKUP($A259,'Privacy Analyst Evaluation'!$A$46:$K$120,10,0)&amp;""</f>
        <v/>
      </c>
      <c r="N259" s="10">
        <f t="shared" si="65"/>
        <v>0</v>
      </c>
      <c r="O259" s="114">
        <f t="shared" si="66"/>
        <v>5</v>
      </c>
      <c r="P259" s="114">
        <f t="shared" si="67"/>
        <v>0</v>
      </c>
      <c r="Q259" s="114">
        <f t="shared" si="59"/>
        <v>0</v>
      </c>
      <c r="R259" s="114">
        <f t="shared" si="50"/>
        <v>0</v>
      </c>
      <c r="S259" s="114">
        <f t="shared" si="60"/>
        <v>0</v>
      </c>
      <c r="T259" s="114">
        <f t="shared" si="61"/>
        <v>0</v>
      </c>
      <c r="U259" s="114">
        <f t="shared" si="51"/>
        <v>70</v>
      </c>
      <c r="V259" s="114">
        <f t="shared" si="62"/>
        <v>0</v>
      </c>
    </row>
    <row r="260" spans="1:22" ht="57" x14ac:dyDescent="0.2">
      <c r="A260" s="10" t="str">
        <f>Questions!$A260</f>
        <v>PDAT-07</v>
      </c>
      <c r="B260" s="10" t="str">
        <f t="shared" si="63"/>
        <v>PDAT</v>
      </c>
      <c r="C260" s="10" t="str">
        <f>VLOOKUP($A260,Questions!$A$3:$L$333,2,0)&amp;""</f>
        <v>Does your staff (or a third party) have access to institutional data (e.g., financial, PHI, or other sensitive information) through any means?</v>
      </c>
      <c r="D260" s="10" t="str">
        <f>VLOOKUP($A260,Questions!$A$3:$L$333,11,0)&amp;""</f>
        <v/>
      </c>
      <c r="E260" s="10" t="str">
        <f>VLOOKUP($A260,Questions!$A$3:$L$333,12,0)&amp;""</f>
        <v>Privacy</v>
      </c>
      <c r="F260" s="10" t="str">
        <f>VLOOKUP($A260,'Privacy Analyst Evaluation'!$A$46:$K$120,3,0)&amp;""</f>
        <v/>
      </c>
      <c r="G260" s="10" t="str">
        <f>VLOOKUP($A260,'Privacy Analyst Evaluation'!$A$46:$K$120,7,0)&amp;""</f>
        <v>No</v>
      </c>
      <c r="H260" s="10" t="str">
        <f>VLOOKUP($A260,'Privacy Analyst Evaluation'!$A$46:$K$120,8,0)&amp;""</f>
        <v/>
      </c>
      <c r="I260" s="10" t="str">
        <f>VLOOKUP($A260,'Privacy Analyst Evaluation'!$A$46:$K$120,9,0)&amp;""</f>
        <v>Minor Importance</v>
      </c>
      <c r="J260" s="10" t="str">
        <f>VLOOKUP($A260,'Privacy Analyst Evaluation'!$A$46:$K$120,10,0)&amp;""</f>
        <v/>
      </c>
      <c r="K260" s="10">
        <f t="shared" si="64"/>
        <v>5</v>
      </c>
      <c r="L260" s="114">
        <f>IF($E260="Not Scored", "N/A",IF(AND($D260='Auto Responses'!$J$27,$H260=""),"N/A",IF(AND($D260='Auto Responses'!$J$27,$H260='Auto Responses'!$J$7),1,IF(AND($D260='Auto Responses'!$J$27,$H260='Auto Responses'!$J$8),0,IF(OR($F260=$G260,$H260='Auto Responses'!$J$7),1,0)))))</f>
        <v>0</v>
      </c>
      <c r="M260" s="10" t="str">
        <f>VLOOKUP($A260,'Privacy Analyst Evaluation'!$A$46:$K$120,10,0)&amp;""</f>
        <v/>
      </c>
      <c r="N260" s="10">
        <f t="shared" si="65"/>
        <v>0</v>
      </c>
      <c r="O260" s="114">
        <f t="shared" si="66"/>
        <v>5</v>
      </c>
      <c r="P260" s="114">
        <f t="shared" si="67"/>
        <v>0</v>
      </c>
      <c r="Q260" s="114">
        <f t="shared" si="59"/>
        <v>0</v>
      </c>
      <c r="R260" s="114">
        <f t="shared" si="50"/>
        <v>0</v>
      </c>
      <c r="S260" s="114">
        <f t="shared" si="60"/>
        <v>0</v>
      </c>
      <c r="T260" s="114">
        <f t="shared" si="61"/>
        <v>0</v>
      </c>
      <c r="U260" s="114">
        <f t="shared" si="51"/>
        <v>70</v>
      </c>
      <c r="V260" s="114">
        <f t="shared" si="62"/>
        <v>0</v>
      </c>
    </row>
    <row r="261" spans="1:22" ht="57" x14ac:dyDescent="0.2">
      <c r="A261" s="10" t="str">
        <f>Questions!$A261</f>
        <v>PDAT-08</v>
      </c>
      <c r="B261" s="10" t="str">
        <f t="shared" si="63"/>
        <v>PDAT</v>
      </c>
      <c r="C261" s="10" t="str">
        <f>VLOOKUP($A261,Questions!$A$3:$L$333,2,0)&amp;""</f>
        <v>Will you handle personal data in a manner compliant with all relevant laws, regulations, and applicable institution policies?</v>
      </c>
      <c r="D261" s="10" t="str">
        <f>VLOOKUP($A261,Questions!$A$3:$L$333,11,0)&amp;""</f>
        <v>Neutral until evaluated</v>
      </c>
      <c r="E261" s="10" t="str">
        <f>VLOOKUP($A261,Questions!$A$3:$L$333,12,0)&amp;""</f>
        <v>Not scored</v>
      </c>
      <c r="F261" s="10" t="str">
        <f>VLOOKUP($A261,'Privacy Analyst Evaluation'!$A$46:$K$120,3,0)&amp;""</f>
        <v/>
      </c>
      <c r="G261" s="10" t="str">
        <f>VLOOKUP($A261,'Privacy Analyst Evaluation'!$A$46:$K$120,7,0)&amp;""</f>
        <v>Yes</v>
      </c>
      <c r="H261" s="10" t="str">
        <f>VLOOKUP($A261,'Privacy Analyst Evaluation'!$A$46:$K$120,8,0)&amp;""</f>
        <v/>
      </c>
      <c r="I261" s="10" t="str">
        <f>VLOOKUP($A261,'Privacy Analyst Evaluation'!$A$46:$K$120,9,0)&amp;""</f>
        <v>Minor Importance</v>
      </c>
      <c r="J261" s="10" t="str">
        <f>VLOOKUP($A261,'Privacy Analyst Evaluation'!$A$46:$K$120,10,0)&amp;""</f>
        <v/>
      </c>
      <c r="K261" s="10">
        <f t="shared" si="64"/>
        <v>5</v>
      </c>
      <c r="L261" s="114" t="str">
        <f>IF($E261="Not Scored", "N/A",IF(AND($D261='Auto Responses'!$J$27,$H261=""),"N/A",IF(AND($D261='Auto Responses'!$J$27,$H261='Auto Responses'!$J$7),1,IF(AND($D261='Auto Responses'!$J$27,$H261='Auto Responses'!$J$8),0,IF(OR($F261=$G261,$H261='Auto Responses'!$J$7),1,0)))))</f>
        <v>N/A</v>
      </c>
      <c r="M261" s="10" t="str">
        <f>VLOOKUP($A261,'Privacy Analyst Evaluation'!$A$46:$K$120,10,0)&amp;""</f>
        <v/>
      </c>
      <c r="N261" s="10">
        <f t="shared" si="65"/>
        <v>0</v>
      </c>
      <c r="O261" s="114" t="str">
        <f t="shared" si="66"/>
        <v>N/A</v>
      </c>
      <c r="P261" s="114" t="str">
        <f t="shared" si="67"/>
        <v>N/A</v>
      </c>
      <c r="Q261" s="114">
        <f t="shared" si="59"/>
        <v>0</v>
      </c>
      <c r="R261" s="114">
        <f t="shared" ref="R261:R324" si="68">R260+Q261</f>
        <v>0</v>
      </c>
      <c r="S261" s="114">
        <f t="shared" si="60"/>
        <v>0</v>
      </c>
      <c r="T261" s="114">
        <f t="shared" si="61"/>
        <v>0</v>
      </c>
      <c r="U261" s="114">
        <f t="shared" ref="U261:U324" si="69">U260+T261</f>
        <v>70</v>
      </c>
      <c r="V261" s="114">
        <f t="shared" si="62"/>
        <v>0</v>
      </c>
    </row>
    <row r="262" spans="1:22" ht="57" x14ac:dyDescent="0.2">
      <c r="A262" s="10" t="str">
        <f>Questions!$A262</f>
        <v>PRPO-01</v>
      </c>
      <c r="B262" s="10" t="str">
        <f t="shared" si="63"/>
        <v>PRPO</v>
      </c>
      <c r="C262" s="10" t="str">
        <f>VLOOKUP($A262,Questions!$A$3:$L$333,2,0)&amp;""</f>
        <v>Do you have a documented privacy management process?</v>
      </c>
      <c r="D262" s="10" t="str">
        <f>VLOOKUP($A262,Questions!$A$3:$L$333,11,0)&amp;""</f>
        <v/>
      </c>
      <c r="E262" s="10" t="str">
        <f>VLOOKUP($A262,Questions!$A$3:$L$333,12,0)&amp;""</f>
        <v>Privacy</v>
      </c>
      <c r="F262" s="10" t="str">
        <f>VLOOKUP($A262,'Privacy Analyst Evaluation'!$A$46:$K$120,3,0)&amp;""</f>
        <v/>
      </c>
      <c r="G262" s="10" t="str">
        <f>VLOOKUP($A262,'Privacy Analyst Evaluation'!$A$46:$K$120,7,0)&amp;""</f>
        <v>Yes</v>
      </c>
      <c r="H262" s="10" t="str">
        <f>VLOOKUP($A262,'Privacy Analyst Evaluation'!$A$46:$K$120,8,0)&amp;""</f>
        <v/>
      </c>
      <c r="I262" s="10" t="str">
        <f>VLOOKUP($A262,'Privacy Analyst Evaluation'!$A$46:$K$120,9,0)&amp;""</f>
        <v>Minor Importance</v>
      </c>
      <c r="J262" s="10" t="str">
        <f>VLOOKUP($A262,'Privacy Analyst Evaluation'!$A$46:$K$120,10,0)&amp;""</f>
        <v/>
      </c>
      <c r="K262" s="10">
        <f t="shared" si="64"/>
        <v>5</v>
      </c>
      <c r="L262" s="114">
        <f>IF($E262="Not Scored", "N/A",IF(AND($D262='Auto Responses'!$J$27,$H262=""),"N/A",IF(AND($D262='Auto Responses'!$J$27,$H262='Auto Responses'!$J$7),1,IF(AND($D262='Auto Responses'!$J$27,$H262='Auto Responses'!$J$8),0,IF(OR($F262=$G262,$H262='Auto Responses'!$J$7),1,0)))))</f>
        <v>0</v>
      </c>
      <c r="M262" s="10" t="str">
        <f>VLOOKUP($A262,'Privacy Analyst Evaluation'!$A$46:$K$120,10,0)&amp;""</f>
        <v/>
      </c>
      <c r="N262" s="10">
        <f t="shared" si="65"/>
        <v>0</v>
      </c>
      <c r="O262" s="114">
        <f t="shared" si="66"/>
        <v>5</v>
      </c>
      <c r="P262" s="114">
        <f t="shared" si="67"/>
        <v>0</v>
      </c>
      <c r="Q262" s="114">
        <f t="shared" si="59"/>
        <v>0</v>
      </c>
      <c r="R262" s="114">
        <f t="shared" si="68"/>
        <v>0</v>
      </c>
      <c r="S262" s="114">
        <f t="shared" si="60"/>
        <v>0</v>
      </c>
      <c r="T262" s="114">
        <f t="shared" si="61"/>
        <v>0</v>
      </c>
      <c r="U262" s="114">
        <f t="shared" si="69"/>
        <v>70</v>
      </c>
      <c r="V262" s="114">
        <f t="shared" si="62"/>
        <v>0</v>
      </c>
    </row>
    <row r="263" spans="1:22" ht="57" x14ac:dyDescent="0.2">
      <c r="A263" s="10" t="str">
        <f>Questions!$A263</f>
        <v>PRPO-02</v>
      </c>
      <c r="B263" s="10" t="str">
        <f t="shared" si="63"/>
        <v>PRPO</v>
      </c>
      <c r="C263" s="10" t="str">
        <f>VLOOKUP($A263,Questions!$A$3:$L$333,2,0)&amp;""</f>
        <v>Are privacy principles designed into the product lifecycle (i.e., privacy-by-design)?</v>
      </c>
      <c r="D263" s="10" t="str">
        <f>VLOOKUP($A263,Questions!$A$3:$L$333,11,0)&amp;""</f>
        <v/>
      </c>
      <c r="E263" s="10" t="str">
        <f>VLOOKUP($A263,Questions!$A$3:$L$333,12,0)&amp;""</f>
        <v>Privacy</v>
      </c>
      <c r="F263" s="10" t="str">
        <f>VLOOKUP($A263,'Privacy Analyst Evaluation'!$A$46:$K$120,3,0)&amp;""</f>
        <v/>
      </c>
      <c r="G263" s="10" t="str">
        <f>VLOOKUP($A263,'Privacy Analyst Evaluation'!$A$46:$K$120,7,0)&amp;""</f>
        <v>Yes</v>
      </c>
      <c r="H263" s="10" t="str">
        <f>VLOOKUP($A263,'Privacy Analyst Evaluation'!$A$46:$K$120,8,0)&amp;""</f>
        <v/>
      </c>
      <c r="I263" s="10" t="str">
        <f>VLOOKUP($A263,'Privacy Analyst Evaluation'!$A$46:$K$120,9,0)&amp;""</f>
        <v>Minor Importance</v>
      </c>
      <c r="J263" s="10" t="str">
        <f>VLOOKUP($A263,'Privacy Analyst Evaluation'!$A$46:$K$120,10,0)&amp;""</f>
        <v/>
      </c>
      <c r="K263" s="10">
        <f t="shared" si="64"/>
        <v>5</v>
      </c>
      <c r="L263" s="114">
        <f>IF($E263="Not Scored", "N/A",IF(AND($D263='Auto Responses'!$J$27,$H263=""),"N/A",IF(AND($D263='Auto Responses'!$J$27,$H263='Auto Responses'!$J$7),1,IF(AND($D263='Auto Responses'!$J$27,$H263='Auto Responses'!$J$8),0,IF(OR($F263=$G263,$H263='Auto Responses'!$J$7),1,0)))))</f>
        <v>0</v>
      </c>
      <c r="M263" s="10" t="str">
        <f>VLOOKUP($A263,'Privacy Analyst Evaluation'!$A$46:$K$120,10,0)&amp;""</f>
        <v/>
      </c>
      <c r="N263" s="10">
        <f t="shared" si="65"/>
        <v>0</v>
      </c>
      <c r="O263" s="114">
        <f t="shared" si="66"/>
        <v>5</v>
      </c>
      <c r="P263" s="114">
        <f t="shared" si="67"/>
        <v>0</v>
      </c>
      <c r="Q263" s="114">
        <f t="shared" si="59"/>
        <v>0</v>
      </c>
      <c r="R263" s="114">
        <f t="shared" si="68"/>
        <v>0</v>
      </c>
      <c r="S263" s="114">
        <f t="shared" si="60"/>
        <v>0</v>
      </c>
      <c r="T263" s="114">
        <f t="shared" si="61"/>
        <v>0</v>
      </c>
      <c r="U263" s="114">
        <f t="shared" si="69"/>
        <v>70</v>
      </c>
      <c r="V263" s="114">
        <f t="shared" si="62"/>
        <v>0</v>
      </c>
    </row>
    <row r="264" spans="1:22" ht="57" x14ac:dyDescent="0.2">
      <c r="A264" s="10" t="str">
        <f>Questions!$A264</f>
        <v>PRPO-03</v>
      </c>
      <c r="B264" s="10" t="str">
        <f t="shared" si="63"/>
        <v>PRPO</v>
      </c>
      <c r="C264" s="10" t="str">
        <f>VLOOKUP($A264,Questions!$A$3:$L$333,2,0)&amp;""</f>
        <v>Will you comply with applicable breach notification laws?</v>
      </c>
      <c r="D264" s="10" t="str">
        <f>VLOOKUP($A264,Questions!$A$3:$L$333,11,0)&amp;""</f>
        <v/>
      </c>
      <c r="E264" s="10" t="str">
        <f>VLOOKUP($A264,Questions!$A$3:$L$333,12,0)&amp;""</f>
        <v>Privacy</v>
      </c>
      <c r="F264" s="10" t="str">
        <f>VLOOKUP($A264,'Privacy Analyst Evaluation'!$A$46:$K$120,3,0)&amp;""</f>
        <v/>
      </c>
      <c r="G264" s="10" t="str">
        <f>VLOOKUP($A264,'Privacy Analyst Evaluation'!$A$46:$K$120,7,0)&amp;""</f>
        <v>Yes</v>
      </c>
      <c r="H264" s="10" t="str">
        <f>VLOOKUP($A264,'Privacy Analyst Evaluation'!$A$46:$K$120,8,0)&amp;""</f>
        <v/>
      </c>
      <c r="I264" s="10" t="str">
        <f>VLOOKUP($A264,'Privacy Analyst Evaluation'!$A$46:$K$120,9,0)&amp;""</f>
        <v>Standard Importance</v>
      </c>
      <c r="J264" s="10" t="str">
        <f>VLOOKUP($A264,'Privacy Analyst Evaluation'!$A$46:$K$120,10,0)&amp;""</f>
        <v/>
      </c>
      <c r="K264" s="10">
        <f t="shared" si="64"/>
        <v>10</v>
      </c>
      <c r="L264" s="114">
        <f>IF($E264="Not Scored", "N/A",IF(AND($D264='Auto Responses'!$J$27,$H264=""),"N/A",IF(AND($D264='Auto Responses'!$J$27,$H264='Auto Responses'!$J$7),1,IF(AND($D264='Auto Responses'!$J$27,$H264='Auto Responses'!$J$8),0,IF(OR($F264=$G264,$H264='Auto Responses'!$J$7),1,0)))))</f>
        <v>0</v>
      </c>
      <c r="M264" s="10" t="str">
        <f>VLOOKUP($A264,'Privacy Analyst Evaluation'!$A$46:$K$120,10,0)&amp;""</f>
        <v/>
      </c>
      <c r="N264" s="10">
        <f t="shared" si="65"/>
        <v>0</v>
      </c>
      <c r="O264" s="114">
        <f t="shared" si="66"/>
        <v>10</v>
      </c>
      <c r="P264" s="114">
        <f t="shared" si="67"/>
        <v>0</v>
      </c>
      <c r="Q264" s="114">
        <f t="shared" si="59"/>
        <v>0</v>
      </c>
      <c r="R264" s="114">
        <f t="shared" si="68"/>
        <v>0</v>
      </c>
      <c r="S264" s="114">
        <f t="shared" si="60"/>
        <v>0</v>
      </c>
      <c r="T264" s="114">
        <f t="shared" si="61"/>
        <v>0</v>
      </c>
      <c r="U264" s="114">
        <f t="shared" si="69"/>
        <v>70</v>
      </c>
      <c r="V264" s="114">
        <f t="shared" si="62"/>
        <v>0</v>
      </c>
    </row>
    <row r="265" spans="1:22" ht="57" x14ac:dyDescent="0.2">
      <c r="A265" s="10" t="str">
        <f>Questions!$A265</f>
        <v>PRPO-04</v>
      </c>
      <c r="B265" s="10" t="str">
        <f t="shared" si="63"/>
        <v>PRPO</v>
      </c>
      <c r="C265" s="10" t="str">
        <f>VLOOKUP($A265,Questions!$A$3:$L$333,2,0)&amp;""</f>
        <v>Will you comply with the institution's policies regarding user privacy and data protection?</v>
      </c>
      <c r="D265" s="10" t="str">
        <f>VLOOKUP($A265,Questions!$A$3:$L$333,11,0)&amp;""</f>
        <v/>
      </c>
      <c r="E265" s="10" t="str">
        <f>VLOOKUP($A265,Questions!$A$3:$L$333,12,0)&amp;""</f>
        <v>Privacy</v>
      </c>
      <c r="F265" s="10" t="str">
        <f>VLOOKUP($A265,'Privacy Analyst Evaluation'!$A$46:$K$120,3,0)&amp;""</f>
        <v/>
      </c>
      <c r="G265" s="10" t="str">
        <f>VLOOKUP($A265,'Privacy Analyst Evaluation'!$A$46:$K$120,7,0)&amp;""</f>
        <v>Yes</v>
      </c>
      <c r="H265" s="10" t="str">
        <f>VLOOKUP($A265,'Privacy Analyst Evaluation'!$A$46:$K$120,8,0)&amp;""</f>
        <v/>
      </c>
      <c r="I265" s="10" t="str">
        <f>VLOOKUP($A265,'Privacy Analyst Evaluation'!$A$46:$K$120,9,0)&amp;""</f>
        <v>Minor Importance</v>
      </c>
      <c r="J265" s="10" t="str">
        <f>VLOOKUP($A265,'Privacy Analyst Evaluation'!$A$46:$K$120,10,0)&amp;""</f>
        <v/>
      </c>
      <c r="K265" s="10">
        <f t="shared" si="64"/>
        <v>5</v>
      </c>
      <c r="L265" s="114">
        <f>IF($E265="Not Scored", "N/A",IF(AND($D265='Auto Responses'!$J$27,$H265=""),"N/A",IF(AND($D265='Auto Responses'!$J$27,$H265='Auto Responses'!$J$7),1,IF(AND($D265='Auto Responses'!$J$27,$H265='Auto Responses'!$J$8),0,IF(OR($F265=$G265,$H265='Auto Responses'!$J$7),1,0)))))</f>
        <v>0</v>
      </c>
      <c r="M265" s="10" t="str">
        <f>VLOOKUP($A265,'Privacy Analyst Evaluation'!$A$46:$K$120,10,0)&amp;""</f>
        <v/>
      </c>
      <c r="N265" s="10">
        <f t="shared" si="65"/>
        <v>0</v>
      </c>
      <c r="O265" s="114">
        <f t="shared" si="66"/>
        <v>5</v>
      </c>
      <c r="P265" s="114">
        <f t="shared" si="67"/>
        <v>0</v>
      </c>
      <c r="Q265" s="114">
        <f t="shared" si="59"/>
        <v>0</v>
      </c>
      <c r="R265" s="114">
        <f t="shared" si="68"/>
        <v>0</v>
      </c>
      <c r="S265" s="114">
        <f t="shared" si="60"/>
        <v>0</v>
      </c>
      <c r="T265" s="114">
        <f t="shared" si="61"/>
        <v>0</v>
      </c>
      <c r="U265" s="114">
        <f t="shared" si="69"/>
        <v>70</v>
      </c>
      <c r="V265" s="114">
        <f t="shared" si="62"/>
        <v>0</v>
      </c>
    </row>
    <row r="266" spans="1:22" ht="57" x14ac:dyDescent="0.2">
      <c r="A266" s="10" t="str">
        <f>Questions!$A266</f>
        <v>PRPO-05</v>
      </c>
      <c r="B266" s="10" t="str">
        <f t="shared" si="63"/>
        <v>PRPO</v>
      </c>
      <c r="C266" s="10" t="str">
        <f>VLOOKUP($A266,Questions!$A$3:$L$333,2,0)&amp;""</f>
        <v>Is your company subject to the laws and regulations of the institution's geographic region?</v>
      </c>
      <c r="D266" s="10" t="str">
        <f>VLOOKUP($A266,Questions!$A$3:$L$333,11,0)&amp;""</f>
        <v/>
      </c>
      <c r="E266" s="10" t="str">
        <f>VLOOKUP($A266,Questions!$A$3:$L$333,12,0)&amp;""</f>
        <v>Privacy</v>
      </c>
      <c r="F266" s="10" t="str">
        <f>VLOOKUP($A266,'Privacy Analyst Evaluation'!$A$46:$K$120,3,0)&amp;""</f>
        <v/>
      </c>
      <c r="G266" s="10" t="str">
        <f>VLOOKUP($A266,'Privacy Analyst Evaluation'!$A$46:$K$120,7,0)&amp;""</f>
        <v>Yes</v>
      </c>
      <c r="H266" s="10" t="str">
        <f>VLOOKUP($A266,'Privacy Analyst Evaluation'!$A$46:$K$120,8,0)&amp;""</f>
        <v/>
      </c>
      <c r="I266" s="10" t="str">
        <f>VLOOKUP($A266,'Privacy Analyst Evaluation'!$A$46:$K$120,9,0)&amp;""</f>
        <v>Minor Importance</v>
      </c>
      <c r="J266" s="10" t="str">
        <f>VLOOKUP($A266,'Privacy Analyst Evaluation'!$A$46:$K$120,10,0)&amp;""</f>
        <v/>
      </c>
      <c r="K266" s="10">
        <f t="shared" si="64"/>
        <v>5</v>
      </c>
      <c r="L266" s="114">
        <f>IF($E266="Not Scored", "N/A",IF(AND($D266='Auto Responses'!$J$27,$H266=""),"N/A",IF(AND($D266='Auto Responses'!$J$27,$H266='Auto Responses'!$J$7),1,IF(AND($D266='Auto Responses'!$J$27,$H266='Auto Responses'!$J$8),0,IF(OR($F266=$G266,$H266='Auto Responses'!$J$7),1,0)))))</f>
        <v>0</v>
      </c>
      <c r="M266" s="10" t="str">
        <f>VLOOKUP($A266,'Privacy Analyst Evaluation'!$A$46:$K$120,10,0)&amp;""</f>
        <v/>
      </c>
      <c r="N266" s="10">
        <f t="shared" si="65"/>
        <v>0</v>
      </c>
      <c r="O266" s="114">
        <f t="shared" si="66"/>
        <v>5</v>
      </c>
      <c r="P266" s="114">
        <f t="shared" si="67"/>
        <v>0</v>
      </c>
      <c r="Q266" s="114">
        <f t="shared" si="59"/>
        <v>0</v>
      </c>
      <c r="R266" s="114">
        <f t="shared" si="68"/>
        <v>0</v>
      </c>
      <c r="S266" s="114">
        <f t="shared" si="60"/>
        <v>0</v>
      </c>
      <c r="T266" s="114">
        <f t="shared" si="61"/>
        <v>0</v>
      </c>
      <c r="U266" s="114">
        <f t="shared" si="69"/>
        <v>70</v>
      </c>
      <c r="V266" s="114">
        <f t="shared" si="62"/>
        <v>0</v>
      </c>
    </row>
    <row r="267" spans="1:22" ht="57" x14ac:dyDescent="0.2">
      <c r="A267" s="10" t="str">
        <f>Questions!$A267</f>
        <v>PRPO-06</v>
      </c>
      <c r="B267" s="10" t="str">
        <f t="shared" si="63"/>
        <v>PRPO</v>
      </c>
      <c r="C267" s="10" t="str">
        <f>VLOOKUP($A267,Questions!$A$3:$L$333,2,0)&amp;""</f>
        <v>Do you have a privacy awareness/training program?*</v>
      </c>
      <c r="D267" s="10" t="str">
        <f>VLOOKUP($A267,Questions!$A$3:$L$333,11,0)&amp;""</f>
        <v/>
      </c>
      <c r="E267" s="10" t="str">
        <f>VLOOKUP($A267,Questions!$A$3:$L$333,12,0)&amp;""</f>
        <v>Privacy</v>
      </c>
      <c r="F267" s="10" t="str">
        <f>VLOOKUP($A267,'Privacy Analyst Evaluation'!$A$46:$K$120,3,0)&amp;""</f>
        <v/>
      </c>
      <c r="G267" s="10" t="str">
        <f>VLOOKUP($A267,'Privacy Analyst Evaluation'!$A$46:$K$120,7,0)&amp;""</f>
        <v>Yes</v>
      </c>
      <c r="H267" s="10" t="str">
        <f>VLOOKUP($A267,'Privacy Analyst Evaluation'!$A$46:$K$120,8,0)&amp;""</f>
        <v/>
      </c>
      <c r="I267" s="10" t="str">
        <f>VLOOKUP($A267,'Privacy Analyst Evaluation'!$A$46:$K$120,9,0)&amp;""</f>
        <v>Critical Importance</v>
      </c>
      <c r="J267" s="10" t="str">
        <f>VLOOKUP($A267,'Privacy Analyst Evaluation'!$A$46:$K$120,10,0)&amp;""</f>
        <v/>
      </c>
      <c r="K267" s="10">
        <f t="shared" si="64"/>
        <v>20</v>
      </c>
      <c r="L267" s="114">
        <f>IF($E267="Not Scored", "N/A",IF(AND($D267='Auto Responses'!$J$27,$H267=""),"N/A",IF(AND($D267='Auto Responses'!$J$27,$H267='Auto Responses'!$J$7),1,IF(AND($D267='Auto Responses'!$J$27,$H267='Auto Responses'!$J$8),0,IF(OR($F267=$G267,$H267='Auto Responses'!$J$7),1,0)))))</f>
        <v>0</v>
      </c>
      <c r="M267" s="10" t="str">
        <f>VLOOKUP($A267,'Privacy Analyst Evaluation'!$A$46:$K$120,10,0)&amp;""</f>
        <v/>
      </c>
      <c r="N267" s="10">
        <f t="shared" si="65"/>
        <v>1</v>
      </c>
      <c r="O267" s="114">
        <f t="shared" si="66"/>
        <v>20</v>
      </c>
      <c r="P267" s="114">
        <f t="shared" si="67"/>
        <v>0</v>
      </c>
      <c r="Q267" s="114">
        <f t="shared" si="59"/>
        <v>0</v>
      </c>
      <c r="R267" s="114">
        <f t="shared" si="68"/>
        <v>0</v>
      </c>
      <c r="S267" s="114">
        <f t="shared" si="60"/>
        <v>0</v>
      </c>
      <c r="T267" s="114">
        <f t="shared" si="61"/>
        <v>1</v>
      </c>
      <c r="U267" s="114">
        <f t="shared" si="69"/>
        <v>71</v>
      </c>
      <c r="V267" s="114">
        <f t="shared" si="62"/>
        <v>71</v>
      </c>
    </row>
    <row r="268" spans="1:22" ht="57" x14ac:dyDescent="0.2">
      <c r="A268" s="10" t="str">
        <f>Questions!$A268</f>
        <v>PRPO-07</v>
      </c>
      <c r="B268" s="10" t="str">
        <f t="shared" si="63"/>
        <v>PRPO</v>
      </c>
      <c r="C268" s="10" t="str">
        <f>VLOOKUP($A268,Questions!$A$3:$L$333,2,0)&amp;""</f>
        <v>Is privacy awareness training mandatory for all employees?</v>
      </c>
      <c r="D268" s="10" t="str">
        <f>VLOOKUP($A268,Questions!$A$3:$L$333,11,0)&amp;""</f>
        <v/>
      </c>
      <c r="E268" s="10" t="str">
        <f>VLOOKUP($A268,Questions!$A$3:$L$333,12,0)&amp;""</f>
        <v>Privacy</v>
      </c>
      <c r="F268" s="10" t="str">
        <f>VLOOKUP($A268,'Privacy Analyst Evaluation'!$A$46:$K$120,3,0)&amp;""</f>
        <v/>
      </c>
      <c r="G268" s="10" t="str">
        <f>VLOOKUP($A268,'Privacy Analyst Evaluation'!$A$46:$K$120,7,0)&amp;""</f>
        <v>Yes</v>
      </c>
      <c r="H268" s="10" t="str">
        <f>VLOOKUP($A268,'Privacy Analyst Evaluation'!$A$46:$K$120,8,0)&amp;""</f>
        <v/>
      </c>
      <c r="I268" s="10" t="str">
        <f>VLOOKUP($A268,'Privacy Analyst Evaluation'!$A$46:$K$120,9,0)&amp;""</f>
        <v>Minor Importance</v>
      </c>
      <c r="J268" s="10" t="str">
        <f>VLOOKUP($A268,'Privacy Analyst Evaluation'!$A$46:$K$120,10,0)&amp;""</f>
        <v/>
      </c>
      <c r="K268" s="10">
        <f t="shared" si="64"/>
        <v>5</v>
      </c>
      <c r="L268" s="114">
        <f>IF($E268="Not Scored", "N/A",IF(AND($D268='Auto Responses'!$J$27,$H268=""),"N/A",IF(AND($D268='Auto Responses'!$J$27,$H268='Auto Responses'!$J$7),1,IF(AND($D268='Auto Responses'!$J$27,$H268='Auto Responses'!$J$8),0,IF(OR($F268=$G268,$H268='Auto Responses'!$J$7),1,0)))))</f>
        <v>0</v>
      </c>
      <c r="M268" s="10" t="str">
        <f>VLOOKUP($A268,'Privacy Analyst Evaluation'!$A$46:$K$120,10,0)&amp;""</f>
        <v/>
      </c>
      <c r="N268" s="10">
        <f t="shared" si="65"/>
        <v>0</v>
      </c>
      <c r="O268" s="114">
        <f t="shared" si="66"/>
        <v>5</v>
      </c>
      <c r="P268" s="114">
        <f t="shared" si="67"/>
        <v>0</v>
      </c>
      <c r="Q268" s="114">
        <f t="shared" si="59"/>
        <v>0</v>
      </c>
      <c r="R268" s="114">
        <f t="shared" si="68"/>
        <v>0</v>
      </c>
      <c r="S268" s="114">
        <f t="shared" si="60"/>
        <v>0</v>
      </c>
      <c r="T268" s="114">
        <f t="shared" si="61"/>
        <v>0</v>
      </c>
      <c r="U268" s="114">
        <f t="shared" si="69"/>
        <v>71</v>
      </c>
      <c r="V268" s="114">
        <f t="shared" si="62"/>
        <v>0</v>
      </c>
    </row>
    <row r="269" spans="1:22" ht="57" x14ac:dyDescent="0.2">
      <c r="A269" s="10" t="str">
        <f>Questions!$A269</f>
        <v>PRPO-08</v>
      </c>
      <c r="B269" s="10" t="str">
        <f t="shared" si="63"/>
        <v>PRPO</v>
      </c>
      <c r="C269" s="10" t="str">
        <f>VLOOKUP($A269,Questions!$A$3:$L$333,2,0)&amp;""</f>
        <v>Is AI privacy and ethics awareness/training required for all employees who work with AI?</v>
      </c>
      <c r="D269" s="10" t="str">
        <f>VLOOKUP($A269,Questions!$A$3:$L$333,11,0)&amp;""</f>
        <v/>
      </c>
      <c r="E269" s="10" t="str">
        <f>VLOOKUP($A269,Questions!$A$3:$L$333,12,0)&amp;""</f>
        <v>Privacy</v>
      </c>
      <c r="F269" s="10" t="str">
        <f>VLOOKUP($A269,'Privacy Analyst Evaluation'!$A$46:$K$120,3,0)&amp;""</f>
        <v/>
      </c>
      <c r="G269" s="10" t="str">
        <f>VLOOKUP($A269,'Privacy Analyst Evaluation'!$A$46:$K$120,7,0)&amp;""</f>
        <v>Yes</v>
      </c>
      <c r="H269" s="10" t="str">
        <f>VLOOKUP($A269,'Privacy Analyst Evaluation'!$A$46:$K$120,8,0)&amp;""</f>
        <v/>
      </c>
      <c r="I269" s="10" t="str">
        <f>VLOOKUP($A269,'Privacy Analyst Evaluation'!$A$46:$K$120,9,0)&amp;""</f>
        <v>Minor Importance</v>
      </c>
      <c r="J269" s="10" t="str">
        <f>VLOOKUP($A269,'Privacy Analyst Evaluation'!$A$46:$K$120,10,0)&amp;""</f>
        <v/>
      </c>
      <c r="K269" s="10">
        <f t="shared" si="64"/>
        <v>5</v>
      </c>
      <c r="L269" s="114">
        <f>IF($E269="Not Scored", "N/A",IF(AND($D269='Auto Responses'!$J$27,$H269=""),"N/A",IF(AND($D269='Auto Responses'!$J$27,$H269='Auto Responses'!$J$7),1,IF(AND($D269='Auto Responses'!$J$27,$H269='Auto Responses'!$J$8),0,IF(OR($F269=$G269,$H269='Auto Responses'!$J$7),1,0)))))</f>
        <v>0</v>
      </c>
      <c r="M269" s="10" t="str">
        <f>VLOOKUP($A269,'Privacy Analyst Evaluation'!$A$46:$K$120,10,0)&amp;""</f>
        <v/>
      </c>
      <c r="N269" s="10">
        <f t="shared" si="65"/>
        <v>0</v>
      </c>
      <c r="O269" s="114">
        <f t="shared" si="66"/>
        <v>5</v>
      </c>
      <c r="P269" s="114">
        <f t="shared" si="67"/>
        <v>0</v>
      </c>
      <c r="Q269" s="114">
        <f t="shared" si="59"/>
        <v>0</v>
      </c>
      <c r="R269" s="114">
        <f t="shared" si="68"/>
        <v>0</v>
      </c>
      <c r="S269" s="114">
        <f t="shared" si="60"/>
        <v>0</v>
      </c>
      <c r="T269" s="114">
        <f t="shared" si="61"/>
        <v>0</v>
      </c>
      <c r="U269" s="114">
        <f t="shared" si="69"/>
        <v>71</v>
      </c>
      <c r="V269" s="114">
        <f t="shared" si="62"/>
        <v>0</v>
      </c>
    </row>
    <row r="270" spans="1:22" ht="57" x14ac:dyDescent="0.2">
      <c r="A270" s="10" t="str">
        <f>Questions!$A270</f>
        <v>PRPO-09</v>
      </c>
      <c r="B270" s="10" t="str">
        <f t="shared" si="63"/>
        <v>PRPO</v>
      </c>
      <c r="C270" s="10" t="str">
        <f>VLOOKUP($A270,Questions!$A$3:$L$333,2,0)&amp;""</f>
        <v>Do you have any decision-making processes that are completely automated (i.e., there is no human involvement)?</v>
      </c>
      <c r="D270" s="10" t="str">
        <f>VLOOKUP($A270,Questions!$A$3:$L$333,11,0)&amp;""</f>
        <v/>
      </c>
      <c r="E270" s="10" t="str">
        <f>VLOOKUP($A270,Questions!$A$3:$L$333,12,0)&amp;""</f>
        <v>Privacy</v>
      </c>
      <c r="F270" s="10" t="str">
        <f>VLOOKUP($A270,'Privacy Analyst Evaluation'!$A$46:$K$120,3,0)&amp;""</f>
        <v/>
      </c>
      <c r="G270" s="10" t="str">
        <f>VLOOKUP($A270,'Privacy Analyst Evaluation'!$A$46:$K$120,7,0)&amp;""</f>
        <v>No</v>
      </c>
      <c r="H270" s="10" t="str">
        <f>VLOOKUP($A270,'Privacy Analyst Evaluation'!$A$46:$K$120,8,0)&amp;""</f>
        <v/>
      </c>
      <c r="I270" s="10" t="str">
        <f>VLOOKUP($A270,'Privacy Analyst Evaluation'!$A$46:$K$120,9,0)&amp;""</f>
        <v>Minor Importance</v>
      </c>
      <c r="J270" s="10" t="str">
        <f>VLOOKUP($A270,'Privacy Analyst Evaluation'!$A$46:$K$120,10,0)&amp;""</f>
        <v/>
      </c>
      <c r="K270" s="10">
        <f t="shared" si="64"/>
        <v>5</v>
      </c>
      <c r="L270" s="114">
        <f>IF($E270="Not Scored", "N/A",IF(AND($D270='Auto Responses'!$J$27,$H270=""),"N/A",IF(AND($D270='Auto Responses'!$J$27,$H270='Auto Responses'!$J$7),1,IF(AND($D270='Auto Responses'!$J$27,$H270='Auto Responses'!$J$8),0,IF(OR($F270=$G270,$H270='Auto Responses'!$J$7),1,0)))))</f>
        <v>0</v>
      </c>
      <c r="M270" s="10" t="str">
        <f>VLOOKUP($A270,'Privacy Analyst Evaluation'!$A$46:$K$120,10,0)&amp;""</f>
        <v/>
      </c>
      <c r="N270" s="10">
        <f t="shared" si="65"/>
        <v>0</v>
      </c>
      <c r="O270" s="114">
        <f t="shared" si="66"/>
        <v>5</v>
      </c>
      <c r="P270" s="114">
        <f t="shared" si="67"/>
        <v>0</v>
      </c>
      <c r="Q270" s="114">
        <f t="shared" si="59"/>
        <v>0</v>
      </c>
      <c r="R270" s="114">
        <f t="shared" si="68"/>
        <v>0</v>
      </c>
      <c r="S270" s="114">
        <f t="shared" si="60"/>
        <v>0</v>
      </c>
      <c r="T270" s="114">
        <f t="shared" si="61"/>
        <v>0</v>
      </c>
      <c r="U270" s="114">
        <f t="shared" si="69"/>
        <v>71</v>
      </c>
      <c r="V270" s="114">
        <f t="shared" si="62"/>
        <v>0</v>
      </c>
    </row>
    <row r="271" spans="1:22" ht="57" x14ac:dyDescent="0.2">
      <c r="A271" s="10" t="str">
        <f>Questions!$A271</f>
        <v>PRPO-10</v>
      </c>
      <c r="B271" s="10" t="str">
        <f t="shared" si="63"/>
        <v>PRPO</v>
      </c>
      <c r="C271" s="10" t="str">
        <f>VLOOKUP($A271,Questions!$A$3:$L$333,2,0)&amp;""</f>
        <v>Do you have a documented process for managing automated processing, including validations, monitoring, and data subject requests?</v>
      </c>
      <c r="D271" s="10" t="str">
        <f>VLOOKUP($A271,Questions!$A$3:$L$333,11,0)&amp;""</f>
        <v/>
      </c>
      <c r="E271" s="10" t="str">
        <f>VLOOKUP($A271,Questions!$A$3:$L$333,12,0)&amp;""</f>
        <v>Privacy</v>
      </c>
      <c r="F271" s="10" t="str">
        <f>VLOOKUP($A271,'Privacy Analyst Evaluation'!$A$46:$K$120,3,0)&amp;""</f>
        <v/>
      </c>
      <c r="G271" s="10" t="str">
        <f>VLOOKUP($A271,'Privacy Analyst Evaluation'!$A$46:$K$120,7,0)&amp;""</f>
        <v>Yes</v>
      </c>
      <c r="H271" s="10" t="str">
        <f>VLOOKUP($A271,'Privacy Analyst Evaluation'!$A$46:$K$120,8,0)&amp;""</f>
        <v/>
      </c>
      <c r="I271" s="10" t="str">
        <f>VLOOKUP($A271,'Privacy Analyst Evaluation'!$A$46:$K$120,9,0)&amp;""</f>
        <v>Minor Importance</v>
      </c>
      <c r="J271" s="10" t="str">
        <f>VLOOKUP($A271,'Privacy Analyst Evaluation'!$A$46:$K$120,10,0)&amp;""</f>
        <v/>
      </c>
      <c r="K271" s="10">
        <f t="shared" si="64"/>
        <v>5</v>
      </c>
      <c r="L271" s="114">
        <f>IF($E271="Not Scored", "N/A",IF(AND($D271='Auto Responses'!$J$27,$H271=""),"N/A",IF(AND($D271='Auto Responses'!$J$27,$H271='Auto Responses'!$J$7),1,IF(AND($D271='Auto Responses'!$J$27,$H271='Auto Responses'!$J$8),0,IF(OR($F271=$G271,$H271='Auto Responses'!$J$7),1,0)))))</f>
        <v>0</v>
      </c>
      <c r="M271" s="10" t="str">
        <f>VLOOKUP($A271,'Privacy Analyst Evaluation'!$A$46:$K$120,10,0)&amp;""</f>
        <v/>
      </c>
      <c r="N271" s="10">
        <f t="shared" si="65"/>
        <v>0</v>
      </c>
      <c r="O271" s="114">
        <f t="shared" si="66"/>
        <v>5</v>
      </c>
      <c r="P271" s="114">
        <f t="shared" si="67"/>
        <v>0</v>
      </c>
      <c r="Q271" s="114">
        <f t="shared" si="59"/>
        <v>0</v>
      </c>
      <c r="R271" s="114">
        <f t="shared" si="68"/>
        <v>0</v>
      </c>
      <c r="S271" s="114">
        <f t="shared" si="60"/>
        <v>0</v>
      </c>
      <c r="T271" s="114">
        <f t="shared" si="61"/>
        <v>0</v>
      </c>
      <c r="U271" s="114">
        <f t="shared" si="69"/>
        <v>71</v>
      </c>
      <c r="V271" s="114">
        <f t="shared" si="62"/>
        <v>0</v>
      </c>
    </row>
    <row r="272" spans="1:22" ht="57" x14ac:dyDescent="0.2">
      <c r="A272" s="10" t="str">
        <f>Questions!$A272</f>
        <v>PRPO-11</v>
      </c>
      <c r="B272" s="10" t="str">
        <f t="shared" si="63"/>
        <v>PRPO</v>
      </c>
      <c r="C272" s="10" t="str">
        <f>VLOOKUP($A272,Questions!$A$3:$L$333,2,0)&amp;""</f>
        <v>Do you have a documented policy for sharing information with law enforcement?</v>
      </c>
      <c r="D272" s="10" t="str">
        <f>VLOOKUP($A272,Questions!$A$3:$L$333,11,0)&amp;""</f>
        <v/>
      </c>
      <c r="E272" s="10" t="str">
        <f>VLOOKUP($A272,Questions!$A$3:$L$333,12,0)&amp;""</f>
        <v>Privacy</v>
      </c>
      <c r="F272" s="10" t="str">
        <f>VLOOKUP($A272,'Privacy Analyst Evaluation'!$A$46:$K$120,3,0)&amp;""</f>
        <v/>
      </c>
      <c r="G272" s="10" t="str">
        <f>VLOOKUP($A272,'Privacy Analyst Evaluation'!$A$46:$K$120,7,0)&amp;""</f>
        <v>Yes</v>
      </c>
      <c r="H272" s="10" t="str">
        <f>VLOOKUP($A272,'Privacy Analyst Evaluation'!$A$46:$K$120,8,0)&amp;""</f>
        <v/>
      </c>
      <c r="I272" s="10" t="str">
        <f>VLOOKUP($A272,'Privacy Analyst Evaluation'!$A$46:$K$120,9,0)&amp;""</f>
        <v>Minor Importance</v>
      </c>
      <c r="J272" s="10" t="str">
        <f>VLOOKUP($A272,'Privacy Analyst Evaluation'!$A$46:$K$120,10,0)&amp;""</f>
        <v/>
      </c>
      <c r="K272" s="10">
        <f t="shared" si="64"/>
        <v>5</v>
      </c>
      <c r="L272" s="114">
        <f>IF($E272="Not Scored", "N/A",IF(AND($D272='Auto Responses'!$J$27,$H272=""),"N/A",IF(AND($D272='Auto Responses'!$J$27,$H272='Auto Responses'!$J$7),1,IF(AND($D272='Auto Responses'!$J$27,$H272='Auto Responses'!$J$8),0,IF(OR($F272=$G272,$H272='Auto Responses'!$J$7),1,0)))))</f>
        <v>0</v>
      </c>
      <c r="M272" s="10" t="str">
        <f>VLOOKUP($A272,'Privacy Analyst Evaluation'!$A$46:$K$120,10,0)&amp;""</f>
        <v/>
      </c>
      <c r="N272" s="10">
        <f t="shared" si="65"/>
        <v>0</v>
      </c>
      <c r="O272" s="114">
        <f t="shared" si="66"/>
        <v>5</v>
      </c>
      <c r="P272" s="114">
        <f t="shared" si="67"/>
        <v>0</v>
      </c>
      <c r="Q272" s="114">
        <f t="shared" si="59"/>
        <v>0</v>
      </c>
      <c r="R272" s="114">
        <f t="shared" si="68"/>
        <v>0</v>
      </c>
      <c r="S272" s="114">
        <f t="shared" si="60"/>
        <v>0</v>
      </c>
      <c r="T272" s="114">
        <f t="shared" si="61"/>
        <v>0</v>
      </c>
      <c r="U272" s="114">
        <f t="shared" si="69"/>
        <v>71</v>
      </c>
      <c r="V272" s="114">
        <f t="shared" si="62"/>
        <v>0</v>
      </c>
    </row>
    <row r="273" spans="1:22" ht="57" x14ac:dyDescent="0.2">
      <c r="A273" s="10" t="str">
        <f>Questions!$A273</f>
        <v>PRPO-12</v>
      </c>
      <c r="B273" s="10" t="str">
        <f t="shared" si="63"/>
        <v>PRPO</v>
      </c>
      <c r="C273" s="10" t="str">
        <f>VLOOKUP($A273,Questions!$A$3:$L$333,2,0)&amp;""</f>
        <v>Do you share any institutional data with law enforcement without a valid warrant?*</v>
      </c>
      <c r="D273" s="10" t="str">
        <f>VLOOKUP($A273,Questions!$A$3:$L$333,11,0)&amp;""</f>
        <v/>
      </c>
      <c r="E273" s="10" t="str">
        <f>VLOOKUP($A273,Questions!$A$3:$L$333,12,0)&amp;""</f>
        <v>Privacy</v>
      </c>
      <c r="F273" s="10" t="str">
        <f>VLOOKUP($A273,'Privacy Analyst Evaluation'!$A$46:$K$120,3,0)&amp;""</f>
        <v/>
      </c>
      <c r="G273" s="10" t="str">
        <f>VLOOKUP($A273,'Privacy Analyst Evaluation'!$A$46:$K$120,7,0)&amp;""</f>
        <v>No</v>
      </c>
      <c r="H273" s="10" t="str">
        <f>VLOOKUP($A273,'Privacy Analyst Evaluation'!$A$46:$K$120,8,0)&amp;""</f>
        <v/>
      </c>
      <c r="I273" s="10" t="str">
        <f>VLOOKUP($A273,'Privacy Analyst Evaluation'!$A$46:$K$120,9,0)&amp;""</f>
        <v>Critical Importance</v>
      </c>
      <c r="J273" s="10" t="str">
        <f>VLOOKUP($A273,'Privacy Analyst Evaluation'!$A$46:$K$120,10,0)&amp;""</f>
        <v/>
      </c>
      <c r="K273" s="10">
        <f t="shared" si="64"/>
        <v>20</v>
      </c>
      <c r="L273" s="114">
        <f>IF($E273="Not Scored", "N/A",IF(AND($D273='Auto Responses'!$J$27,$H273=""),"N/A",IF(AND($D273='Auto Responses'!$J$27,$H273='Auto Responses'!$J$7),1,IF(AND($D273='Auto Responses'!$J$27,$H273='Auto Responses'!$J$8),0,IF(OR($F273=$G273,$H273='Auto Responses'!$J$7),1,0)))))</f>
        <v>0</v>
      </c>
      <c r="M273" s="10" t="str">
        <f>VLOOKUP($A273,'Privacy Analyst Evaluation'!$A$46:$K$120,10,0)&amp;""</f>
        <v/>
      </c>
      <c r="N273" s="10">
        <f t="shared" si="65"/>
        <v>1</v>
      </c>
      <c r="O273" s="114">
        <f t="shared" si="66"/>
        <v>20</v>
      </c>
      <c r="P273" s="114">
        <f t="shared" si="67"/>
        <v>0</v>
      </c>
      <c r="Q273" s="114">
        <f t="shared" si="59"/>
        <v>0</v>
      </c>
      <c r="R273" s="114">
        <f t="shared" si="68"/>
        <v>0</v>
      </c>
      <c r="S273" s="114">
        <f t="shared" si="60"/>
        <v>0</v>
      </c>
      <c r="T273" s="114">
        <f t="shared" si="61"/>
        <v>1</v>
      </c>
      <c r="U273" s="114">
        <f t="shared" si="69"/>
        <v>72</v>
      </c>
      <c r="V273" s="114">
        <f t="shared" si="62"/>
        <v>72</v>
      </c>
    </row>
    <row r="274" spans="1:22" ht="57" x14ac:dyDescent="0.2">
      <c r="A274" s="10" t="str">
        <f>Questions!$A274</f>
        <v>PRPO-13</v>
      </c>
      <c r="B274" s="10" t="str">
        <f t="shared" si="63"/>
        <v>PRPO</v>
      </c>
      <c r="C274" s="10" t="str">
        <f>VLOOKUP($A274,Questions!$A$3:$L$333,2,0)&amp;""</f>
        <v>Does your incident response team include a privacy analyst/officer?</v>
      </c>
      <c r="D274" s="10" t="str">
        <f>VLOOKUP($A274,Questions!$A$3:$L$333,11,0)&amp;""</f>
        <v/>
      </c>
      <c r="E274" s="10" t="str">
        <f>VLOOKUP($A274,Questions!$A$3:$L$333,12,0)&amp;""</f>
        <v>Privacy</v>
      </c>
      <c r="F274" s="10" t="str">
        <f>VLOOKUP($A274,'Privacy Analyst Evaluation'!$A$46:$K$120,3,0)&amp;""</f>
        <v/>
      </c>
      <c r="G274" s="10" t="str">
        <f>VLOOKUP($A274,'Privacy Analyst Evaluation'!$A$46:$K$120,7,0)&amp;""</f>
        <v>Yes</v>
      </c>
      <c r="H274" s="10" t="str">
        <f>VLOOKUP($A274,'Privacy Analyst Evaluation'!$A$46:$K$120,8,0)&amp;""</f>
        <v/>
      </c>
      <c r="I274" s="10" t="str">
        <f>VLOOKUP($A274,'Privacy Analyst Evaluation'!$A$46:$K$120,9,0)&amp;""</f>
        <v>Minor Importance</v>
      </c>
      <c r="J274" s="10" t="str">
        <f>VLOOKUP($A274,'Privacy Analyst Evaluation'!$A$46:$K$120,10,0)&amp;""</f>
        <v/>
      </c>
      <c r="K274" s="10">
        <f t="shared" si="64"/>
        <v>5</v>
      </c>
      <c r="L274" s="114">
        <f>IF($E274="Not Scored", "N/A",IF(AND($D274='Auto Responses'!$J$27,$H274=""),"N/A",IF(AND($D274='Auto Responses'!$J$27,$H274='Auto Responses'!$J$7),1,IF(AND($D274='Auto Responses'!$J$27,$H274='Auto Responses'!$J$8),0,IF(OR($F274=$G274,$H274='Auto Responses'!$J$7),1,0)))))</f>
        <v>0</v>
      </c>
      <c r="M274" s="10" t="str">
        <f>VLOOKUP($A274,'Privacy Analyst Evaluation'!$A$46:$K$120,10,0)&amp;""</f>
        <v/>
      </c>
      <c r="N274" s="10">
        <f t="shared" si="65"/>
        <v>0</v>
      </c>
      <c r="O274" s="114">
        <f t="shared" si="66"/>
        <v>5</v>
      </c>
      <c r="P274" s="114">
        <f t="shared" si="67"/>
        <v>0</v>
      </c>
      <c r="Q274" s="114">
        <f t="shared" si="59"/>
        <v>0</v>
      </c>
      <c r="R274" s="114">
        <f t="shared" si="68"/>
        <v>0</v>
      </c>
      <c r="S274" s="114">
        <f t="shared" si="60"/>
        <v>0</v>
      </c>
      <c r="T274" s="114">
        <f t="shared" si="61"/>
        <v>0</v>
      </c>
      <c r="U274" s="114">
        <f t="shared" si="69"/>
        <v>72</v>
      </c>
      <c r="V274" s="114">
        <f t="shared" si="62"/>
        <v>0</v>
      </c>
    </row>
    <row r="275" spans="1:22" ht="57" x14ac:dyDescent="0.2">
      <c r="A275" s="10" t="str">
        <f>Questions!$A275</f>
        <v>INTL-01</v>
      </c>
      <c r="B275" s="10" t="str">
        <f t="shared" si="63"/>
        <v>INTL</v>
      </c>
      <c r="C275" s="10" t="str">
        <f>VLOOKUP($A275,Questions!$A$3:$L$333,2,0)&amp;""</f>
        <v>Will data be collected from or processed in or stored in the European Economic Area (EEA)?</v>
      </c>
      <c r="D275" s="10" t="str">
        <f>VLOOKUP($A275,Questions!$A$3:$L$333,11,0)&amp;""</f>
        <v>Neutral until evaluated</v>
      </c>
      <c r="E275" s="10" t="str">
        <f>VLOOKUP($A275,Questions!$A$3:$L$333,12,0)&amp;""</f>
        <v>Privacy</v>
      </c>
      <c r="F275" s="10" t="str">
        <f>VLOOKUP($A275,'Privacy Analyst Evaluation'!$A$46:$K$120,3,0)&amp;""</f>
        <v/>
      </c>
      <c r="G275" s="10" t="str">
        <f>VLOOKUP($A275,'Privacy Analyst Evaluation'!$A$46:$K$120,7,0)&amp;""</f>
        <v>No</v>
      </c>
      <c r="H275" s="10" t="str">
        <f>VLOOKUP($A275,'Privacy Analyst Evaluation'!$A$46:$K$120,8,0)&amp;""</f>
        <v/>
      </c>
      <c r="I275" s="10" t="str">
        <f>VLOOKUP($A275,'Privacy Analyst Evaluation'!$A$46:$K$120,9,0)&amp;""</f>
        <v>Standard Importance</v>
      </c>
      <c r="J275" s="10" t="str">
        <f>VLOOKUP($A275,'Privacy Analyst Evaluation'!$A$46:$K$120,10,0)&amp;""</f>
        <v/>
      </c>
      <c r="K275" s="10">
        <f t="shared" si="64"/>
        <v>10</v>
      </c>
      <c r="L275" s="114" t="str">
        <f>IF($E275="Not Scored", "N/A",IF(AND($D275='Auto Responses'!$J$27,$H275=""),"N/A",IF(AND($D275='Auto Responses'!$J$27,$H275='Auto Responses'!$J$7),1,IF(AND($D275='Auto Responses'!$J$27,$H275='Auto Responses'!$J$8),0,IF(OR($F275=$G275,$H275='Auto Responses'!$J$7),1,0)))))</f>
        <v>N/A</v>
      </c>
      <c r="M275" s="10" t="str">
        <f>VLOOKUP($A275,'Privacy Analyst Evaluation'!$A$46:$K$120,10,0)&amp;""</f>
        <v/>
      </c>
      <c r="N275" s="10">
        <f t="shared" si="65"/>
        <v>0</v>
      </c>
      <c r="O275" s="114">
        <f t="shared" si="66"/>
        <v>10</v>
      </c>
      <c r="P275" s="114" t="str">
        <f t="shared" si="67"/>
        <v>N/A</v>
      </c>
      <c r="Q275" s="114">
        <f t="shared" si="59"/>
        <v>0</v>
      </c>
      <c r="R275" s="114">
        <f t="shared" si="68"/>
        <v>0</v>
      </c>
      <c r="S275" s="114">
        <f t="shared" si="60"/>
        <v>0</v>
      </c>
      <c r="T275" s="114">
        <f t="shared" si="61"/>
        <v>0</v>
      </c>
      <c r="U275" s="114">
        <f t="shared" si="69"/>
        <v>72</v>
      </c>
      <c r="V275" s="114">
        <f t="shared" si="62"/>
        <v>0</v>
      </c>
    </row>
    <row r="276" spans="1:22" ht="57" x14ac:dyDescent="0.2">
      <c r="A276" s="10" t="str">
        <f>Questions!$A276</f>
        <v>INTL-02</v>
      </c>
      <c r="B276" s="10" t="str">
        <f t="shared" si="63"/>
        <v>INTL</v>
      </c>
      <c r="C276" s="10" t="str">
        <f>VLOOKUP($A276,Questions!$A$3:$L$333,2,0)&amp;""</f>
        <v>Do you have a data protection officer (DPO)?</v>
      </c>
      <c r="D276" s="10" t="str">
        <f>VLOOKUP($A276,Questions!$A$3:$L$333,11,0)&amp;""</f>
        <v>Neutral until evaluated</v>
      </c>
      <c r="E276" s="10" t="str">
        <f>VLOOKUP($A276,Questions!$A$3:$L$333,12,0)&amp;""</f>
        <v>Privacy</v>
      </c>
      <c r="F276" s="10" t="str">
        <f>VLOOKUP($A276,'Privacy Analyst Evaluation'!$A$46:$K$120,3,0)&amp;""</f>
        <v/>
      </c>
      <c r="G276" s="10" t="str">
        <f>VLOOKUP($A276,'Privacy Analyst Evaluation'!$A$46:$K$120,7,0)&amp;""</f>
        <v>Yes</v>
      </c>
      <c r="H276" s="10" t="str">
        <f>VLOOKUP($A276,'Privacy Analyst Evaluation'!$A$46:$K$120,8,0)&amp;""</f>
        <v/>
      </c>
      <c r="I276" s="10" t="str">
        <f>VLOOKUP($A276,'Privacy Analyst Evaluation'!$A$46:$K$120,9,0)&amp;""</f>
        <v>Standard Importance</v>
      </c>
      <c r="J276" s="10" t="str">
        <f>VLOOKUP($A276,'Privacy Analyst Evaluation'!$A$46:$K$120,10,0)&amp;""</f>
        <v/>
      </c>
      <c r="K276" s="10">
        <f t="shared" si="64"/>
        <v>10</v>
      </c>
      <c r="L276" s="114" t="str">
        <f>IF($E276="Not Scored", "N/A",IF(AND($D276='Auto Responses'!$J$27,$H276=""),"N/A",IF(AND($D276='Auto Responses'!$J$27,$H276='Auto Responses'!$J$7),1,IF(AND($D276='Auto Responses'!$J$27,$H276='Auto Responses'!$J$8),0,IF(OR($F276=$G276,$H276='Auto Responses'!$J$7),1,0)))))</f>
        <v>N/A</v>
      </c>
      <c r="M276" s="10" t="str">
        <f>VLOOKUP($A276,'Privacy Analyst Evaluation'!$A$46:$K$120,10,0)&amp;""</f>
        <v/>
      </c>
      <c r="N276" s="10">
        <f t="shared" si="65"/>
        <v>0</v>
      </c>
      <c r="O276" s="114">
        <f t="shared" si="66"/>
        <v>10</v>
      </c>
      <c r="P276" s="114" t="str">
        <f t="shared" si="67"/>
        <v>N/A</v>
      </c>
      <c r="Q276" s="114">
        <f t="shared" si="59"/>
        <v>0</v>
      </c>
      <c r="R276" s="114">
        <f t="shared" si="68"/>
        <v>0</v>
      </c>
      <c r="S276" s="114">
        <f t="shared" si="60"/>
        <v>0</v>
      </c>
      <c r="T276" s="114">
        <f t="shared" si="61"/>
        <v>0</v>
      </c>
      <c r="U276" s="114">
        <f t="shared" si="69"/>
        <v>72</v>
      </c>
      <c r="V276" s="114">
        <f t="shared" si="62"/>
        <v>0</v>
      </c>
    </row>
    <row r="277" spans="1:22" ht="57" x14ac:dyDescent="0.2">
      <c r="A277" s="10" t="str">
        <f>Questions!$A277</f>
        <v>INTL-03</v>
      </c>
      <c r="B277" s="10" t="str">
        <f t="shared" si="63"/>
        <v>INTL</v>
      </c>
      <c r="C277" s="10" t="str">
        <f>VLOOKUP($A277,Questions!$A$3:$L$333,2,0)&amp;""</f>
        <v>Will you sign appropriate GDPR Standard Contractual Clauses (SCCs) with the institution?</v>
      </c>
      <c r="D277" s="10" t="str">
        <f>VLOOKUP($A277,Questions!$A$3:$L$333,11,0)&amp;""</f>
        <v>Neutral until evaluated</v>
      </c>
      <c r="E277" s="10" t="str">
        <f>VLOOKUP($A277,Questions!$A$3:$L$333,12,0)&amp;""</f>
        <v>Privacy</v>
      </c>
      <c r="F277" s="10" t="str">
        <f>VLOOKUP($A277,'Privacy Analyst Evaluation'!$A$46:$K$120,3,0)&amp;""</f>
        <v/>
      </c>
      <c r="G277" s="10" t="str">
        <f>VLOOKUP($A277,'Privacy Analyst Evaluation'!$A$46:$K$120,7,0)&amp;""</f>
        <v>Yes</v>
      </c>
      <c r="H277" s="10" t="str">
        <f>VLOOKUP($A277,'Privacy Analyst Evaluation'!$A$46:$K$120,8,0)&amp;""</f>
        <v/>
      </c>
      <c r="I277" s="10" t="str">
        <f>VLOOKUP($A277,'Privacy Analyst Evaluation'!$A$46:$K$120,9,0)&amp;""</f>
        <v>Standard Importance</v>
      </c>
      <c r="J277" s="10" t="str">
        <f>VLOOKUP($A277,'Privacy Analyst Evaluation'!$A$46:$K$120,10,0)&amp;""</f>
        <v/>
      </c>
      <c r="K277" s="10">
        <f t="shared" si="64"/>
        <v>10</v>
      </c>
      <c r="L277" s="114" t="str">
        <f>IF($E277="Not Scored", "N/A",IF(AND($D277='Auto Responses'!$J$27,$H277=""),"N/A",IF(AND($D277='Auto Responses'!$J$27,$H277='Auto Responses'!$J$7),1,IF(AND($D277='Auto Responses'!$J$27,$H277='Auto Responses'!$J$8),0,IF(OR($F277=$G277,$H277='Auto Responses'!$J$7),1,0)))))</f>
        <v>N/A</v>
      </c>
      <c r="M277" s="10" t="str">
        <f>VLOOKUP($A277,'Privacy Analyst Evaluation'!$A$46:$K$120,10,0)&amp;""</f>
        <v/>
      </c>
      <c r="N277" s="10">
        <f t="shared" si="65"/>
        <v>0</v>
      </c>
      <c r="O277" s="114">
        <f t="shared" si="66"/>
        <v>10</v>
      </c>
      <c r="P277" s="114" t="str">
        <f t="shared" si="67"/>
        <v>N/A</v>
      </c>
      <c r="Q277" s="114">
        <f t="shared" si="59"/>
        <v>0</v>
      </c>
      <c r="R277" s="114">
        <f t="shared" si="68"/>
        <v>0</v>
      </c>
      <c r="S277" s="114">
        <f t="shared" si="60"/>
        <v>0</v>
      </c>
      <c r="T277" s="114">
        <f t="shared" si="61"/>
        <v>0</v>
      </c>
      <c r="U277" s="114">
        <f t="shared" si="69"/>
        <v>72</v>
      </c>
      <c r="V277" s="114">
        <f t="shared" si="62"/>
        <v>0</v>
      </c>
    </row>
    <row r="278" spans="1:22" ht="57" x14ac:dyDescent="0.2">
      <c r="A278" s="10" t="str">
        <f>Questions!$A278</f>
        <v>INTL-04</v>
      </c>
      <c r="B278" s="10" t="str">
        <f t="shared" si="63"/>
        <v>INTL</v>
      </c>
      <c r="C278" s="10" t="str">
        <f>VLOOKUP($A278,Questions!$A$3:$L$333,2,0)&amp;""</f>
        <v>Will data be collected from or processed in or stored in China?</v>
      </c>
      <c r="D278" s="10" t="str">
        <f>VLOOKUP($A278,Questions!$A$3:$L$333,11,0)&amp;""</f>
        <v>Neutral until evaluated</v>
      </c>
      <c r="E278" s="10" t="str">
        <f>VLOOKUP($A278,Questions!$A$3:$L$333,12,0)&amp;""</f>
        <v>Privacy</v>
      </c>
      <c r="F278" s="10" t="str">
        <f>VLOOKUP($A278,'Privacy Analyst Evaluation'!$A$46:$K$120,3,0)&amp;""</f>
        <v/>
      </c>
      <c r="G278" s="10" t="str">
        <f>VLOOKUP($A278,'Privacy Analyst Evaluation'!$A$46:$K$120,7,0)&amp;""</f>
        <v>No</v>
      </c>
      <c r="H278" s="10" t="str">
        <f>VLOOKUP($A278,'Privacy Analyst Evaluation'!$A$46:$K$120,8,0)&amp;""</f>
        <v/>
      </c>
      <c r="I278" s="10" t="str">
        <f>VLOOKUP($A278,'Privacy Analyst Evaluation'!$A$46:$K$120,9,0)&amp;""</f>
        <v>Standard Importance</v>
      </c>
      <c r="J278" s="10" t="str">
        <f>VLOOKUP($A278,'Privacy Analyst Evaluation'!$A$46:$K$120,10,0)&amp;""</f>
        <v/>
      </c>
      <c r="K278" s="10">
        <f t="shared" si="64"/>
        <v>10</v>
      </c>
      <c r="L278" s="114" t="str">
        <f>IF($E278="Not Scored", "N/A",IF(AND($D278='Auto Responses'!$J$27,$H278=""),"N/A",IF(AND($D278='Auto Responses'!$J$27,$H278='Auto Responses'!$J$7),1,IF(AND($D278='Auto Responses'!$J$27,$H278='Auto Responses'!$J$8),0,IF(OR($F278=$G278,$H278='Auto Responses'!$J$7),1,0)))))</f>
        <v>N/A</v>
      </c>
      <c r="M278" s="10" t="str">
        <f>VLOOKUP($A278,'Privacy Analyst Evaluation'!$A$46:$K$120,10,0)&amp;""</f>
        <v/>
      </c>
      <c r="N278" s="10">
        <f t="shared" si="65"/>
        <v>0</v>
      </c>
      <c r="O278" s="114">
        <f t="shared" si="66"/>
        <v>10</v>
      </c>
      <c r="P278" s="114" t="str">
        <f t="shared" si="67"/>
        <v>N/A</v>
      </c>
      <c r="Q278" s="114">
        <f t="shared" si="59"/>
        <v>0</v>
      </c>
      <c r="R278" s="114">
        <f t="shared" si="68"/>
        <v>0</v>
      </c>
      <c r="S278" s="114">
        <f t="shared" si="60"/>
        <v>0</v>
      </c>
      <c r="T278" s="114">
        <f t="shared" si="61"/>
        <v>0</v>
      </c>
      <c r="U278" s="114">
        <f t="shared" si="69"/>
        <v>72</v>
      </c>
      <c r="V278" s="114">
        <f t="shared" si="62"/>
        <v>0</v>
      </c>
    </row>
    <row r="279" spans="1:22" ht="57" x14ac:dyDescent="0.2">
      <c r="A279" s="10" t="str">
        <f>Questions!$A279</f>
        <v>INTL-05</v>
      </c>
      <c r="B279" s="10" t="str">
        <f t="shared" si="63"/>
        <v>INTL</v>
      </c>
      <c r="C279" s="10" t="str">
        <f>VLOOKUP($A279,Questions!$A$3:$L$333,2,0)&amp;""</f>
        <v>Do you comply with PIPL security, privacy, and data localization requirements?</v>
      </c>
      <c r="D279" s="10" t="str">
        <f>VLOOKUP($A279,Questions!$A$3:$L$333,11,0)&amp;""</f>
        <v>Neutral until evaluated</v>
      </c>
      <c r="E279" s="10" t="str">
        <f>VLOOKUP($A279,Questions!$A$3:$L$333,12,0)&amp;""</f>
        <v>Privacy</v>
      </c>
      <c r="F279" s="10" t="str">
        <f>VLOOKUP($A279,'Privacy Analyst Evaluation'!$A$46:$K$120,3,0)&amp;""</f>
        <v/>
      </c>
      <c r="G279" s="10" t="str">
        <f>VLOOKUP($A279,'Privacy Analyst Evaluation'!$A$46:$K$120,7,0)&amp;""</f>
        <v>Yes</v>
      </c>
      <c r="H279" s="10" t="str">
        <f>VLOOKUP($A279,'Privacy Analyst Evaluation'!$A$46:$K$120,8,0)&amp;""</f>
        <v/>
      </c>
      <c r="I279" s="10" t="str">
        <f>VLOOKUP($A279,'Privacy Analyst Evaluation'!$A$46:$K$120,9,0)&amp;""</f>
        <v>Standard Importance</v>
      </c>
      <c r="J279" s="10" t="str">
        <f>VLOOKUP($A279,'Privacy Analyst Evaluation'!$A$46:$K$120,10,0)&amp;""</f>
        <v/>
      </c>
      <c r="K279" s="10">
        <f t="shared" si="64"/>
        <v>10</v>
      </c>
      <c r="L279" s="114" t="str">
        <f>IF($E279="Not Scored", "N/A",IF(AND($D279='Auto Responses'!$J$27,$H279=""),"N/A",IF(AND($D279='Auto Responses'!$J$27,$H279='Auto Responses'!$J$7),1,IF(AND($D279='Auto Responses'!$J$27,$H279='Auto Responses'!$J$8),0,IF(OR($F279=$G279,$H279='Auto Responses'!$J$7),1,0)))))</f>
        <v>N/A</v>
      </c>
      <c r="M279" s="10" t="str">
        <f>VLOOKUP($A279,'Privacy Analyst Evaluation'!$A$46:$K$120,10,0)&amp;""</f>
        <v/>
      </c>
      <c r="N279" s="10">
        <f t="shared" si="65"/>
        <v>0</v>
      </c>
      <c r="O279" s="114">
        <f t="shared" si="66"/>
        <v>10</v>
      </c>
      <c r="P279" s="114" t="str">
        <f t="shared" si="67"/>
        <v>N/A</v>
      </c>
      <c r="Q279" s="114">
        <f t="shared" si="59"/>
        <v>0</v>
      </c>
      <c r="R279" s="114">
        <f t="shared" si="68"/>
        <v>0</v>
      </c>
      <c r="S279" s="114">
        <f t="shared" si="60"/>
        <v>0</v>
      </c>
      <c r="T279" s="114">
        <f t="shared" si="61"/>
        <v>0</v>
      </c>
      <c r="U279" s="114">
        <f t="shared" si="69"/>
        <v>72</v>
      </c>
      <c r="V279" s="114">
        <f t="shared" si="62"/>
        <v>0</v>
      </c>
    </row>
    <row r="280" spans="1:22" ht="57" x14ac:dyDescent="0.2">
      <c r="A280" s="10" t="str">
        <f>Questions!$A280</f>
        <v>DRPV-01</v>
      </c>
      <c r="B280" s="10" t="str">
        <f t="shared" si="63"/>
        <v>DRPV</v>
      </c>
      <c r="C280" s="10" t="str">
        <f>VLOOKUP($A280,Questions!$A$3:$L$333,2,0)&amp;""</f>
        <v>Have you performed a Data Privacy Impact Assesssment for the solution/project?</v>
      </c>
      <c r="D280" s="10" t="str">
        <f>VLOOKUP($A280,Questions!$A$3:$L$333,11,0)&amp;""</f>
        <v/>
      </c>
      <c r="E280" s="10" t="str">
        <f>VLOOKUP($A280,Questions!$A$3:$L$333,12,0)&amp;""</f>
        <v>Privacy</v>
      </c>
      <c r="F280" s="10" t="str">
        <f>VLOOKUP($A280,'Privacy Analyst Evaluation'!$A$46:$K$120,3,0)&amp;""</f>
        <v/>
      </c>
      <c r="G280" s="10" t="str">
        <f>VLOOKUP($A280,'Privacy Analyst Evaluation'!$A$46:$K$120,7,0)&amp;""</f>
        <v>Yes</v>
      </c>
      <c r="H280" s="10" t="str">
        <f>VLOOKUP($A280,'Privacy Analyst Evaluation'!$A$46:$K$120,8,0)&amp;""</f>
        <v/>
      </c>
      <c r="I280" s="10" t="str">
        <f>VLOOKUP($A280,'Privacy Analyst Evaluation'!$A$46:$K$120,9,0)&amp;""</f>
        <v>Standard Importance</v>
      </c>
      <c r="J280" s="10" t="str">
        <f>VLOOKUP($A280,'Privacy Analyst Evaluation'!$A$46:$K$120,10,0)&amp;""</f>
        <v/>
      </c>
      <c r="K280" s="10">
        <f t="shared" si="64"/>
        <v>10</v>
      </c>
      <c r="L280" s="114">
        <f>IF($E280="Not Scored", "N/A",IF(AND($D280='Auto Responses'!$J$27,$H280=""),"N/A",IF(AND($D280='Auto Responses'!$J$27,$H280='Auto Responses'!$J$7),1,IF(AND($D280='Auto Responses'!$J$27,$H280='Auto Responses'!$J$8),0,IF(OR($F280=$G280,$H280='Auto Responses'!$J$7),1,0)))))</f>
        <v>0</v>
      </c>
      <c r="M280" s="10" t="str">
        <f>VLOOKUP($A280,'Privacy Analyst Evaluation'!$A$46:$K$120,10,0)&amp;""</f>
        <v/>
      </c>
      <c r="N280" s="10">
        <f t="shared" si="65"/>
        <v>0</v>
      </c>
      <c r="O280" s="114">
        <f t="shared" si="66"/>
        <v>10</v>
      </c>
      <c r="P280" s="114">
        <f t="shared" si="67"/>
        <v>0</v>
      </c>
      <c r="Q280" s="114">
        <f t="shared" si="59"/>
        <v>0</v>
      </c>
      <c r="R280" s="114">
        <f t="shared" si="68"/>
        <v>0</v>
      </c>
      <c r="S280" s="114">
        <f t="shared" si="60"/>
        <v>0</v>
      </c>
      <c r="T280" s="114">
        <f t="shared" si="61"/>
        <v>0</v>
      </c>
      <c r="U280" s="114">
        <f t="shared" si="69"/>
        <v>72</v>
      </c>
      <c r="V280" s="114">
        <f t="shared" si="62"/>
        <v>0</v>
      </c>
    </row>
    <row r="281" spans="1:22" ht="57" x14ac:dyDescent="0.2">
      <c r="A281" s="10" t="str">
        <f>Questions!$A281</f>
        <v>DRPV-02</v>
      </c>
      <c r="B281" s="10" t="str">
        <f t="shared" si="63"/>
        <v>DRPV</v>
      </c>
      <c r="C281" s="10" t="str">
        <f>VLOOKUP($A281,Questions!$A$3:$L$333,2,0)&amp;""</f>
        <v>Do you provide an end-user privacy notice about privacy policies and procedures that identify the purpose(s) for which personal information is collected, used, retained, and disclosed?</v>
      </c>
      <c r="D281" s="10" t="str">
        <f>VLOOKUP($A281,Questions!$A$3:$L$333,11,0)&amp;""</f>
        <v/>
      </c>
      <c r="E281" s="10" t="str">
        <f>VLOOKUP($A281,Questions!$A$3:$L$333,12,0)&amp;""</f>
        <v>Privacy</v>
      </c>
      <c r="F281" s="10" t="str">
        <f>VLOOKUP($A281,'Privacy Analyst Evaluation'!$A$46:$K$120,3,0)&amp;""</f>
        <v/>
      </c>
      <c r="G281" s="10" t="str">
        <f>VLOOKUP($A281,'Privacy Analyst Evaluation'!$A$46:$K$120,7,0)&amp;""</f>
        <v>Yes</v>
      </c>
      <c r="H281" s="10" t="str">
        <f>VLOOKUP($A281,'Privacy Analyst Evaluation'!$A$46:$K$120,8,0)&amp;""</f>
        <v/>
      </c>
      <c r="I281" s="10" t="str">
        <f>VLOOKUP($A281,'Privacy Analyst Evaluation'!$A$46:$K$120,9,0)&amp;""</f>
        <v>Standard Importance</v>
      </c>
      <c r="J281" s="10" t="str">
        <f>VLOOKUP($A281,'Privacy Analyst Evaluation'!$A$46:$K$120,10,0)&amp;""</f>
        <v/>
      </c>
      <c r="K281" s="10">
        <f t="shared" si="64"/>
        <v>10</v>
      </c>
      <c r="L281" s="114">
        <f>IF($E281="Not Scored", "N/A",IF(AND($D281='Auto Responses'!$J$27,$H281=""),"N/A",IF(AND($D281='Auto Responses'!$J$27,$H281='Auto Responses'!$J$7),1,IF(AND($D281='Auto Responses'!$J$27,$H281='Auto Responses'!$J$8),0,IF(OR($F281=$G281,$H281='Auto Responses'!$J$7),1,0)))))</f>
        <v>0</v>
      </c>
      <c r="M281" s="10" t="str">
        <f>VLOOKUP($A281,'Privacy Analyst Evaluation'!$A$46:$K$120,10,0)&amp;""</f>
        <v/>
      </c>
      <c r="N281" s="10">
        <f t="shared" si="65"/>
        <v>0</v>
      </c>
      <c r="O281" s="114">
        <f t="shared" si="66"/>
        <v>10</v>
      </c>
      <c r="P281" s="114">
        <f t="shared" si="67"/>
        <v>0</v>
      </c>
      <c r="Q281" s="114">
        <f t="shared" si="59"/>
        <v>0</v>
      </c>
      <c r="R281" s="114">
        <f t="shared" si="68"/>
        <v>0</v>
      </c>
      <c r="S281" s="114">
        <f t="shared" si="60"/>
        <v>0</v>
      </c>
      <c r="T281" s="114">
        <f t="shared" si="61"/>
        <v>0</v>
      </c>
      <c r="U281" s="114">
        <f t="shared" si="69"/>
        <v>72</v>
      </c>
      <c r="V281" s="114">
        <f t="shared" si="62"/>
        <v>0</v>
      </c>
    </row>
    <row r="282" spans="1:22" ht="57" x14ac:dyDescent="0.2">
      <c r="A282" s="10" t="str">
        <f>Questions!$A282</f>
        <v>DRPV-03</v>
      </c>
      <c r="B282" s="10" t="str">
        <f t="shared" si="63"/>
        <v>DRPV</v>
      </c>
      <c r="C282" s="10" t="str">
        <f>VLOOKUP($A282,Questions!$A$3:$L$333,2,0)&amp;""</f>
        <v>Do you describe the choices available to the individual and obtain implicit or explicit consent with respect to the collection, use, and disclosure of personal information?</v>
      </c>
      <c r="D282" s="10" t="str">
        <f>VLOOKUP($A282,Questions!$A$3:$L$333,11,0)&amp;""</f>
        <v/>
      </c>
      <c r="E282" s="10" t="str">
        <f>VLOOKUP($A282,Questions!$A$3:$L$333,12,0)&amp;""</f>
        <v>Privacy</v>
      </c>
      <c r="F282" s="10" t="str">
        <f>VLOOKUP($A282,'Privacy Analyst Evaluation'!$A$46:$K$120,3,0)&amp;""</f>
        <v/>
      </c>
      <c r="G282" s="10" t="str">
        <f>VLOOKUP($A282,'Privacy Analyst Evaluation'!$A$46:$K$120,7,0)&amp;""</f>
        <v>Yes</v>
      </c>
      <c r="H282" s="10" t="str">
        <f>VLOOKUP($A282,'Privacy Analyst Evaluation'!$A$46:$K$120,8,0)&amp;""</f>
        <v/>
      </c>
      <c r="I282" s="10" t="str">
        <f>VLOOKUP($A282,'Privacy Analyst Evaluation'!$A$46:$K$120,9,0)&amp;""</f>
        <v>Standard Importance</v>
      </c>
      <c r="J282" s="10" t="str">
        <f>VLOOKUP($A282,'Privacy Analyst Evaluation'!$A$46:$K$120,10,0)&amp;""</f>
        <v/>
      </c>
      <c r="K282" s="10">
        <f t="shared" si="64"/>
        <v>10</v>
      </c>
      <c r="L282" s="114">
        <f>IF($E282="Not Scored", "N/A",IF(AND($D282='Auto Responses'!$J$27,$H282=""),"N/A",IF(AND($D282='Auto Responses'!$J$27,$H282='Auto Responses'!$J$7),1,IF(AND($D282='Auto Responses'!$J$27,$H282='Auto Responses'!$J$8),0,IF(OR($F282=$G282,$H282='Auto Responses'!$J$7),1,0)))))</f>
        <v>0</v>
      </c>
      <c r="M282" s="10" t="str">
        <f>VLOOKUP($A282,'Privacy Analyst Evaluation'!$A$46:$K$120,10,0)&amp;""</f>
        <v/>
      </c>
      <c r="N282" s="10">
        <f t="shared" si="65"/>
        <v>0</v>
      </c>
      <c r="O282" s="114">
        <f t="shared" si="66"/>
        <v>10</v>
      </c>
      <c r="P282" s="114">
        <f t="shared" si="67"/>
        <v>0</v>
      </c>
      <c r="Q282" s="114">
        <f t="shared" si="59"/>
        <v>0</v>
      </c>
      <c r="R282" s="114">
        <f t="shared" si="68"/>
        <v>0</v>
      </c>
      <c r="S282" s="114">
        <f t="shared" si="60"/>
        <v>0</v>
      </c>
      <c r="T282" s="114">
        <f t="shared" si="61"/>
        <v>0</v>
      </c>
      <c r="U282" s="114">
        <f t="shared" si="69"/>
        <v>72</v>
      </c>
      <c r="V282" s="114">
        <f t="shared" si="62"/>
        <v>0</v>
      </c>
    </row>
    <row r="283" spans="1:22" ht="57" x14ac:dyDescent="0.2">
      <c r="A283" s="10" t="str">
        <f>Questions!$A283</f>
        <v>DRPV-04</v>
      </c>
      <c r="B283" s="10" t="str">
        <f t="shared" si="63"/>
        <v>DRPV</v>
      </c>
      <c r="C283" s="10" t="str">
        <f>VLOOKUP($A283,Questions!$A$3:$L$333,2,0)&amp;""</f>
        <v>Do you collect personal information only for the purpose(s) identified in the agreement with an institution or, if there is none, the purpose(s) identified in the privacy notice?</v>
      </c>
      <c r="D283" s="10" t="str">
        <f>VLOOKUP($A283,Questions!$A$3:$L$333,11,0)&amp;""</f>
        <v/>
      </c>
      <c r="E283" s="10" t="str">
        <f>VLOOKUP($A283,Questions!$A$3:$L$333,12,0)&amp;""</f>
        <v>Privacy</v>
      </c>
      <c r="F283" s="10" t="str">
        <f>VLOOKUP($A283,'Privacy Analyst Evaluation'!$A$46:$K$120,3,0)&amp;""</f>
        <v/>
      </c>
      <c r="G283" s="10" t="str">
        <f>VLOOKUP($A283,'Privacy Analyst Evaluation'!$A$46:$K$120,7,0)&amp;""</f>
        <v>Yes</v>
      </c>
      <c r="H283" s="10" t="str">
        <f>VLOOKUP($A283,'Privacy Analyst Evaluation'!$A$46:$K$120,8,0)&amp;""</f>
        <v/>
      </c>
      <c r="I283" s="10" t="str">
        <f>VLOOKUP($A283,'Privacy Analyst Evaluation'!$A$46:$K$120,9,0)&amp;""</f>
        <v>Standard Importance</v>
      </c>
      <c r="J283" s="10" t="str">
        <f>VLOOKUP($A283,'Privacy Analyst Evaluation'!$A$46:$K$120,10,0)&amp;""</f>
        <v/>
      </c>
      <c r="K283" s="10">
        <f t="shared" si="64"/>
        <v>10</v>
      </c>
      <c r="L283" s="114">
        <f>IF($E283="Not Scored", "N/A",IF(AND($D283='Auto Responses'!$J$27,$H283=""),"N/A",IF(AND($D283='Auto Responses'!$J$27,$H283='Auto Responses'!$J$7),1,IF(AND($D283='Auto Responses'!$J$27,$H283='Auto Responses'!$J$8),0,IF(OR($F283=$G283,$H283='Auto Responses'!$J$7),1,0)))))</f>
        <v>0</v>
      </c>
      <c r="M283" s="10" t="str">
        <f>VLOOKUP($A283,'Privacy Analyst Evaluation'!$A$46:$K$120,10,0)&amp;""</f>
        <v/>
      </c>
      <c r="N283" s="10">
        <f t="shared" si="65"/>
        <v>0</v>
      </c>
      <c r="O283" s="114">
        <f t="shared" si="66"/>
        <v>10</v>
      </c>
      <c r="P283" s="114">
        <f t="shared" si="67"/>
        <v>0</v>
      </c>
      <c r="Q283" s="114">
        <f t="shared" si="59"/>
        <v>0</v>
      </c>
      <c r="R283" s="114">
        <f t="shared" si="68"/>
        <v>0</v>
      </c>
      <c r="S283" s="114">
        <f t="shared" si="60"/>
        <v>0</v>
      </c>
      <c r="T283" s="114">
        <f t="shared" si="61"/>
        <v>0</v>
      </c>
      <c r="U283" s="114">
        <f t="shared" si="69"/>
        <v>72</v>
      </c>
      <c r="V283" s="114">
        <f t="shared" si="62"/>
        <v>0</v>
      </c>
    </row>
    <row r="284" spans="1:22" ht="57" x14ac:dyDescent="0.2">
      <c r="A284" s="10" t="str">
        <f>Questions!$A284</f>
        <v>DRPV-05</v>
      </c>
      <c r="B284" s="10" t="str">
        <f t="shared" si="63"/>
        <v>DRPV</v>
      </c>
      <c r="C284" s="10" t="str">
        <f>VLOOKUP($A284,Questions!$A$3:$L$333,2,0)&amp;""</f>
        <v>Do you have a documented list of personal data your service maintains?</v>
      </c>
      <c r="D284" s="10" t="str">
        <f>VLOOKUP($A284,Questions!$A$3:$L$333,11,0)&amp;""</f>
        <v/>
      </c>
      <c r="E284" s="10" t="str">
        <f>VLOOKUP($A284,Questions!$A$3:$L$333,12,0)&amp;""</f>
        <v>Privacy</v>
      </c>
      <c r="F284" s="10" t="str">
        <f>VLOOKUP($A284,'Privacy Analyst Evaluation'!$A$46:$K$120,3,0)&amp;""</f>
        <v/>
      </c>
      <c r="G284" s="10" t="str">
        <f>VLOOKUP($A284,'Privacy Analyst Evaluation'!$A$46:$K$120,7,0)&amp;""</f>
        <v>Yes</v>
      </c>
      <c r="H284" s="10" t="str">
        <f>VLOOKUP($A284,'Privacy Analyst Evaluation'!$A$46:$K$120,8,0)&amp;""</f>
        <v/>
      </c>
      <c r="I284" s="10" t="str">
        <f>VLOOKUP($A284,'Privacy Analyst Evaluation'!$A$46:$K$120,9,0)&amp;""</f>
        <v>Standard Importance</v>
      </c>
      <c r="J284" s="10" t="str">
        <f>VLOOKUP($A284,'Privacy Analyst Evaluation'!$A$46:$K$120,10,0)&amp;""</f>
        <v/>
      </c>
      <c r="K284" s="10">
        <f t="shared" si="64"/>
        <v>10</v>
      </c>
      <c r="L284" s="114">
        <f>IF($E284="Not Scored", "N/A",IF(AND($D284='Auto Responses'!$J$27,$H284=""),"N/A",IF(AND($D284='Auto Responses'!$J$27,$H284='Auto Responses'!$J$7),1,IF(AND($D284='Auto Responses'!$J$27,$H284='Auto Responses'!$J$8),0,IF(OR($F284=$G284,$H284='Auto Responses'!$J$7),1,0)))))</f>
        <v>0</v>
      </c>
      <c r="M284" s="10" t="str">
        <f>VLOOKUP($A284,'Privacy Analyst Evaluation'!$A$46:$K$120,10,0)&amp;""</f>
        <v/>
      </c>
      <c r="N284" s="10">
        <f t="shared" si="65"/>
        <v>0</v>
      </c>
      <c r="O284" s="114">
        <f t="shared" si="66"/>
        <v>10</v>
      </c>
      <c r="P284" s="114">
        <f t="shared" si="67"/>
        <v>0</v>
      </c>
      <c r="Q284" s="114">
        <f t="shared" si="59"/>
        <v>0</v>
      </c>
      <c r="R284" s="114">
        <f t="shared" si="68"/>
        <v>0</v>
      </c>
      <c r="S284" s="114">
        <f t="shared" si="60"/>
        <v>0</v>
      </c>
      <c r="T284" s="114">
        <f t="shared" si="61"/>
        <v>0</v>
      </c>
      <c r="U284" s="114">
        <f t="shared" si="69"/>
        <v>72</v>
      </c>
      <c r="V284" s="114">
        <f t="shared" si="62"/>
        <v>0</v>
      </c>
    </row>
    <row r="285" spans="1:22" ht="57" x14ac:dyDescent="0.2">
      <c r="A285" s="10" t="str">
        <f>Questions!$A285</f>
        <v>DRPV-06</v>
      </c>
      <c r="B285" s="10" t="str">
        <f t="shared" si="63"/>
        <v>DRPV</v>
      </c>
      <c r="C285" s="10" t="str">
        <f>VLOOKUP($A285,Questions!$A$3:$L$333,2,0)&amp;""</f>
        <v>Do you retain personal information for only as long as necessary to fulfill the stated purpose(s) or as required by law or regulation and thereafter appropriately dispose of such information?</v>
      </c>
      <c r="D285" s="10" t="str">
        <f>VLOOKUP($A285,Questions!$A$3:$L$333,11,0)&amp;""</f>
        <v/>
      </c>
      <c r="E285" s="10" t="str">
        <f>VLOOKUP($A285,Questions!$A$3:$L$333,12,0)&amp;""</f>
        <v>Privacy</v>
      </c>
      <c r="F285" s="10" t="str">
        <f>VLOOKUP($A285,'Privacy Analyst Evaluation'!$A$46:$K$120,3,0)&amp;""</f>
        <v/>
      </c>
      <c r="G285" s="10" t="str">
        <f>VLOOKUP($A285,'Privacy Analyst Evaluation'!$A$46:$K$120,7,0)&amp;""</f>
        <v>Yes</v>
      </c>
      <c r="H285" s="10" t="str">
        <f>VLOOKUP($A285,'Privacy Analyst Evaluation'!$A$46:$K$120,8,0)&amp;""</f>
        <v/>
      </c>
      <c r="I285" s="10" t="str">
        <f>VLOOKUP($A285,'Privacy Analyst Evaluation'!$A$46:$K$120,9,0)&amp;""</f>
        <v>Standard Importance</v>
      </c>
      <c r="J285" s="10" t="str">
        <f>VLOOKUP($A285,'Privacy Analyst Evaluation'!$A$46:$K$120,10,0)&amp;""</f>
        <v/>
      </c>
      <c r="K285" s="10">
        <f t="shared" si="64"/>
        <v>10</v>
      </c>
      <c r="L285" s="114">
        <f>IF($E285="Not Scored", "N/A",IF(AND($D285='Auto Responses'!$J$27,$H285=""),"N/A",IF(AND($D285='Auto Responses'!$J$27,$H285='Auto Responses'!$J$7),1,IF(AND($D285='Auto Responses'!$J$27,$H285='Auto Responses'!$J$8),0,IF(OR($F285=$G285,$H285='Auto Responses'!$J$7),1,0)))))</f>
        <v>0</v>
      </c>
      <c r="M285" s="10" t="str">
        <f>VLOOKUP($A285,'Privacy Analyst Evaluation'!$A$46:$K$120,10,0)&amp;""</f>
        <v/>
      </c>
      <c r="N285" s="10">
        <f t="shared" si="65"/>
        <v>0</v>
      </c>
      <c r="O285" s="114">
        <f t="shared" si="66"/>
        <v>10</v>
      </c>
      <c r="P285" s="114">
        <f t="shared" si="67"/>
        <v>0</v>
      </c>
      <c r="Q285" s="114">
        <f t="shared" si="59"/>
        <v>0</v>
      </c>
      <c r="R285" s="114">
        <f t="shared" si="68"/>
        <v>0</v>
      </c>
      <c r="S285" s="114">
        <f t="shared" si="60"/>
        <v>0</v>
      </c>
      <c r="T285" s="114">
        <f t="shared" si="61"/>
        <v>0</v>
      </c>
      <c r="U285" s="114">
        <f t="shared" si="69"/>
        <v>72</v>
      </c>
      <c r="V285" s="114">
        <f t="shared" si="62"/>
        <v>0</v>
      </c>
    </row>
    <row r="286" spans="1:22" ht="57" x14ac:dyDescent="0.2">
      <c r="A286" s="10" t="str">
        <f>Questions!$A286</f>
        <v>DRPV-07</v>
      </c>
      <c r="B286" s="10" t="str">
        <f t="shared" si="63"/>
        <v>DRPV</v>
      </c>
      <c r="C286" s="10" t="str">
        <f>VLOOKUP($A286,Questions!$A$3:$L$333,2,0)&amp;""</f>
        <v>Do you provide individuals with access to their personal information for review and update (i.e., data subject rights)?</v>
      </c>
      <c r="D286" s="10" t="str">
        <f>VLOOKUP($A286,Questions!$A$3:$L$333,11,0)&amp;""</f>
        <v/>
      </c>
      <c r="E286" s="10" t="str">
        <f>VLOOKUP($A286,Questions!$A$3:$L$333,12,0)&amp;""</f>
        <v>Privacy</v>
      </c>
      <c r="F286" s="10" t="str">
        <f>VLOOKUP($A286,'Privacy Analyst Evaluation'!$A$46:$K$120,3,0)&amp;""</f>
        <v/>
      </c>
      <c r="G286" s="10" t="str">
        <f>VLOOKUP($A286,'Privacy Analyst Evaluation'!$A$46:$K$120,7,0)&amp;""</f>
        <v>Yes</v>
      </c>
      <c r="H286" s="10" t="str">
        <f>VLOOKUP($A286,'Privacy Analyst Evaluation'!$A$46:$K$120,8,0)&amp;""</f>
        <v/>
      </c>
      <c r="I286" s="10" t="str">
        <f>VLOOKUP($A286,'Privacy Analyst Evaluation'!$A$46:$K$120,9,0)&amp;""</f>
        <v>Standard Importance</v>
      </c>
      <c r="J286" s="10" t="str">
        <f>VLOOKUP($A286,'Privacy Analyst Evaluation'!$A$46:$K$120,10,0)&amp;""</f>
        <v/>
      </c>
      <c r="K286" s="10">
        <f t="shared" si="64"/>
        <v>10</v>
      </c>
      <c r="L286" s="114">
        <f>IF($E286="Not Scored", "N/A",IF(AND($D286='Auto Responses'!$J$27,$H286=""),"N/A",IF(AND($D286='Auto Responses'!$J$27,$H286='Auto Responses'!$J$7),1,IF(AND($D286='Auto Responses'!$J$27,$H286='Auto Responses'!$J$8),0,IF(OR($F286=$G286,$H286='Auto Responses'!$J$7),1,0)))))</f>
        <v>0</v>
      </c>
      <c r="M286" s="10" t="str">
        <f>VLOOKUP($A286,'Privacy Analyst Evaluation'!$A$46:$K$120,10,0)&amp;""</f>
        <v/>
      </c>
      <c r="N286" s="10">
        <f t="shared" si="65"/>
        <v>0</v>
      </c>
      <c r="O286" s="114">
        <f t="shared" si="66"/>
        <v>10</v>
      </c>
      <c r="P286" s="114">
        <f t="shared" si="67"/>
        <v>0</v>
      </c>
      <c r="Q286" s="114">
        <f t="shared" si="59"/>
        <v>0</v>
      </c>
      <c r="R286" s="114">
        <f t="shared" si="68"/>
        <v>0</v>
      </c>
      <c r="S286" s="114">
        <f t="shared" si="60"/>
        <v>0</v>
      </c>
      <c r="T286" s="114">
        <f t="shared" si="61"/>
        <v>0</v>
      </c>
      <c r="U286" s="114">
        <f t="shared" si="69"/>
        <v>72</v>
      </c>
      <c r="V286" s="114">
        <f t="shared" si="62"/>
        <v>0</v>
      </c>
    </row>
    <row r="287" spans="1:22" ht="57" x14ac:dyDescent="0.2">
      <c r="A287" s="10" t="str">
        <f>Questions!$A287</f>
        <v>DRPV-08</v>
      </c>
      <c r="B287" s="10" t="str">
        <f t="shared" si="63"/>
        <v>DRPV</v>
      </c>
      <c r="C287" s="10" t="str">
        <f>VLOOKUP($A287,Questions!$A$3:$L$333,2,0)&amp;""</f>
        <v>Do you disclose personal information to third parties only for the purpose(s) identified in the privacy notice or with the implicit or explicit consent of the individual?</v>
      </c>
      <c r="D287" s="10" t="str">
        <f>VLOOKUP($A287,Questions!$A$3:$L$333,11,0)&amp;""</f>
        <v/>
      </c>
      <c r="E287" s="10" t="str">
        <f>VLOOKUP($A287,Questions!$A$3:$L$333,12,0)&amp;""</f>
        <v>Privacy</v>
      </c>
      <c r="F287" s="10" t="str">
        <f>VLOOKUP($A287,'Privacy Analyst Evaluation'!$A$46:$K$120,3,0)&amp;""</f>
        <v/>
      </c>
      <c r="G287" s="10" t="str">
        <f>VLOOKUP($A287,'Privacy Analyst Evaluation'!$A$46:$K$120,7,0)&amp;""</f>
        <v>Yes</v>
      </c>
      <c r="H287" s="10" t="str">
        <f>VLOOKUP($A287,'Privacy Analyst Evaluation'!$A$46:$K$120,8,0)&amp;""</f>
        <v/>
      </c>
      <c r="I287" s="10" t="str">
        <f>VLOOKUP($A287,'Privacy Analyst Evaluation'!$A$46:$K$120,9,0)&amp;""</f>
        <v>Standard Importance</v>
      </c>
      <c r="J287" s="10" t="str">
        <f>VLOOKUP($A287,'Privacy Analyst Evaluation'!$A$46:$K$120,10,0)&amp;""</f>
        <v/>
      </c>
      <c r="K287" s="10">
        <f t="shared" si="64"/>
        <v>10</v>
      </c>
      <c r="L287" s="114">
        <f>IF($E287="Not Scored", "N/A",IF(AND($D287='Auto Responses'!$J$27,$H287=""),"N/A",IF(AND($D287='Auto Responses'!$J$27,$H287='Auto Responses'!$J$7),1,IF(AND($D287='Auto Responses'!$J$27,$H287='Auto Responses'!$J$8),0,IF(OR($F287=$G287,$H287='Auto Responses'!$J$7),1,0)))))</f>
        <v>0</v>
      </c>
      <c r="M287" s="10" t="str">
        <f>VLOOKUP($A287,'Privacy Analyst Evaluation'!$A$46:$K$120,10,0)&amp;""</f>
        <v/>
      </c>
      <c r="N287" s="10">
        <f t="shared" si="65"/>
        <v>0</v>
      </c>
      <c r="O287" s="114">
        <f t="shared" si="66"/>
        <v>10</v>
      </c>
      <c r="P287" s="114">
        <f t="shared" si="67"/>
        <v>0</v>
      </c>
      <c r="Q287" s="114">
        <f t="shared" si="59"/>
        <v>0</v>
      </c>
      <c r="R287" s="114">
        <f t="shared" si="68"/>
        <v>0</v>
      </c>
      <c r="S287" s="114">
        <f t="shared" si="60"/>
        <v>0</v>
      </c>
      <c r="T287" s="114">
        <f t="shared" si="61"/>
        <v>0</v>
      </c>
      <c r="U287" s="114">
        <f t="shared" si="69"/>
        <v>72</v>
      </c>
      <c r="V287" s="114">
        <f t="shared" si="62"/>
        <v>0</v>
      </c>
    </row>
    <row r="288" spans="1:22" ht="57" x14ac:dyDescent="0.2">
      <c r="A288" s="10" t="str">
        <f>Questions!$A288</f>
        <v>DRPV-09</v>
      </c>
      <c r="B288" s="10" t="str">
        <f t="shared" si="63"/>
        <v>DRPV</v>
      </c>
      <c r="C288" s="10" t="str">
        <f>VLOOKUP($A288,Questions!$A$3:$L$333,2,0)&amp;""</f>
        <v>Do you protect personal information against unauthorized access (both physical and logical)?</v>
      </c>
      <c r="D288" s="10" t="str">
        <f>VLOOKUP($A288,Questions!$A$3:$L$333,11,0)&amp;""</f>
        <v/>
      </c>
      <c r="E288" s="10" t="str">
        <f>VLOOKUP($A288,Questions!$A$3:$L$333,12,0)&amp;""</f>
        <v>Privacy</v>
      </c>
      <c r="F288" s="10" t="str">
        <f>VLOOKUP($A288,'Privacy Analyst Evaluation'!$A$46:$K$120,3,0)&amp;""</f>
        <v/>
      </c>
      <c r="G288" s="10" t="str">
        <f>VLOOKUP($A288,'Privacy Analyst Evaluation'!$A$46:$K$120,7,0)&amp;""</f>
        <v>Yes</v>
      </c>
      <c r="H288" s="10" t="str">
        <f>VLOOKUP($A288,'Privacy Analyst Evaluation'!$A$46:$K$120,8,0)&amp;""</f>
        <v/>
      </c>
      <c r="I288" s="10" t="str">
        <f>VLOOKUP($A288,'Privacy Analyst Evaluation'!$A$46:$K$120,9,0)&amp;""</f>
        <v>Standard Importance</v>
      </c>
      <c r="J288" s="10" t="str">
        <f>VLOOKUP($A288,'Privacy Analyst Evaluation'!$A$46:$K$120,10,0)&amp;""</f>
        <v/>
      </c>
      <c r="K288" s="10">
        <f t="shared" si="64"/>
        <v>10</v>
      </c>
      <c r="L288" s="114">
        <f>IF($E288="Not Scored", "N/A",IF(AND($D288='Auto Responses'!$J$27,$H288=""),"N/A",IF(AND($D288='Auto Responses'!$J$27,$H288='Auto Responses'!$J$7),1,IF(AND($D288='Auto Responses'!$J$27,$H288='Auto Responses'!$J$8),0,IF(OR($F288=$G288,$H288='Auto Responses'!$J$7),1,0)))))</f>
        <v>0</v>
      </c>
      <c r="M288" s="10" t="str">
        <f>VLOOKUP($A288,'Privacy Analyst Evaluation'!$A$46:$K$120,10,0)&amp;""</f>
        <v/>
      </c>
      <c r="N288" s="10">
        <f t="shared" si="65"/>
        <v>0</v>
      </c>
      <c r="O288" s="114">
        <f t="shared" si="66"/>
        <v>10</v>
      </c>
      <c r="P288" s="114">
        <f t="shared" si="67"/>
        <v>0</v>
      </c>
      <c r="Q288" s="114">
        <f t="shared" si="59"/>
        <v>0</v>
      </c>
      <c r="R288" s="114">
        <f t="shared" si="68"/>
        <v>0</v>
      </c>
      <c r="S288" s="114">
        <f t="shared" si="60"/>
        <v>0</v>
      </c>
      <c r="T288" s="114">
        <f t="shared" si="61"/>
        <v>0</v>
      </c>
      <c r="U288" s="114">
        <f t="shared" si="69"/>
        <v>72</v>
      </c>
      <c r="V288" s="114">
        <f t="shared" si="62"/>
        <v>0</v>
      </c>
    </row>
    <row r="289" spans="1:22" ht="57" x14ac:dyDescent="0.2">
      <c r="A289" s="10" t="str">
        <f>Questions!$A289</f>
        <v>DRPV-10</v>
      </c>
      <c r="B289" s="10" t="str">
        <f t="shared" si="63"/>
        <v>DRPV</v>
      </c>
      <c r="C289" s="10" t="str">
        <f>VLOOKUP($A289,Questions!$A$3:$L$333,2,0)&amp;""</f>
        <v>Do you maintain accurate, complete, and relevant personal information for the purposes identified in the privacy notice?</v>
      </c>
      <c r="D289" s="10" t="str">
        <f>VLOOKUP($A289,Questions!$A$3:$L$333,11,0)&amp;""</f>
        <v/>
      </c>
      <c r="E289" s="10" t="str">
        <f>VLOOKUP($A289,Questions!$A$3:$L$333,12,0)&amp;""</f>
        <v>Privacy</v>
      </c>
      <c r="F289" s="10" t="str">
        <f>VLOOKUP($A289,'Privacy Analyst Evaluation'!$A$46:$K$120,3,0)&amp;""</f>
        <v/>
      </c>
      <c r="G289" s="10" t="str">
        <f>VLOOKUP($A289,'Privacy Analyst Evaluation'!$A$46:$K$120,7,0)&amp;""</f>
        <v>Yes</v>
      </c>
      <c r="H289" s="10" t="str">
        <f>VLOOKUP($A289,'Privacy Analyst Evaluation'!$A$46:$K$120,8,0)&amp;""</f>
        <v/>
      </c>
      <c r="I289" s="10" t="str">
        <f>VLOOKUP($A289,'Privacy Analyst Evaluation'!$A$46:$K$120,9,0)&amp;""</f>
        <v>Standard Importance</v>
      </c>
      <c r="J289" s="10" t="str">
        <f>VLOOKUP($A289,'Privacy Analyst Evaluation'!$A$46:$K$120,10,0)&amp;""</f>
        <v/>
      </c>
      <c r="K289" s="10">
        <f t="shared" si="64"/>
        <v>10</v>
      </c>
      <c r="L289" s="114">
        <f>IF($E289="Not Scored", "N/A",IF(AND($D289='Auto Responses'!$J$27,$H289=""),"N/A",IF(AND($D289='Auto Responses'!$J$27,$H289='Auto Responses'!$J$7),1,IF(AND($D289='Auto Responses'!$J$27,$H289='Auto Responses'!$J$8),0,IF(OR($F289=$G289,$H289='Auto Responses'!$J$7),1,0)))))</f>
        <v>0</v>
      </c>
      <c r="M289" s="10" t="str">
        <f>VLOOKUP($A289,'Privacy Analyst Evaluation'!$A$46:$K$120,10,0)&amp;""</f>
        <v/>
      </c>
      <c r="N289" s="10">
        <f t="shared" si="65"/>
        <v>0</v>
      </c>
      <c r="O289" s="114">
        <f t="shared" si="66"/>
        <v>10</v>
      </c>
      <c r="P289" s="114">
        <f t="shared" si="67"/>
        <v>0</v>
      </c>
      <c r="Q289" s="114">
        <f t="shared" si="59"/>
        <v>0</v>
      </c>
      <c r="R289" s="114">
        <f t="shared" si="68"/>
        <v>0</v>
      </c>
      <c r="S289" s="114">
        <f t="shared" si="60"/>
        <v>0</v>
      </c>
      <c r="T289" s="114">
        <f t="shared" si="61"/>
        <v>0</v>
      </c>
      <c r="U289" s="114">
        <f t="shared" si="69"/>
        <v>72</v>
      </c>
      <c r="V289" s="114">
        <f t="shared" si="62"/>
        <v>0</v>
      </c>
    </row>
    <row r="290" spans="1:22" ht="57" x14ac:dyDescent="0.2">
      <c r="A290" s="10" t="str">
        <f>Questions!$A290</f>
        <v>DRPV-11</v>
      </c>
      <c r="B290" s="10" t="str">
        <f t="shared" si="63"/>
        <v>DRPV</v>
      </c>
      <c r="C290" s="10" t="str">
        <f>VLOOKUP($A290,Questions!$A$3:$L$333,2,0)&amp;""</f>
        <v>Do you have procedures to address privacy-related noncompliance complaints and disputes?</v>
      </c>
      <c r="D290" s="10" t="str">
        <f>VLOOKUP($A290,Questions!$A$3:$L$333,11,0)&amp;""</f>
        <v/>
      </c>
      <c r="E290" s="10" t="str">
        <f>VLOOKUP($A290,Questions!$A$3:$L$333,12,0)&amp;""</f>
        <v>Privacy</v>
      </c>
      <c r="F290" s="10" t="str">
        <f>VLOOKUP($A290,'Privacy Analyst Evaluation'!$A$46:$K$120,3,0)&amp;""</f>
        <v/>
      </c>
      <c r="G290" s="10" t="str">
        <f>VLOOKUP($A290,'Privacy Analyst Evaluation'!$A$46:$K$120,7,0)&amp;""</f>
        <v>Yes</v>
      </c>
      <c r="H290" s="10" t="str">
        <f>VLOOKUP($A290,'Privacy Analyst Evaluation'!$A$46:$K$120,8,0)&amp;""</f>
        <v/>
      </c>
      <c r="I290" s="10" t="str">
        <f>VLOOKUP($A290,'Privacy Analyst Evaluation'!$A$46:$K$120,9,0)&amp;""</f>
        <v>Standard Importance</v>
      </c>
      <c r="J290" s="10" t="str">
        <f>VLOOKUP($A290,'Privacy Analyst Evaluation'!$A$46:$K$120,10,0)&amp;""</f>
        <v/>
      </c>
      <c r="K290" s="10">
        <f t="shared" si="64"/>
        <v>10</v>
      </c>
      <c r="L290" s="114">
        <f>IF($E290="Not Scored", "N/A",IF(AND($D290='Auto Responses'!$J$27,$H290=""),"N/A",IF(AND($D290='Auto Responses'!$J$27,$H290='Auto Responses'!$J$7),1,IF(AND($D290='Auto Responses'!$J$27,$H290='Auto Responses'!$J$8),0,IF(OR($F290=$G290,$H290='Auto Responses'!$J$7),1,0)))))</f>
        <v>0</v>
      </c>
      <c r="M290" s="10" t="str">
        <f>VLOOKUP($A290,'Privacy Analyst Evaluation'!$A$46:$K$120,10,0)&amp;""</f>
        <v/>
      </c>
      <c r="N290" s="10">
        <f t="shared" si="65"/>
        <v>0</v>
      </c>
      <c r="O290" s="114">
        <f t="shared" si="66"/>
        <v>10</v>
      </c>
      <c r="P290" s="114">
        <f t="shared" si="67"/>
        <v>0</v>
      </c>
      <c r="Q290" s="114">
        <f t="shared" si="59"/>
        <v>0</v>
      </c>
      <c r="R290" s="114">
        <f t="shared" si="68"/>
        <v>0</v>
      </c>
      <c r="S290" s="114">
        <f t="shared" si="60"/>
        <v>0</v>
      </c>
      <c r="T290" s="114">
        <f t="shared" si="61"/>
        <v>0</v>
      </c>
      <c r="U290" s="114">
        <f t="shared" si="69"/>
        <v>72</v>
      </c>
      <c r="V290" s="114">
        <f t="shared" si="62"/>
        <v>0</v>
      </c>
    </row>
    <row r="291" spans="1:22" ht="57" x14ac:dyDescent="0.2">
      <c r="A291" s="10" t="str">
        <f>Questions!$A291</f>
        <v>DRPV-12</v>
      </c>
      <c r="B291" s="10" t="str">
        <f t="shared" si="63"/>
        <v>DRPV</v>
      </c>
      <c r="C291" s="10" t="str">
        <f>VLOOKUP($A291,Questions!$A$3:$L$333,2,0)&amp;""</f>
        <v>Do you "anonymize," "de-identify," or otherwise mask personal data?</v>
      </c>
      <c r="D291" s="10" t="str">
        <f>VLOOKUP($A291,Questions!$A$3:$L$333,11,0)&amp;""</f>
        <v/>
      </c>
      <c r="E291" s="10" t="str">
        <f>VLOOKUP($A291,Questions!$A$3:$L$333,12,0)&amp;""</f>
        <v>Privacy</v>
      </c>
      <c r="F291" s="10" t="str">
        <f>VLOOKUP($A291,'Privacy Analyst Evaluation'!$A$46:$K$120,3,0)&amp;""</f>
        <v/>
      </c>
      <c r="G291" s="10" t="str">
        <f>VLOOKUP($A291,'Privacy Analyst Evaluation'!$A$46:$K$120,7,0)&amp;""</f>
        <v>Yes</v>
      </c>
      <c r="H291" s="10" t="str">
        <f>VLOOKUP($A291,'Privacy Analyst Evaluation'!$A$46:$K$120,8,0)&amp;""</f>
        <v/>
      </c>
      <c r="I291" s="10" t="str">
        <f>VLOOKUP($A291,'Privacy Analyst Evaluation'!$A$46:$K$120,9,0)&amp;""</f>
        <v>Standard Importance</v>
      </c>
      <c r="J291" s="10" t="str">
        <f>VLOOKUP($A291,'Privacy Analyst Evaluation'!$A$46:$K$120,10,0)&amp;""</f>
        <v/>
      </c>
      <c r="K291" s="10">
        <f t="shared" si="64"/>
        <v>10</v>
      </c>
      <c r="L291" s="114">
        <f>IF($E291="Not Scored", "N/A",IF(AND($D291='Auto Responses'!$J$27,$H291=""),"N/A",IF(AND($D291='Auto Responses'!$J$27,$H291='Auto Responses'!$J$7),1,IF(AND($D291='Auto Responses'!$J$27,$H291='Auto Responses'!$J$8),0,IF(OR($F291=$G291,$H291='Auto Responses'!$J$7),1,0)))))</f>
        <v>0</v>
      </c>
      <c r="M291" s="10" t="str">
        <f>VLOOKUP($A291,'Privacy Analyst Evaluation'!$A$46:$K$120,10,0)&amp;""</f>
        <v/>
      </c>
      <c r="N291" s="10">
        <f t="shared" si="65"/>
        <v>0</v>
      </c>
      <c r="O291" s="114">
        <f t="shared" si="66"/>
        <v>10</v>
      </c>
      <c r="P291" s="114">
        <f t="shared" si="67"/>
        <v>0</v>
      </c>
      <c r="Q291" s="114">
        <f t="shared" si="59"/>
        <v>0</v>
      </c>
      <c r="R291" s="114">
        <f t="shared" si="68"/>
        <v>0</v>
      </c>
      <c r="S291" s="114">
        <f t="shared" si="60"/>
        <v>0</v>
      </c>
      <c r="T291" s="114">
        <f t="shared" si="61"/>
        <v>0</v>
      </c>
      <c r="U291" s="114">
        <f t="shared" si="69"/>
        <v>72</v>
      </c>
      <c r="V291" s="114">
        <f t="shared" si="62"/>
        <v>0</v>
      </c>
    </row>
    <row r="292" spans="1:22" ht="99.75" x14ac:dyDescent="0.2">
      <c r="A292" s="10" t="str">
        <f>Questions!$A292</f>
        <v>DRPV-13</v>
      </c>
      <c r="B292" s="10" t="str">
        <f t="shared" si="63"/>
        <v>DRPV</v>
      </c>
      <c r="C292" s="10" t="str">
        <f>VLOOKUP($A292,Questions!$A$3:$L$333,2,0)&amp;""</f>
        <v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v>
      </c>
      <c r="D292" s="10" t="str">
        <f>VLOOKUP($A292,Questions!$A$3:$L$333,11,0)&amp;""</f>
        <v/>
      </c>
      <c r="E292" s="10" t="str">
        <f>VLOOKUP($A292,Questions!$A$3:$L$333,12,0)&amp;""</f>
        <v>Privacy</v>
      </c>
      <c r="F292" s="10" t="str">
        <f>VLOOKUP($A292,'Privacy Analyst Evaluation'!$A$46:$K$120,3,0)&amp;""</f>
        <v/>
      </c>
      <c r="G292" s="10" t="str">
        <f>VLOOKUP($A292,'Privacy Analyst Evaluation'!$A$46:$K$120,7,0)&amp;""</f>
        <v>No</v>
      </c>
      <c r="H292" s="10" t="str">
        <f>VLOOKUP($A292,'Privacy Analyst Evaluation'!$A$46:$K$120,8,0)&amp;""</f>
        <v/>
      </c>
      <c r="I292" s="10" t="str">
        <f>VLOOKUP($A292,'Privacy Analyst Evaluation'!$A$46:$K$120,9,0)&amp;""</f>
        <v>Standard Importance</v>
      </c>
      <c r="J292" s="10" t="str">
        <f>VLOOKUP($A292,'Privacy Analyst Evaluation'!$A$46:$K$120,10,0)&amp;""</f>
        <v/>
      </c>
      <c r="K292" s="10">
        <f t="shared" si="64"/>
        <v>10</v>
      </c>
      <c r="L292" s="114">
        <f>IF($E292="Not Scored", "N/A",IF(AND($D292='Auto Responses'!$J$27,$H292=""),"N/A",IF(AND($D292='Auto Responses'!$J$27,$H292='Auto Responses'!$J$7),1,IF(AND($D292='Auto Responses'!$J$27,$H292='Auto Responses'!$J$8),0,IF(OR($F292=$G292,$H292='Auto Responses'!$J$7),1,0)))))</f>
        <v>0</v>
      </c>
      <c r="M292" s="10" t="str">
        <f>VLOOKUP($A292,'Privacy Analyst Evaluation'!$A$46:$K$120,10,0)&amp;""</f>
        <v/>
      </c>
      <c r="N292" s="10">
        <f t="shared" si="65"/>
        <v>0</v>
      </c>
      <c r="O292" s="114">
        <f t="shared" si="66"/>
        <v>10</v>
      </c>
      <c r="P292" s="114">
        <f t="shared" si="67"/>
        <v>0</v>
      </c>
      <c r="Q292" s="114">
        <f t="shared" si="59"/>
        <v>0</v>
      </c>
      <c r="R292" s="114">
        <f t="shared" si="68"/>
        <v>0</v>
      </c>
      <c r="S292" s="114">
        <f t="shared" si="60"/>
        <v>0</v>
      </c>
      <c r="T292" s="114">
        <f t="shared" si="61"/>
        <v>0</v>
      </c>
      <c r="U292" s="114">
        <f t="shared" si="69"/>
        <v>72</v>
      </c>
      <c r="V292" s="114">
        <f t="shared" si="62"/>
        <v>0</v>
      </c>
    </row>
    <row r="293" spans="1:22" ht="57" x14ac:dyDescent="0.2">
      <c r="A293" s="10" t="str">
        <f>Questions!$A293</f>
        <v>DRPV-14</v>
      </c>
      <c r="B293" s="10" t="str">
        <f t="shared" si="63"/>
        <v>DRPV</v>
      </c>
      <c r="C293" s="10" t="str">
        <f>VLOOKUP($A293,Questions!$A$3:$L$333,2,0)&amp;""</f>
        <v>Do you certify stop-processing requests, including any data that is processed by a third party on your behalf?</v>
      </c>
      <c r="D293" s="10" t="str">
        <f>VLOOKUP($A293,Questions!$A$3:$L$333,11,0)&amp;""</f>
        <v/>
      </c>
      <c r="E293" s="10" t="str">
        <f>VLOOKUP($A293,Questions!$A$3:$L$333,12,0)&amp;""</f>
        <v>Privacy</v>
      </c>
      <c r="F293" s="10" t="str">
        <f>VLOOKUP($A293,'Privacy Analyst Evaluation'!$A$46:$K$120,3,0)&amp;""</f>
        <v/>
      </c>
      <c r="G293" s="10" t="str">
        <f>VLOOKUP($A293,'Privacy Analyst Evaluation'!$A$46:$K$120,7,0)&amp;""</f>
        <v>Yes</v>
      </c>
      <c r="H293" s="10" t="str">
        <f>VLOOKUP($A293,'Privacy Analyst Evaluation'!$A$46:$K$120,8,0)&amp;""</f>
        <v/>
      </c>
      <c r="I293" s="10" t="str">
        <f>VLOOKUP($A293,'Privacy Analyst Evaluation'!$A$46:$K$120,9,0)&amp;""</f>
        <v>Standard Importance</v>
      </c>
      <c r="J293" s="10" t="str">
        <f>VLOOKUP($A293,'Privacy Analyst Evaluation'!$A$46:$K$120,10,0)&amp;""</f>
        <v/>
      </c>
      <c r="K293" s="10">
        <f t="shared" si="64"/>
        <v>10</v>
      </c>
      <c r="L293" s="114">
        <f>IF($E293="Not Scored", "N/A",IF(AND($D293='Auto Responses'!$J$27,$H293=""),"N/A",IF(AND($D293='Auto Responses'!$J$27,$H293='Auto Responses'!$J$7),1,IF(AND($D293='Auto Responses'!$J$27,$H293='Auto Responses'!$J$8),0,IF(OR($F293=$G293,$H293='Auto Responses'!$J$7),1,0)))))</f>
        <v>0</v>
      </c>
      <c r="M293" s="10" t="str">
        <f>VLOOKUP($A293,'Privacy Analyst Evaluation'!$A$46:$K$120,10,0)&amp;""</f>
        <v/>
      </c>
      <c r="N293" s="10">
        <f t="shared" si="65"/>
        <v>0</v>
      </c>
      <c r="O293" s="114">
        <f t="shared" si="66"/>
        <v>10</v>
      </c>
      <c r="P293" s="114">
        <f t="shared" si="67"/>
        <v>0</v>
      </c>
      <c r="Q293" s="114">
        <f t="shared" si="59"/>
        <v>0</v>
      </c>
      <c r="R293" s="114">
        <f t="shared" si="68"/>
        <v>0</v>
      </c>
      <c r="S293" s="114">
        <f t="shared" si="60"/>
        <v>0</v>
      </c>
      <c r="T293" s="114">
        <f t="shared" si="61"/>
        <v>0</v>
      </c>
      <c r="U293" s="114">
        <f t="shared" si="69"/>
        <v>72</v>
      </c>
      <c r="V293" s="114">
        <f t="shared" si="62"/>
        <v>0</v>
      </c>
    </row>
    <row r="294" spans="1:22" ht="57" x14ac:dyDescent="0.2">
      <c r="A294" s="10" t="str">
        <f>Questions!$A294</f>
        <v>DRPV-15</v>
      </c>
      <c r="B294" s="10" t="str">
        <f t="shared" si="63"/>
        <v>DRPV</v>
      </c>
      <c r="C294" s="10" t="str">
        <f>VLOOKUP($A294,Questions!$A$3:$L$333,2,0)&amp;""</f>
        <v>Do you have a process to review code for ethical considerations?</v>
      </c>
      <c r="D294" s="10" t="str">
        <f>VLOOKUP($A294,Questions!$A$3:$L$333,11,0)&amp;""</f>
        <v/>
      </c>
      <c r="E294" s="10" t="str">
        <f>VLOOKUP($A294,Questions!$A$3:$L$333,12,0)&amp;""</f>
        <v>Privacy</v>
      </c>
      <c r="F294" s="10" t="str">
        <f>VLOOKUP($A294,'Privacy Analyst Evaluation'!$A$46:$K$120,3,0)&amp;""</f>
        <v/>
      </c>
      <c r="G294" s="10" t="str">
        <f>VLOOKUP($A294,'Privacy Analyst Evaluation'!$A$46:$K$120,7,0)&amp;""</f>
        <v>Yes</v>
      </c>
      <c r="H294" s="10" t="str">
        <f>VLOOKUP($A294,'Privacy Analyst Evaluation'!$A$46:$K$120,8,0)&amp;""</f>
        <v/>
      </c>
      <c r="I294" s="10" t="str">
        <f>VLOOKUP($A294,'Privacy Analyst Evaluation'!$A$46:$K$120,9,0)&amp;""</f>
        <v>Standard Importance</v>
      </c>
      <c r="J294" s="10" t="str">
        <f>VLOOKUP($A294,'Privacy Analyst Evaluation'!$A$46:$K$120,10,0)&amp;""</f>
        <v/>
      </c>
      <c r="K294" s="10">
        <f t="shared" si="64"/>
        <v>10</v>
      </c>
      <c r="L294" s="114">
        <f>IF($E294="Not Scored", "N/A",IF(AND($D294='Auto Responses'!$J$27,$H294=""),"N/A",IF(AND($D294='Auto Responses'!$J$27,$H294='Auto Responses'!$J$7),1,IF(AND($D294='Auto Responses'!$J$27,$H294='Auto Responses'!$J$8),0,IF(OR($F294=$G294,$H294='Auto Responses'!$J$7),1,0)))))</f>
        <v>0</v>
      </c>
      <c r="M294" s="10" t="str">
        <f>VLOOKUP($A294,'Privacy Analyst Evaluation'!$A$46:$K$120,10,0)&amp;""</f>
        <v/>
      </c>
      <c r="N294" s="10">
        <f t="shared" si="65"/>
        <v>0</v>
      </c>
      <c r="O294" s="114">
        <f t="shared" si="66"/>
        <v>10</v>
      </c>
      <c r="P294" s="114">
        <f t="shared" si="67"/>
        <v>0</v>
      </c>
      <c r="Q294" s="114">
        <f t="shared" si="59"/>
        <v>0</v>
      </c>
      <c r="R294" s="114">
        <f t="shared" si="68"/>
        <v>0</v>
      </c>
      <c r="S294" s="114">
        <f t="shared" si="60"/>
        <v>0</v>
      </c>
      <c r="T294" s="114">
        <f t="shared" si="61"/>
        <v>0</v>
      </c>
      <c r="U294" s="114">
        <f t="shared" si="69"/>
        <v>72</v>
      </c>
      <c r="V294" s="114">
        <f t="shared" si="62"/>
        <v>0</v>
      </c>
    </row>
    <row r="295" spans="1:22" ht="57" x14ac:dyDescent="0.2">
      <c r="A295" s="10" t="str">
        <f>Questions!$A295</f>
        <v>DPAI-01</v>
      </c>
      <c r="B295" s="10" t="str">
        <f t="shared" si="63"/>
        <v>DPAI</v>
      </c>
      <c r="C295" s="10" t="str">
        <f>VLOOKUP($A295,Questions!$A$3:$L$333,2,0)&amp;""</f>
        <v>Does your service use AI for the processing of institutional data?</v>
      </c>
      <c r="D295" s="10" t="str">
        <f>VLOOKUP($A295,Questions!$A$3:$L$333,11,0)&amp;""</f>
        <v>Neutral until evaluated</v>
      </c>
      <c r="E295" s="10" t="str">
        <f>VLOOKUP($A295,Questions!$A$3:$L$333,12,0)&amp;""</f>
        <v>Privacy</v>
      </c>
      <c r="F295" s="10" t="str">
        <f>VLOOKUP($A295,'Privacy Analyst Evaluation'!$A$46:$K$120,3,0)&amp;""</f>
        <v/>
      </c>
      <c r="G295" s="10" t="str">
        <f>VLOOKUP($A295,'Privacy Analyst Evaluation'!$A$46:$K$120,7,0)&amp;""</f>
        <v>No</v>
      </c>
      <c r="H295" s="10" t="str">
        <f>VLOOKUP($A295,'Privacy Analyst Evaluation'!$A$46:$K$120,8,0)&amp;""</f>
        <v/>
      </c>
      <c r="I295" s="10" t="str">
        <f>VLOOKUP($A295,'Privacy Analyst Evaluation'!$A$46:$K$120,9,0)&amp;""</f>
        <v>Standard Importance</v>
      </c>
      <c r="J295" s="10" t="str">
        <f>VLOOKUP($A295,'Privacy Analyst Evaluation'!$A$46:$K$120,10,0)&amp;""</f>
        <v/>
      </c>
      <c r="K295" s="10">
        <f t="shared" si="64"/>
        <v>10</v>
      </c>
      <c r="L295" s="114" t="str">
        <f>IF($E295="Not Scored", "N/A",IF(AND($D295='Auto Responses'!$J$27,$H295=""),"N/A",IF(AND($D295='Auto Responses'!$J$27,$H295='Auto Responses'!$J$7),1,IF(AND($D295='Auto Responses'!$J$27,$H295='Auto Responses'!$J$8),0,IF(OR($F295=$G295,$H295='Auto Responses'!$J$7),1,0)))))</f>
        <v>N/A</v>
      </c>
      <c r="M295" s="10" t="str">
        <f>VLOOKUP($A295,'Privacy Analyst Evaluation'!$A$46:$K$120,10,0)&amp;""</f>
        <v/>
      </c>
      <c r="N295" s="10">
        <f t="shared" si="65"/>
        <v>0</v>
      </c>
      <c r="O295" s="114">
        <f t="shared" si="66"/>
        <v>10</v>
      </c>
      <c r="P295" s="114" t="str">
        <f t="shared" si="67"/>
        <v>N/A</v>
      </c>
      <c r="Q295" s="114">
        <f t="shared" si="59"/>
        <v>0</v>
      </c>
      <c r="R295" s="114">
        <f t="shared" si="68"/>
        <v>0</v>
      </c>
      <c r="S295" s="114">
        <f t="shared" si="60"/>
        <v>0</v>
      </c>
      <c r="T295" s="114">
        <f t="shared" si="61"/>
        <v>0</v>
      </c>
      <c r="U295" s="114">
        <f t="shared" si="69"/>
        <v>72</v>
      </c>
      <c r="V295" s="114">
        <f t="shared" si="62"/>
        <v>0</v>
      </c>
    </row>
    <row r="296" spans="1:22" ht="57" x14ac:dyDescent="0.2">
      <c r="A296" s="10" t="str">
        <f>Questions!$A296</f>
        <v>DPAI-02</v>
      </c>
      <c r="B296" s="10" t="str">
        <f t="shared" si="63"/>
        <v>DPAI</v>
      </c>
      <c r="C296" s="10" t="str">
        <f>VLOOKUP($A296,Questions!$A$3:$L$333,2,0)&amp;""</f>
        <v>Is any institutional data retained in AI processing?*</v>
      </c>
      <c r="D296" s="10" t="str">
        <f>VLOOKUP($A296,Questions!$A$3:$L$333,11,0)&amp;""</f>
        <v/>
      </c>
      <c r="E296" s="10" t="str">
        <f>VLOOKUP($A296,Questions!$A$3:$L$333,12,0)&amp;""</f>
        <v>Privacy</v>
      </c>
      <c r="F296" s="10" t="str">
        <f>VLOOKUP($A296,'Privacy Analyst Evaluation'!$A$46:$K$120,3,0)&amp;""</f>
        <v/>
      </c>
      <c r="G296" s="10" t="str">
        <f>VLOOKUP($A296,'Privacy Analyst Evaluation'!$A$46:$K$120,7,0)&amp;""</f>
        <v>No</v>
      </c>
      <c r="H296" s="10" t="str">
        <f>VLOOKUP($A296,'Privacy Analyst Evaluation'!$A$46:$K$120,8,0)&amp;""</f>
        <v/>
      </c>
      <c r="I296" s="10" t="str">
        <f>VLOOKUP($A296,'Privacy Analyst Evaluation'!$A$46:$K$120,9,0)&amp;""</f>
        <v>Critical Importance</v>
      </c>
      <c r="J296" s="10" t="str">
        <f>VLOOKUP($A296,'Privacy Analyst Evaluation'!$A$46:$K$120,10,0)&amp;""</f>
        <v/>
      </c>
      <c r="K296" s="10">
        <f t="shared" si="64"/>
        <v>20</v>
      </c>
      <c r="L296" s="114">
        <f>IF($E296="Not Scored", "N/A",IF(AND($D296='Auto Responses'!$J$27,$H296=""),"N/A",IF(AND($D296='Auto Responses'!$J$27,$H296='Auto Responses'!$J$7),1,IF(AND($D296='Auto Responses'!$J$27,$H296='Auto Responses'!$J$8),0,IF(OR($F296=$G296,$H296='Auto Responses'!$J$7),1,0)))))</f>
        <v>0</v>
      </c>
      <c r="M296" s="10" t="str">
        <f>VLOOKUP($A296,'Privacy Analyst Evaluation'!$A$46:$K$120,10,0)&amp;""</f>
        <v/>
      </c>
      <c r="N296" s="10">
        <f t="shared" si="65"/>
        <v>1</v>
      </c>
      <c r="O296" s="114">
        <f t="shared" si="66"/>
        <v>20</v>
      </c>
      <c r="P296" s="114">
        <f t="shared" si="67"/>
        <v>0</v>
      </c>
      <c r="Q296" s="114">
        <f t="shared" si="59"/>
        <v>0</v>
      </c>
      <c r="R296" s="114">
        <f t="shared" si="68"/>
        <v>0</v>
      </c>
      <c r="S296" s="114">
        <f t="shared" si="60"/>
        <v>0</v>
      </c>
      <c r="T296" s="114">
        <f t="shared" si="61"/>
        <v>1</v>
      </c>
      <c r="U296" s="114">
        <f t="shared" si="69"/>
        <v>73</v>
      </c>
      <c r="V296" s="114">
        <f t="shared" si="62"/>
        <v>73</v>
      </c>
    </row>
    <row r="297" spans="1:22" ht="57" x14ac:dyDescent="0.2">
      <c r="A297" s="10" t="str">
        <f>Questions!$A297</f>
        <v>DPAI-03</v>
      </c>
      <c r="B297" s="10" t="str">
        <f t="shared" si="63"/>
        <v>DPAI</v>
      </c>
      <c r="C297" s="10" t="str">
        <f>VLOOKUP($A297,Questions!$A$3:$L$333,2,0)&amp;""</f>
        <v>Do you have agreements in place with third parties or subprocessors regarding the protection of customer data and use of AI?*</v>
      </c>
      <c r="D297" s="10" t="str">
        <f>VLOOKUP($A297,Questions!$A$3:$L$333,11,0)&amp;""</f>
        <v/>
      </c>
      <c r="E297" s="10" t="str">
        <f>VLOOKUP($A297,Questions!$A$3:$L$333,12,0)&amp;""</f>
        <v>Privacy</v>
      </c>
      <c r="F297" s="10" t="str">
        <f>VLOOKUP($A297,'Privacy Analyst Evaluation'!$A$46:$K$120,3,0)&amp;""</f>
        <v/>
      </c>
      <c r="G297" s="10" t="str">
        <f>VLOOKUP($A297,'Privacy Analyst Evaluation'!$A$46:$K$120,7,0)&amp;""</f>
        <v>Yes</v>
      </c>
      <c r="H297" s="10" t="str">
        <f>VLOOKUP($A297,'Privacy Analyst Evaluation'!$A$46:$K$120,8,0)&amp;""</f>
        <v/>
      </c>
      <c r="I297" s="10" t="str">
        <f>VLOOKUP($A297,'Privacy Analyst Evaluation'!$A$46:$K$120,9,0)&amp;""</f>
        <v>Critical Importance</v>
      </c>
      <c r="J297" s="10" t="str">
        <f>VLOOKUP($A297,'Privacy Analyst Evaluation'!$A$46:$K$120,10,0)&amp;""</f>
        <v/>
      </c>
      <c r="K297" s="10">
        <f t="shared" si="64"/>
        <v>20</v>
      </c>
      <c r="L297" s="114">
        <f>IF($E297="Not Scored", "N/A",IF(AND($D297='Auto Responses'!$J$27,$H297=""),"N/A",IF(AND($D297='Auto Responses'!$J$27,$H297='Auto Responses'!$J$7),1,IF(AND($D297='Auto Responses'!$J$27,$H297='Auto Responses'!$J$8),0,IF(OR($F297=$G297,$H297='Auto Responses'!$J$7),1,0)))))</f>
        <v>0</v>
      </c>
      <c r="M297" s="10" t="str">
        <f>VLOOKUP($A297,'Privacy Analyst Evaluation'!$A$46:$K$120,10,0)&amp;""</f>
        <v/>
      </c>
      <c r="N297" s="10">
        <f t="shared" si="65"/>
        <v>1</v>
      </c>
      <c r="O297" s="114">
        <f t="shared" si="66"/>
        <v>20</v>
      </c>
      <c r="P297" s="114">
        <f t="shared" si="67"/>
        <v>0</v>
      </c>
      <c r="Q297" s="114">
        <f t="shared" si="59"/>
        <v>0</v>
      </c>
      <c r="R297" s="114">
        <f t="shared" si="68"/>
        <v>0</v>
      </c>
      <c r="S297" s="114">
        <f t="shared" si="60"/>
        <v>0</v>
      </c>
      <c r="T297" s="114">
        <f t="shared" si="61"/>
        <v>1</v>
      </c>
      <c r="U297" s="114">
        <f t="shared" si="69"/>
        <v>74</v>
      </c>
      <c r="V297" s="114">
        <f t="shared" si="62"/>
        <v>74</v>
      </c>
    </row>
    <row r="298" spans="1:22" ht="57" x14ac:dyDescent="0.2">
      <c r="A298" s="10" t="str">
        <f>Questions!$A298</f>
        <v>DPAI-04</v>
      </c>
      <c r="B298" s="10" t="str">
        <f t="shared" si="63"/>
        <v>DPAI</v>
      </c>
      <c r="C298" s="10" t="str">
        <f>VLOOKUP($A298,Questions!$A$3:$L$333,2,0)&amp;""</f>
        <v>Will institutional data be processed through a third party or subprocessor that also uses AI?</v>
      </c>
      <c r="D298" s="10" t="str">
        <f>VLOOKUP($A298,Questions!$A$3:$L$333,11,0)&amp;""</f>
        <v>Neutral until evaluated</v>
      </c>
      <c r="E298" s="10" t="str">
        <f>VLOOKUP($A298,Questions!$A$3:$L$333,12,0)&amp;""</f>
        <v>Privacy</v>
      </c>
      <c r="F298" s="10" t="str">
        <f>VLOOKUP($A298,'Privacy Analyst Evaluation'!$A$46:$K$120,3,0)&amp;""</f>
        <v/>
      </c>
      <c r="G298" s="10" t="str">
        <f>VLOOKUP($A298,'Privacy Analyst Evaluation'!$A$46:$K$120,7,0)&amp;""</f>
        <v>No</v>
      </c>
      <c r="H298" s="10" t="str">
        <f>VLOOKUP($A298,'Privacy Analyst Evaluation'!$A$46:$K$120,8,0)&amp;""</f>
        <v/>
      </c>
      <c r="I298" s="10" t="str">
        <f>VLOOKUP($A298,'Privacy Analyst Evaluation'!$A$46:$K$120,9,0)&amp;""</f>
        <v>Standard Importance</v>
      </c>
      <c r="J298" s="10" t="str">
        <f>VLOOKUP($A298,'Privacy Analyst Evaluation'!$A$46:$K$120,10,0)&amp;""</f>
        <v/>
      </c>
      <c r="K298" s="10">
        <f t="shared" si="64"/>
        <v>10</v>
      </c>
      <c r="L298" s="114" t="str">
        <f>IF($E298="Not Scored", "N/A",IF(AND($D298='Auto Responses'!$J$27,$H298=""),"N/A",IF(AND($D298='Auto Responses'!$J$27,$H298='Auto Responses'!$J$7),1,IF(AND($D298='Auto Responses'!$J$27,$H298='Auto Responses'!$J$8),0,IF(OR($F298=$G298,$H298='Auto Responses'!$J$7),1,0)))))</f>
        <v>N/A</v>
      </c>
      <c r="M298" s="10" t="str">
        <f>VLOOKUP($A298,'Privacy Analyst Evaluation'!$A$46:$K$120,10,0)&amp;""</f>
        <v/>
      </c>
      <c r="N298" s="10">
        <f t="shared" si="65"/>
        <v>0</v>
      </c>
      <c r="O298" s="114">
        <f t="shared" si="66"/>
        <v>10</v>
      </c>
      <c r="P298" s="114" t="str">
        <f t="shared" si="67"/>
        <v>N/A</v>
      </c>
      <c r="Q298" s="114">
        <f t="shared" si="59"/>
        <v>0</v>
      </c>
      <c r="R298" s="114">
        <f t="shared" si="68"/>
        <v>0</v>
      </c>
      <c r="S298" s="114">
        <f t="shared" si="60"/>
        <v>0</v>
      </c>
      <c r="T298" s="114">
        <f t="shared" si="61"/>
        <v>0</v>
      </c>
      <c r="U298" s="114">
        <f t="shared" si="69"/>
        <v>74</v>
      </c>
      <c r="V298" s="114">
        <f t="shared" si="62"/>
        <v>0</v>
      </c>
    </row>
    <row r="299" spans="1:22" ht="57" x14ac:dyDescent="0.2">
      <c r="A299" s="10" t="str">
        <f>Questions!$A299</f>
        <v>DPAI-05</v>
      </c>
      <c r="B299" s="10" t="str">
        <f t="shared" si="63"/>
        <v>DPAI</v>
      </c>
      <c r="C299" s="10" t="str">
        <f>VLOOKUP($A299,Questions!$A$3:$L$333,2,0)&amp;""</f>
        <v>Is AI processing limited to fully licensed commercial enterprise AI services?</v>
      </c>
      <c r="D299" s="10" t="str">
        <f>VLOOKUP($A299,Questions!$A$3:$L$333,11,0)&amp;""</f>
        <v>Neutral until evaluated</v>
      </c>
      <c r="E299" s="10" t="str">
        <f>VLOOKUP($A299,Questions!$A$3:$L$333,12,0)&amp;""</f>
        <v>Privacy</v>
      </c>
      <c r="F299" s="10" t="str">
        <f>VLOOKUP($A299,'Privacy Analyst Evaluation'!$A$46:$K$120,3,0)&amp;""</f>
        <v/>
      </c>
      <c r="G299" s="10" t="str">
        <f>VLOOKUP($A299,'Privacy Analyst Evaluation'!$A$46:$K$120,7,0)&amp;""</f>
        <v>Yes</v>
      </c>
      <c r="H299" s="10" t="str">
        <f>VLOOKUP($A299,'Privacy Analyst Evaluation'!$A$46:$K$120,8,0)&amp;""</f>
        <v/>
      </c>
      <c r="I299" s="10" t="str">
        <f>VLOOKUP($A299,'Privacy Analyst Evaluation'!$A$46:$K$120,9,0)&amp;""</f>
        <v>Minor Importance</v>
      </c>
      <c r="J299" s="10" t="str">
        <f>VLOOKUP($A299,'Privacy Analyst Evaluation'!$A$46:$K$120,10,0)&amp;""</f>
        <v/>
      </c>
      <c r="K299" s="10">
        <f t="shared" si="64"/>
        <v>5</v>
      </c>
      <c r="L299" s="114" t="str">
        <f>IF($E299="Not Scored", "N/A",IF(AND($D299='Auto Responses'!$J$27,$H299=""),"N/A",IF(AND($D299='Auto Responses'!$J$27,$H299='Auto Responses'!$J$7),1,IF(AND($D299='Auto Responses'!$J$27,$H299='Auto Responses'!$J$8),0,IF(OR($F299=$G299,$H299='Auto Responses'!$J$7),1,0)))))</f>
        <v>N/A</v>
      </c>
      <c r="M299" s="10" t="str">
        <f>VLOOKUP($A299,'Privacy Analyst Evaluation'!$A$46:$K$120,10,0)&amp;""</f>
        <v/>
      </c>
      <c r="N299" s="10">
        <f t="shared" si="65"/>
        <v>0</v>
      </c>
      <c r="O299" s="114">
        <f t="shared" si="66"/>
        <v>5</v>
      </c>
      <c r="P299" s="114" t="str">
        <f t="shared" si="67"/>
        <v>N/A</v>
      </c>
      <c r="Q299" s="114">
        <f t="shared" si="59"/>
        <v>0</v>
      </c>
      <c r="R299" s="114">
        <f t="shared" si="68"/>
        <v>0</v>
      </c>
      <c r="S299" s="114">
        <f t="shared" si="60"/>
        <v>0</v>
      </c>
      <c r="T299" s="114">
        <f t="shared" si="61"/>
        <v>0</v>
      </c>
      <c r="U299" s="114">
        <f t="shared" si="69"/>
        <v>74</v>
      </c>
      <c r="V299" s="114">
        <f t="shared" si="62"/>
        <v>0</v>
      </c>
    </row>
    <row r="300" spans="1:22" ht="57" x14ac:dyDescent="0.2">
      <c r="A300" s="10" t="str">
        <f>Questions!$A300</f>
        <v>DPAI-06</v>
      </c>
      <c r="B300" s="10" t="str">
        <f t="shared" si="63"/>
        <v>DPAI</v>
      </c>
      <c r="C300" s="10" t="str">
        <f>VLOOKUP($A300,Questions!$A$3:$L$333,2,0)&amp;""</f>
        <v>Will institutional data be used or processed by any shared AI services?</v>
      </c>
      <c r="D300" s="10" t="str">
        <f>VLOOKUP($A300,Questions!$A$3:$L$333,11,0)&amp;""</f>
        <v>Neutral until evaluated</v>
      </c>
      <c r="E300" s="10" t="str">
        <f>VLOOKUP($A300,Questions!$A$3:$L$333,12,0)&amp;""</f>
        <v>Privacy</v>
      </c>
      <c r="F300" s="10" t="str">
        <f>VLOOKUP($A300,'Privacy Analyst Evaluation'!$A$46:$K$120,3,0)&amp;""</f>
        <v/>
      </c>
      <c r="G300" s="10" t="str">
        <f>VLOOKUP($A300,'Privacy Analyst Evaluation'!$A$46:$K$120,7,0)&amp;""</f>
        <v>No</v>
      </c>
      <c r="H300" s="10" t="str">
        <f>VLOOKUP($A300,'Privacy Analyst Evaluation'!$A$46:$K$120,8,0)&amp;""</f>
        <v/>
      </c>
      <c r="I300" s="10" t="str">
        <f>VLOOKUP($A300,'Privacy Analyst Evaluation'!$A$46:$K$120,9,0)&amp;""</f>
        <v>Minor Importance</v>
      </c>
      <c r="J300" s="10" t="str">
        <f>VLOOKUP($A300,'Privacy Analyst Evaluation'!$A$46:$K$120,10,0)&amp;""</f>
        <v/>
      </c>
      <c r="K300" s="10">
        <f t="shared" si="64"/>
        <v>5</v>
      </c>
      <c r="L300" s="114" t="str">
        <f>IF($E300="Not Scored", "N/A",IF(AND($D300='Auto Responses'!$J$27,$H300=""),"N/A",IF(AND($D300='Auto Responses'!$J$27,$H300='Auto Responses'!$J$7),1,IF(AND($D300='Auto Responses'!$J$27,$H300='Auto Responses'!$J$8),0,IF(OR($F300=$G300,$H300='Auto Responses'!$J$7),1,0)))))</f>
        <v>N/A</v>
      </c>
      <c r="M300" s="10" t="str">
        <f>VLOOKUP($A300,'Privacy Analyst Evaluation'!$A$46:$K$120,10,0)&amp;""</f>
        <v/>
      </c>
      <c r="N300" s="10">
        <f t="shared" si="65"/>
        <v>0</v>
      </c>
      <c r="O300" s="114">
        <f t="shared" si="66"/>
        <v>5</v>
      </c>
      <c r="P300" s="114" t="str">
        <f t="shared" si="67"/>
        <v>N/A</v>
      </c>
      <c r="Q300" s="114">
        <f t="shared" si="59"/>
        <v>0</v>
      </c>
      <c r="R300" s="114">
        <f t="shared" si="68"/>
        <v>0</v>
      </c>
      <c r="S300" s="114">
        <f t="shared" si="60"/>
        <v>0</v>
      </c>
      <c r="T300" s="114">
        <f t="shared" si="61"/>
        <v>0</v>
      </c>
      <c r="U300" s="114">
        <f t="shared" si="69"/>
        <v>74</v>
      </c>
      <c r="V300" s="114">
        <f t="shared" si="62"/>
        <v>0</v>
      </c>
    </row>
    <row r="301" spans="1:22" ht="57" x14ac:dyDescent="0.2">
      <c r="A301" s="10" t="str">
        <f>Questions!$A301</f>
        <v>DPAI-07</v>
      </c>
      <c r="B301" s="10" t="str">
        <f t="shared" si="63"/>
        <v>DPAI</v>
      </c>
      <c r="C301" s="10" t="str">
        <f>VLOOKUP($A301,Questions!$A$3:$L$333,2,0)&amp;""</f>
        <v>Do you have safeguards in place to protect institutional data and data privacy from unintended AI queries or processing?</v>
      </c>
      <c r="D301" s="10" t="str">
        <f>VLOOKUP($A301,Questions!$A$3:$L$333,11,0)&amp;""</f>
        <v>Neutral until evaluated</v>
      </c>
      <c r="E301" s="10" t="str">
        <f>VLOOKUP($A301,Questions!$A$3:$L$333,12,0)&amp;""</f>
        <v>Privacy</v>
      </c>
      <c r="F301" s="10" t="str">
        <f>VLOOKUP($A301,'Privacy Analyst Evaluation'!$A$46:$K$120,3,0)&amp;""</f>
        <v/>
      </c>
      <c r="G301" s="10" t="str">
        <f>VLOOKUP($A301,'Privacy Analyst Evaluation'!$A$46:$K$120,7,0)&amp;""</f>
        <v>Yes</v>
      </c>
      <c r="H301" s="10" t="str">
        <f>VLOOKUP($A301,'Privacy Analyst Evaluation'!$A$46:$K$120,8,0)&amp;""</f>
        <v/>
      </c>
      <c r="I301" s="10" t="str">
        <f>VLOOKUP($A301,'Privacy Analyst Evaluation'!$A$46:$K$120,9,0)&amp;""</f>
        <v>Minor Importance</v>
      </c>
      <c r="J301" s="10" t="str">
        <f>VLOOKUP($A301,'Privacy Analyst Evaluation'!$A$46:$K$120,10,0)&amp;""</f>
        <v/>
      </c>
      <c r="K301" s="10">
        <f t="shared" si="64"/>
        <v>5</v>
      </c>
      <c r="L301" s="114" t="str">
        <f>IF($E301="Not Scored", "N/A",IF(AND($D301='Auto Responses'!$J$27,$H301=""),"N/A",IF(AND($D301='Auto Responses'!$J$27,$H301='Auto Responses'!$J$7),1,IF(AND($D301='Auto Responses'!$J$27,$H301='Auto Responses'!$J$8),0,IF(OR($F301=$G301,$H301='Auto Responses'!$J$7),1,0)))))</f>
        <v>N/A</v>
      </c>
      <c r="M301" s="10" t="str">
        <f>VLOOKUP($A301,'Privacy Analyst Evaluation'!$A$46:$K$120,10,0)&amp;""</f>
        <v/>
      </c>
      <c r="N301" s="10">
        <f t="shared" si="65"/>
        <v>0</v>
      </c>
      <c r="O301" s="114">
        <f t="shared" si="66"/>
        <v>5</v>
      </c>
      <c r="P301" s="114" t="str">
        <f t="shared" si="67"/>
        <v>N/A</v>
      </c>
      <c r="Q301" s="114">
        <f t="shared" si="59"/>
        <v>0</v>
      </c>
      <c r="R301" s="114">
        <f t="shared" si="68"/>
        <v>0</v>
      </c>
      <c r="S301" s="114">
        <f t="shared" si="60"/>
        <v>0</v>
      </c>
      <c r="T301" s="114">
        <f t="shared" si="61"/>
        <v>0</v>
      </c>
      <c r="U301" s="114">
        <f t="shared" si="69"/>
        <v>74</v>
      </c>
      <c r="V301" s="114">
        <f t="shared" si="62"/>
        <v>0</v>
      </c>
    </row>
    <row r="302" spans="1:22" ht="57" x14ac:dyDescent="0.2">
      <c r="A302" s="10" t="str">
        <f>Questions!$A302</f>
        <v>DPAI-08</v>
      </c>
      <c r="B302" s="10" t="str">
        <f t="shared" si="63"/>
        <v>DPAI</v>
      </c>
      <c r="C302" s="10" t="str">
        <f>VLOOKUP($A302,Questions!$A$3:$L$333,2,0)&amp;""</f>
        <v>Do you provide choice to the user to opt out of AI use?</v>
      </c>
      <c r="D302" s="10" t="str">
        <f>VLOOKUP($A302,Questions!$A$3:$L$333,11,0)&amp;""</f>
        <v>Neutral until evaluated</v>
      </c>
      <c r="E302" s="10" t="str">
        <f>VLOOKUP($A302,Questions!$A$3:$L$333,12,0)&amp;""</f>
        <v>Privacy</v>
      </c>
      <c r="F302" s="10" t="str">
        <f>VLOOKUP($A302,'Privacy Analyst Evaluation'!$A$46:$K$120,3,0)&amp;""</f>
        <v/>
      </c>
      <c r="G302" s="10" t="str">
        <f>VLOOKUP($A302,'Privacy Analyst Evaluation'!$A$46:$K$120,7,0)&amp;""</f>
        <v>Yes</v>
      </c>
      <c r="H302" s="10" t="str">
        <f>VLOOKUP($A302,'Privacy Analyst Evaluation'!$A$46:$K$120,8,0)&amp;""</f>
        <v/>
      </c>
      <c r="I302" s="10" t="str">
        <f>VLOOKUP($A302,'Privacy Analyst Evaluation'!$A$46:$K$120,9,0)&amp;""</f>
        <v>Minor Importance</v>
      </c>
      <c r="J302" s="10" t="str">
        <f>VLOOKUP($A302,'Privacy Analyst Evaluation'!$A$46:$K$120,10,0)&amp;""</f>
        <v/>
      </c>
      <c r="K302" s="10">
        <f t="shared" si="64"/>
        <v>5</v>
      </c>
      <c r="L302" s="114" t="str">
        <f>IF($E302="Not Scored", "N/A",IF(AND($D302='Auto Responses'!$J$27,$H302=""),"N/A",IF(AND($D302='Auto Responses'!$J$27,$H302='Auto Responses'!$J$7),1,IF(AND($D302='Auto Responses'!$J$27,$H302='Auto Responses'!$J$8),0,IF(OR($F302=$G302,$H302='Auto Responses'!$J$7),1,0)))))</f>
        <v>N/A</v>
      </c>
      <c r="M302" s="10" t="str">
        <f>VLOOKUP($A302,'Privacy Analyst Evaluation'!$A$46:$K$120,10,0)&amp;""</f>
        <v/>
      </c>
      <c r="N302" s="10">
        <f t="shared" si="65"/>
        <v>0</v>
      </c>
      <c r="O302" s="114">
        <f t="shared" si="66"/>
        <v>5</v>
      </c>
      <c r="P302" s="114" t="str">
        <f t="shared" si="67"/>
        <v>N/A</v>
      </c>
      <c r="Q302" s="114">
        <f t="shared" si="59"/>
        <v>0</v>
      </c>
      <c r="R302" s="114">
        <f t="shared" si="68"/>
        <v>0</v>
      </c>
      <c r="S302" s="114">
        <f t="shared" si="60"/>
        <v>0</v>
      </c>
      <c r="T302" s="114">
        <f t="shared" si="61"/>
        <v>0</v>
      </c>
      <c r="U302" s="114">
        <f t="shared" si="69"/>
        <v>74</v>
      </c>
      <c r="V302" s="114">
        <f t="shared" si="62"/>
        <v>0</v>
      </c>
    </row>
    <row r="303" spans="1:22" ht="57" x14ac:dyDescent="0.2">
      <c r="A303" s="10" t="str">
        <f>Questions!$A303</f>
        <v>AIQU-01</v>
      </c>
      <c r="B303" s="10" t="str">
        <f t="shared" si="63"/>
        <v>AIQU</v>
      </c>
      <c r="C303" s="10" t="str">
        <f>VLOOKUP($A303,Questions!$A$3:$L$333,2,0)&amp;""</f>
        <v>Does your solution leverage machine learning (ML) or do you plan to do so in the next 12 months?</v>
      </c>
      <c r="D303" s="10" t="str">
        <f>VLOOKUP($A303,Questions!$A$3:$L$333,11,0)&amp;""</f>
        <v>NA</v>
      </c>
      <c r="E303" s="10" t="str">
        <f>VLOOKUP($A303,Questions!$A$3:$L$333,12,0)&amp;""</f>
        <v>Not scored</v>
      </c>
      <c r="F303" s="10" t="str">
        <f>VLOOKUP($A303,'Institution Evaluation'!$A$56:$K$346,3,0)&amp;""</f>
        <v/>
      </c>
      <c r="G303" s="10" t="str">
        <f>VLOOKUP($A303,'Institution Evaluation'!$A$56:$K$346,7,0)&amp;""</f>
        <v/>
      </c>
      <c r="H303" s="10" t="str">
        <f>VLOOKUP($A303,'Institution Evaluation'!$A$56:$K$346,8,0)&amp;""</f>
        <v/>
      </c>
      <c r="I303" s="10" t="str">
        <f>VLOOKUP($A303,'Institution Evaluation'!$A$56:$K$346,9,0)&amp;""</f>
        <v/>
      </c>
      <c r="J303" s="10" t="str">
        <f>VLOOKUP($A303,'Institution Evaluation'!$A$56:$K$346,10,0)&amp;""</f>
        <v/>
      </c>
      <c r="K303" s="10">
        <f t="shared" si="64"/>
        <v>10</v>
      </c>
      <c r="L303" s="114" t="str">
        <f>IF($E303="Not Scored", "N/A",IF(AND($D303='Auto Responses'!$J$27,$H303=""),"N/A",IF(AND($D303='Auto Responses'!$J$27,$H303='Auto Responses'!$J$7),1,IF(AND($D303='Auto Responses'!$J$27,$H303='Auto Responses'!$J$8),0,IF(OR($F303=$G303,$H303='Auto Responses'!$J$7),1,0)))))</f>
        <v>N/A</v>
      </c>
      <c r="M303" s="10" t="str">
        <f>VLOOKUP($A303,'Institution Evaluation'!$A$56:$K$346,10,0)&amp;""</f>
        <v/>
      </c>
      <c r="N303" s="10">
        <f t="shared" si="65"/>
        <v>0</v>
      </c>
      <c r="O303" s="114" t="str">
        <f>IF(OR($F$20="No",$F$24="No",$E303="Not Scored"),"N/A",IF($J303="",$K303,IF($J303="Minor Importance",5,IF($J303="Standard Importance",10,IF($J303="Critical Importance",20,0)))))</f>
        <v>N/A</v>
      </c>
      <c r="P303" s="114" t="str">
        <f t="shared" si="67"/>
        <v>N/A</v>
      </c>
      <c r="Q303" s="114">
        <f t="shared" si="59"/>
        <v>0</v>
      </c>
      <c r="R303" s="114">
        <f t="shared" si="68"/>
        <v>0</v>
      </c>
      <c r="S303" s="114">
        <f t="shared" si="60"/>
        <v>0</v>
      </c>
      <c r="T303" s="114">
        <f t="shared" si="61"/>
        <v>0</v>
      </c>
      <c r="U303" s="114">
        <f t="shared" si="69"/>
        <v>74</v>
      </c>
      <c r="V303" s="114">
        <f t="shared" si="62"/>
        <v>0</v>
      </c>
    </row>
    <row r="304" spans="1:22" ht="57" x14ac:dyDescent="0.2">
      <c r="A304" s="10" t="str">
        <f>Questions!$A304</f>
        <v>AIQU-02</v>
      </c>
      <c r="B304" s="10" t="str">
        <f t="shared" si="63"/>
        <v>AIQU</v>
      </c>
      <c r="C304" s="10" t="str">
        <f>VLOOKUP($A304,Questions!$A$3:$L$333,2,0)&amp;""</f>
        <v>Does your solution leverage a large language model (LLM) or do you plan to do so in the next 12 months?</v>
      </c>
      <c r="D304" s="10" t="str">
        <f>VLOOKUP($A304,Questions!$A$3:$L$333,11,0)&amp;""</f>
        <v>NA</v>
      </c>
      <c r="E304" s="10" t="str">
        <f>VLOOKUP($A304,Questions!$A$3:$L$333,12,0)&amp;""</f>
        <v>Not scored</v>
      </c>
      <c r="F304" s="10" t="str">
        <f>VLOOKUP($A304,'Institution Evaluation'!$A$56:$K$346,3,0)&amp;""</f>
        <v/>
      </c>
      <c r="G304" s="10" t="str">
        <f>VLOOKUP($A304,'Institution Evaluation'!$A$56:$K$346,7,0)&amp;""</f>
        <v/>
      </c>
      <c r="H304" s="10" t="str">
        <f>VLOOKUP($A304,'Institution Evaluation'!$A$56:$K$346,8,0)&amp;""</f>
        <v/>
      </c>
      <c r="I304" s="10" t="str">
        <f>VLOOKUP($A304,'Institution Evaluation'!$A$56:$K$346,9,0)&amp;""</f>
        <v/>
      </c>
      <c r="J304" s="10" t="str">
        <f>VLOOKUP($A304,'Institution Evaluation'!$A$56:$K$346,10,0)&amp;""</f>
        <v/>
      </c>
      <c r="K304" s="10">
        <f t="shared" si="64"/>
        <v>10</v>
      </c>
      <c r="L304" s="114" t="str">
        <f>IF($E304="Not Scored", "N/A",IF(AND($D304='Auto Responses'!$J$27,$H304=""),"N/A",IF(AND($D304='Auto Responses'!$J$27,$H304='Auto Responses'!$J$7),1,IF(AND($D304='Auto Responses'!$J$27,$H304='Auto Responses'!$J$8),0,IF(OR($F304=$G304,$H304='Auto Responses'!$J$7),1,0)))))</f>
        <v>N/A</v>
      </c>
      <c r="M304" s="10" t="str">
        <f>VLOOKUP($A304,'Institution Evaluation'!$A$56:$K$346,10,0)&amp;""</f>
        <v/>
      </c>
      <c r="N304" s="10">
        <f t="shared" si="65"/>
        <v>0</v>
      </c>
      <c r="O304" s="114" t="str">
        <f>IF(OR($F$20="No",$F$24="No",$E304="Not Scored"),"N/A",IF($J304="",$K304,IF($J304="Minor Importance",5,IF($J304="Standard Importance",10,IF($J304="Critical Importance",20,0)))))</f>
        <v>N/A</v>
      </c>
      <c r="P304" s="114" t="str">
        <f t="shared" si="67"/>
        <v>N/A</v>
      </c>
      <c r="Q304" s="114">
        <f t="shared" si="59"/>
        <v>0</v>
      </c>
      <c r="R304" s="114">
        <f t="shared" si="68"/>
        <v>0</v>
      </c>
      <c r="S304" s="114">
        <f t="shared" si="60"/>
        <v>0</v>
      </c>
      <c r="T304" s="114">
        <f t="shared" si="61"/>
        <v>0</v>
      </c>
      <c r="U304" s="114">
        <f t="shared" si="69"/>
        <v>74</v>
      </c>
      <c r="V304" s="114">
        <f t="shared" si="62"/>
        <v>0</v>
      </c>
    </row>
    <row r="305" spans="1:22" ht="57" x14ac:dyDescent="0.2">
      <c r="A305" s="10" t="str">
        <f>Questions!$A305</f>
        <v>AIGN-01</v>
      </c>
      <c r="B305" s="10" t="str">
        <f t="shared" si="63"/>
        <v>AIGN</v>
      </c>
      <c r="C305" s="10" t="str">
        <f>VLOOKUP($A305,Questions!$A$3:$L$333,2,0)&amp;""</f>
        <v>Does your solution have an AI risk model when developing or implementing your solution's AI model?*</v>
      </c>
      <c r="D305" s="10" t="str">
        <f>VLOOKUP($A305,Questions!$A$3:$L$333,11,0)&amp;""</f>
        <v/>
      </c>
      <c r="E305" s="10" t="str">
        <f>VLOOKUP($A305,Questions!$A$3:$L$333,12,0)&amp;""</f>
        <v>AI</v>
      </c>
      <c r="F305" s="10" t="str">
        <f>VLOOKUP($A305,'Institution Evaluation'!$A$56:$K$346,3,0)&amp;""</f>
        <v/>
      </c>
      <c r="G305" s="10" t="str">
        <f>VLOOKUP($A305,'Institution Evaluation'!$A$56:$K$346,7,0)&amp;""</f>
        <v>Yes</v>
      </c>
      <c r="H305" s="10" t="str">
        <f>VLOOKUP($A305,'Institution Evaluation'!$A$56:$K$346,8,0)&amp;""</f>
        <v/>
      </c>
      <c r="I305" s="10" t="str">
        <f>VLOOKUP($A305,'Institution Evaluation'!$A$56:$K$346,9,0)&amp;""</f>
        <v>Critical Importance</v>
      </c>
      <c r="J305" s="10" t="str">
        <f>VLOOKUP($A305,'Institution Evaluation'!$A$56:$K$346,10,0)&amp;""</f>
        <v/>
      </c>
      <c r="K305" s="10">
        <f t="shared" si="64"/>
        <v>20</v>
      </c>
      <c r="L305" s="114">
        <f>IF($E305="Not Scored", "N/A",IF(AND($D305='Auto Responses'!$J$27,$H305=""),"N/A",IF(AND($D305='Auto Responses'!$J$27,$H305='Auto Responses'!$J$7),1,IF(AND($D305='Auto Responses'!$J$27,$H305='Auto Responses'!$J$8),0,IF(OR($F305=$G305,$H305='Auto Responses'!$J$7),1,0)))))</f>
        <v>0</v>
      </c>
      <c r="M305" s="10" t="str">
        <f>VLOOKUP($A305,'Institution Evaluation'!$A$56:$K$346,10,0)&amp;""</f>
        <v/>
      </c>
      <c r="N305" s="10">
        <f t="shared" si="65"/>
        <v>1</v>
      </c>
      <c r="O305" s="114">
        <f t="shared" ref="O305:O319" si="70">IF(OR($F$20="No",$F$24="No",$E305="Not Scored"),"N/A",IF($J305="",$K305,IF($J305="Minor Importance",5,IF($J305="Standard Importance",10,IF($J305="Critical Importance",20,0)))))</f>
        <v>20</v>
      </c>
      <c r="P305" s="114">
        <f t="shared" si="67"/>
        <v>0</v>
      </c>
      <c r="Q305" s="114">
        <f t="shared" si="59"/>
        <v>0</v>
      </c>
      <c r="R305" s="114">
        <f t="shared" si="68"/>
        <v>0</v>
      </c>
      <c r="S305" s="114">
        <f t="shared" si="60"/>
        <v>0</v>
      </c>
      <c r="T305" s="114">
        <f t="shared" si="61"/>
        <v>1</v>
      </c>
      <c r="U305" s="114">
        <f t="shared" si="69"/>
        <v>75</v>
      </c>
      <c r="V305" s="114">
        <f t="shared" si="62"/>
        <v>75</v>
      </c>
    </row>
    <row r="306" spans="1:22" ht="57" x14ac:dyDescent="0.2">
      <c r="A306" s="10" t="str">
        <f>Questions!$A306</f>
        <v>AIGN-02</v>
      </c>
      <c r="B306" s="10" t="str">
        <f t="shared" si="63"/>
        <v>AIGN</v>
      </c>
      <c r="C306" s="10" t="str">
        <f>VLOOKUP($A306,Questions!$A$3:$L$333,2,0)&amp;""</f>
        <v>Can your solution's AI features be disabled by tenant and/or user?*</v>
      </c>
      <c r="D306" s="10" t="str">
        <f>VLOOKUP($A306,Questions!$A$3:$L$333,11,0)&amp;""</f>
        <v/>
      </c>
      <c r="E306" s="10" t="str">
        <f>VLOOKUP($A306,Questions!$A$3:$L$333,12,0)&amp;""</f>
        <v>AI</v>
      </c>
      <c r="F306" s="10" t="str">
        <f>VLOOKUP($A306,'Institution Evaluation'!$A$56:$K$346,3,0)&amp;""</f>
        <v/>
      </c>
      <c r="G306" s="10" t="str">
        <f>VLOOKUP($A306,'Institution Evaluation'!$A$56:$K$346,7,0)&amp;""</f>
        <v>Yes</v>
      </c>
      <c r="H306" s="10" t="str">
        <f>VLOOKUP($A306,'Institution Evaluation'!$A$56:$K$346,8,0)&amp;""</f>
        <v/>
      </c>
      <c r="I306" s="10" t="str">
        <f>VLOOKUP($A306,'Institution Evaluation'!$A$56:$K$346,9,0)&amp;""</f>
        <v>Critical Importance</v>
      </c>
      <c r="J306" s="10" t="str">
        <f>VLOOKUP($A306,'Institution Evaluation'!$A$56:$K$346,10,0)&amp;""</f>
        <v/>
      </c>
      <c r="K306" s="10">
        <f t="shared" si="64"/>
        <v>20</v>
      </c>
      <c r="L306" s="114">
        <f>IF($E306="Not Scored", "N/A",IF(AND($D306='Auto Responses'!$J$27,$H306=""),"N/A",IF(AND($D306='Auto Responses'!$J$27,$H306='Auto Responses'!$J$7),1,IF(AND($D306='Auto Responses'!$J$27,$H306='Auto Responses'!$J$8),0,IF(OR($F306=$G306,$H306='Auto Responses'!$J$7),1,0)))))</f>
        <v>0</v>
      </c>
      <c r="M306" s="10" t="str">
        <f>VLOOKUP($A306,'Institution Evaluation'!$A$56:$K$346,10,0)&amp;""</f>
        <v/>
      </c>
      <c r="N306" s="10">
        <f t="shared" si="65"/>
        <v>1</v>
      </c>
      <c r="O306" s="114">
        <f t="shared" si="70"/>
        <v>20</v>
      </c>
      <c r="P306" s="114">
        <f t="shared" si="67"/>
        <v>0</v>
      </c>
      <c r="Q306" s="114">
        <f t="shared" si="59"/>
        <v>0</v>
      </c>
      <c r="R306" s="114">
        <f t="shared" si="68"/>
        <v>0</v>
      </c>
      <c r="S306" s="114">
        <f t="shared" si="60"/>
        <v>0</v>
      </c>
      <c r="T306" s="114">
        <f t="shared" si="61"/>
        <v>1</v>
      </c>
      <c r="U306" s="114">
        <f t="shared" si="69"/>
        <v>76</v>
      </c>
      <c r="V306" s="114">
        <f t="shared" si="62"/>
        <v>76</v>
      </c>
    </row>
    <row r="307" spans="1:22" ht="57" x14ac:dyDescent="0.2">
      <c r="A307" s="10" t="str">
        <f>Questions!$A307</f>
        <v>AIGN-03</v>
      </c>
      <c r="B307" s="10" t="str">
        <f t="shared" si="63"/>
        <v>AIGN</v>
      </c>
      <c r="C307" s="10" t="str">
        <f>VLOOKUP($A307,Questions!$A$3:$L$333,2,0)&amp;""</f>
        <v>Have your staff completed responsible AI training?*</v>
      </c>
      <c r="D307" s="10" t="str">
        <f>VLOOKUP($A307,Questions!$A$3:$L$333,11,0)&amp;""</f>
        <v/>
      </c>
      <c r="E307" s="10" t="str">
        <f>VLOOKUP($A307,Questions!$A$3:$L$333,12,0)&amp;""</f>
        <v>AI</v>
      </c>
      <c r="F307" s="10" t="str">
        <f>VLOOKUP($A307,'Institution Evaluation'!$A$56:$K$346,3,0)&amp;""</f>
        <v/>
      </c>
      <c r="G307" s="10" t="str">
        <f>VLOOKUP($A307,'Institution Evaluation'!$A$56:$K$346,7,0)&amp;""</f>
        <v>Yes</v>
      </c>
      <c r="H307" s="10" t="str">
        <f>VLOOKUP($A307,'Institution Evaluation'!$A$56:$K$346,8,0)&amp;""</f>
        <v/>
      </c>
      <c r="I307" s="10" t="str">
        <f>VLOOKUP($A307,'Institution Evaluation'!$A$56:$K$346,9,0)&amp;""</f>
        <v>Critical Importance</v>
      </c>
      <c r="J307" s="10" t="str">
        <f>VLOOKUP($A307,'Institution Evaluation'!$A$56:$K$346,10,0)&amp;""</f>
        <v/>
      </c>
      <c r="K307" s="10">
        <f t="shared" si="64"/>
        <v>20</v>
      </c>
      <c r="L307" s="114">
        <f>IF($E307="Not Scored", "N/A",IF(AND($D307='Auto Responses'!$J$27,$H307=""),"N/A",IF(AND($D307='Auto Responses'!$J$27,$H307='Auto Responses'!$J$7),1,IF(AND($D307='Auto Responses'!$J$27,$H307='Auto Responses'!$J$8),0,IF(OR($F307=$G307,$H307='Auto Responses'!$J$7),1,0)))))</f>
        <v>0</v>
      </c>
      <c r="M307" s="10" t="str">
        <f>VLOOKUP($A307,'Institution Evaluation'!$A$56:$K$346,10,0)&amp;""</f>
        <v/>
      </c>
      <c r="N307" s="10">
        <f t="shared" si="65"/>
        <v>1</v>
      </c>
      <c r="O307" s="114">
        <f t="shared" si="70"/>
        <v>20</v>
      </c>
      <c r="P307" s="114">
        <f t="shared" si="67"/>
        <v>0</v>
      </c>
      <c r="Q307" s="114">
        <f t="shared" si="59"/>
        <v>0</v>
      </c>
      <c r="R307" s="114">
        <f t="shared" si="68"/>
        <v>0</v>
      </c>
      <c r="S307" s="114">
        <f t="shared" si="60"/>
        <v>0</v>
      </c>
      <c r="T307" s="114">
        <f t="shared" si="61"/>
        <v>1</v>
      </c>
      <c r="U307" s="114">
        <f t="shared" si="69"/>
        <v>77</v>
      </c>
      <c r="V307" s="114">
        <f t="shared" si="62"/>
        <v>77</v>
      </c>
    </row>
    <row r="308" spans="1:22" ht="71.25" x14ac:dyDescent="0.2">
      <c r="A308" s="10" t="str">
        <f>Questions!$A308</f>
        <v>AIGN-04</v>
      </c>
      <c r="B308" s="10" t="str">
        <f t="shared" si="63"/>
        <v>AIGN</v>
      </c>
      <c r="C308" s="10" t="str">
        <f>VLOOKUP($A308,Questions!$A$3:$L$333,2,0)&amp;""</f>
        <v>Please describe the capabilities of your solution's AI features.</v>
      </c>
      <c r="D308" s="10" t="str">
        <f>VLOOKUP($A308,Questions!$A$3:$L$333,11,0)&amp;""</f>
        <v>Neutral until evaluated</v>
      </c>
      <c r="E308" s="10" t="str">
        <f>VLOOKUP($A308,Questions!$A$3:$L$333,12,0)&amp;""</f>
        <v>AI</v>
      </c>
      <c r="F308" s="10" t="str">
        <f>VLOOKUP($A308,'Institution Evaluation'!$A$56:$K$346,3,0)&amp;""</f>
        <v/>
      </c>
      <c r="G308" s="10" t="str">
        <f>VLOOKUP($A308,'Institution Evaluation'!$A$56:$K$346,7,0)&amp;""</f>
        <v>Qualitative Answer - make a selection in column G</v>
      </c>
      <c r="H308" s="10" t="str">
        <f>VLOOKUP($A308,'Institution Evaluation'!$A$56:$K$346,8,0)&amp;""</f>
        <v/>
      </c>
      <c r="I308" s="10" t="str">
        <f>VLOOKUP($A308,'Institution Evaluation'!$A$56:$K$346,9,0)&amp;""</f>
        <v>Standard Importance</v>
      </c>
      <c r="J308" s="10" t="str">
        <f>VLOOKUP($A308,'Institution Evaluation'!$A$56:$K$346,10,0)&amp;""</f>
        <v/>
      </c>
      <c r="K308" s="10">
        <f t="shared" si="64"/>
        <v>10</v>
      </c>
      <c r="L308" s="114" t="str">
        <f>IF($E308="Not Scored", "N/A",IF(AND($D308='Auto Responses'!$J$27,$H308=""),"N/A",IF(AND($D308='Auto Responses'!$J$27,$H308='Auto Responses'!$J$7),1,IF(AND($D308='Auto Responses'!$J$27,$H308='Auto Responses'!$J$8),0,IF(OR($F308=$G308,$H308='Auto Responses'!$J$7),1,0)))))</f>
        <v>N/A</v>
      </c>
      <c r="M308" s="10" t="str">
        <f>VLOOKUP($A308,'Institution Evaluation'!$A$56:$K$346,10,0)&amp;""</f>
        <v/>
      </c>
      <c r="N308" s="10">
        <f t="shared" si="65"/>
        <v>0</v>
      </c>
      <c r="O308" s="114">
        <f t="shared" si="70"/>
        <v>10</v>
      </c>
      <c r="P308" s="114" t="str">
        <f t="shared" si="67"/>
        <v>N/A</v>
      </c>
      <c r="Q308" s="114">
        <f t="shared" si="59"/>
        <v>0</v>
      </c>
      <c r="R308" s="114">
        <f t="shared" si="68"/>
        <v>0</v>
      </c>
      <c r="S308" s="114">
        <f t="shared" si="60"/>
        <v>0</v>
      </c>
      <c r="T308" s="114">
        <f t="shared" si="61"/>
        <v>0</v>
      </c>
      <c r="U308" s="114">
        <f t="shared" si="69"/>
        <v>77</v>
      </c>
      <c r="V308" s="114">
        <f t="shared" si="62"/>
        <v>0</v>
      </c>
    </row>
    <row r="309" spans="1:22" ht="57" x14ac:dyDescent="0.2">
      <c r="A309" s="10" t="str">
        <f>Questions!$A309</f>
        <v>AIGN-05</v>
      </c>
      <c r="B309" s="10" t="str">
        <f t="shared" si="63"/>
        <v>AIGN</v>
      </c>
      <c r="C309" s="10" t="str">
        <f>VLOOKUP($A309,Questions!$A$3:$L$333,2,0)&amp;""</f>
        <v>Does your solution support business rules to protect sensitive data from being ingested by the AI model?</v>
      </c>
      <c r="D309" s="10" t="str">
        <f>VLOOKUP($A309,Questions!$A$3:$L$333,11,0)&amp;""</f>
        <v/>
      </c>
      <c r="E309" s="10" t="str">
        <f>VLOOKUP($A309,Questions!$A$3:$L$333,12,0)&amp;""</f>
        <v>AI</v>
      </c>
      <c r="F309" s="10" t="str">
        <f>VLOOKUP($A309,'Institution Evaluation'!$A$56:$K$346,3,0)&amp;""</f>
        <v/>
      </c>
      <c r="G309" s="10" t="str">
        <f>VLOOKUP($A309,'Institution Evaluation'!$A$56:$K$346,7,0)&amp;""</f>
        <v>Yes</v>
      </c>
      <c r="H309" s="10" t="str">
        <f>VLOOKUP($A309,'Institution Evaluation'!$A$56:$K$346,8,0)&amp;""</f>
        <v/>
      </c>
      <c r="I309" s="10" t="str">
        <f>VLOOKUP($A309,'Institution Evaluation'!$A$56:$K$346,9,0)&amp;""</f>
        <v>Standard Importance</v>
      </c>
      <c r="J309" s="10" t="str">
        <f>VLOOKUP($A309,'Institution Evaluation'!$A$56:$K$346,10,0)&amp;""</f>
        <v/>
      </c>
      <c r="K309" s="10">
        <f t="shared" si="64"/>
        <v>10</v>
      </c>
      <c r="L309" s="114">
        <f>IF($E309="Not Scored", "N/A",IF(AND($D309='Auto Responses'!$J$27,$H309=""),"N/A",IF(AND($D309='Auto Responses'!$J$27,$H309='Auto Responses'!$J$7),1,IF(AND($D309='Auto Responses'!$J$27,$H309='Auto Responses'!$J$8),0,IF(OR($F309=$G309,$H309='Auto Responses'!$J$7),1,0)))))</f>
        <v>0</v>
      </c>
      <c r="M309" s="10" t="str">
        <f>VLOOKUP($A309,'Institution Evaluation'!$A$56:$K$346,10,0)&amp;""</f>
        <v/>
      </c>
      <c r="N309" s="10">
        <f t="shared" si="65"/>
        <v>0</v>
      </c>
      <c r="O309" s="114">
        <f t="shared" si="70"/>
        <v>10</v>
      </c>
      <c r="P309" s="114">
        <f t="shared" si="67"/>
        <v>0</v>
      </c>
      <c r="Q309" s="114">
        <f t="shared" si="59"/>
        <v>0</v>
      </c>
      <c r="R309" s="114">
        <f t="shared" si="68"/>
        <v>0</v>
      </c>
      <c r="S309" s="114">
        <f t="shared" si="60"/>
        <v>0</v>
      </c>
      <c r="T309" s="114">
        <f t="shared" si="61"/>
        <v>0</v>
      </c>
      <c r="U309" s="114">
        <f t="shared" si="69"/>
        <v>77</v>
      </c>
      <c r="V309" s="114">
        <f t="shared" si="62"/>
        <v>0</v>
      </c>
    </row>
    <row r="310" spans="1:22" ht="71.25" x14ac:dyDescent="0.2">
      <c r="A310" s="10" t="str">
        <f>Questions!$A310</f>
        <v>AIPL-01</v>
      </c>
      <c r="B310" s="10" t="str">
        <f t="shared" si="63"/>
        <v>AIPL</v>
      </c>
      <c r="C310" s="10" t="str">
        <f>VLOOKUP($A310,Questions!$A$3:$L$333,2,0)&amp;""</f>
        <v>Are your AI developer's policies, processes, procedures, and practices across the organization related to the mapping, measuring, and managing of AI risks conspicuously posted, unambiguous, and implemented effectively?*</v>
      </c>
      <c r="D310" s="10" t="str">
        <f>VLOOKUP($A310,Questions!$A$3:$L$333,11,0)&amp;""</f>
        <v/>
      </c>
      <c r="E310" s="10" t="str">
        <f>VLOOKUP($A310,Questions!$A$3:$L$333,12,0)&amp;""</f>
        <v>AI</v>
      </c>
      <c r="F310" s="10" t="str">
        <f>VLOOKUP($A310,'Institution Evaluation'!$A$56:$K$346,3,0)&amp;""</f>
        <v/>
      </c>
      <c r="G310" s="10" t="str">
        <f>VLOOKUP($A310,'Institution Evaluation'!$A$56:$K$346,7,0)&amp;""</f>
        <v>Yes</v>
      </c>
      <c r="H310" s="10" t="str">
        <f>VLOOKUP($A310,'Institution Evaluation'!$A$56:$K$346,8,0)&amp;""</f>
        <v/>
      </c>
      <c r="I310" s="10" t="str">
        <f>VLOOKUP($A310,'Institution Evaluation'!$A$56:$K$346,9,0)&amp;""</f>
        <v>Critical Importance</v>
      </c>
      <c r="J310" s="10" t="str">
        <f>VLOOKUP($A310,'Institution Evaluation'!$A$56:$K$346,10,0)&amp;""</f>
        <v/>
      </c>
      <c r="K310" s="10">
        <f t="shared" si="64"/>
        <v>20</v>
      </c>
      <c r="L310" s="114">
        <f>IF($E310="Not Scored", "N/A",IF(AND($D310='Auto Responses'!$J$27,$H310=""),"N/A",IF(AND($D310='Auto Responses'!$J$27,$H310='Auto Responses'!$J$7),1,IF(AND($D310='Auto Responses'!$J$27,$H310='Auto Responses'!$J$8),0,IF(OR($F310=$G310,$H310='Auto Responses'!$J$7),1,0)))))</f>
        <v>0</v>
      </c>
      <c r="M310" s="10" t="str">
        <f>VLOOKUP($A310,'Institution Evaluation'!$A$56:$K$346,10,0)&amp;""</f>
        <v/>
      </c>
      <c r="N310" s="10">
        <f t="shared" si="65"/>
        <v>1</v>
      </c>
      <c r="O310" s="114">
        <f t="shared" si="70"/>
        <v>20</v>
      </c>
      <c r="P310" s="114">
        <f t="shared" si="67"/>
        <v>0</v>
      </c>
      <c r="Q310" s="114">
        <f t="shared" si="59"/>
        <v>0</v>
      </c>
      <c r="R310" s="114">
        <f t="shared" si="68"/>
        <v>0</v>
      </c>
      <c r="S310" s="114">
        <f t="shared" si="60"/>
        <v>0</v>
      </c>
      <c r="T310" s="114">
        <f t="shared" si="61"/>
        <v>1</v>
      </c>
      <c r="U310" s="114">
        <f t="shared" si="69"/>
        <v>78</v>
      </c>
      <c r="V310" s="114">
        <f t="shared" si="62"/>
        <v>78</v>
      </c>
    </row>
    <row r="311" spans="1:22" ht="57" x14ac:dyDescent="0.2">
      <c r="A311" s="10" t="str">
        <f>Questions!$A311</f>
        <v>AIPL-02</v>
      </c>
      <c r="B311" s="10" t="str">
        <f t="shared" si="63"/>
        <v>AIPL</v>
      </c>
      <c r="C311" s="10" t="str">
        <f>VLOOKUP($A311,Questions!$A$3:$L$333,2,0)&amp;""</f>
        <v>Have you identified and measured AI risks?*</v>
      </c>
      <c r="D311" s="10" t="str">
        <f>VLOOKUP($A311,Questions!$A$3:$L$333,11,0)&amp;""</f>
        <v/>
      </c>
      <c r="E311" s="10" t="str">
        <f>VLOOKUP($A311,Questions!$A$3:$L$333,12,0)&amp;""</f>
        <v>AI</v>
      </c>
      <c r="F311" s="10" t="str">
        <f>VLOOKUP($A311,'Institution Evaluation'!$A$56:$K$346,3,0)&amp;""</f>
        <v/>
      </c>
      <c r="G311" s="10" t="str">
        <f>VLOOKUP($A311,'Institution Evaluation'!$A$56:$K$346,7,0)&amp;""</f>
        <v>Yes</v>
      </c>
      <c r="H311" s="10" t="str">
        <f>VLOOKUP($A311,'Institution Evaluation'!$A$56:$K$346,8,0)&amp;""</f>
        <v/>
      </c>
      <c r="I311" s="10" t="str">
        <f>VLOOKUP($A311,'Institution Evaluation'!$A$56:$K$346,9,0)&amp;""</f>
        <v>Critical Importance</v>
      </c>
      <c r="J311" s="10" t="str">
        <f>VLOOKUP($A311,'Institution Evaluation'!$A$56:$K$346,10,0)&amp;""</f>
        <v/>
      </c>
      <c r="K311" s="10">
        <f t="shared" si="64"/>
        <v>20</v>
      </c>
      <c r="L311" s="114">
        <f>IF($E311="Not Scored", "N/A",IF(AND($D311='Auto Responses'!$J$27,$H311=""),"N/A",IF(AND($D311='Auto Responses'!$J$27,$H311='Auto Responses'!$J$7),1,IF(AND($D311='Auto Responses'!$J$27,$H311='Auto Responses'!$J$8),0,IF(OR($F311=$G311,$H311='Auto Responses'!$J$7),1,0)))))</f>
        <v>0</v>
      </c>
      <c r="M311" s="10" t="str">
        <f>VLOOKUP($A311,'Institution Evaluation'!$A$56:$K$346,10,0)&amp;""</f>
        <v/>
      </c>
      <c r="N311" s="10">
        <f t="shared" si="65"/>
        <v>1</v>
      </c>
      <c r="O311" s="114">
        <f t="shared" si="70"/>
        <v>20</v>
      </c>
      <c r="P311" s="114">
        <f t="shared" si="67"/>
        <v>0</v>
      </c>
      <c r="Q311" s="114">
        <f t="shared" si="59"/>
        <v>0</v>
      </c>
      <c r="R311" s="114">
        <f t="shared" si="68"/>
        <v>0</v>
      </c>
      <c r="S311" s="114">
        <f t="shared" si="60"/>
        <v>0</v>
      </c>
      <c r="T311" s="114">
        <f t="shared" si="61"/>
        <v>1</v>
      </c>
      <c r="U311" s="114">
        <f t="shared" si="69"/>
        <v>79</v>
      </c>
      <c r="V311" s="114">
        <f t="shared" si="62"/>
        <v>79</v>
      </c>
    </row>
    <row r="312" spans="1:22" ht="57" x14ac:dyDescent="0.2">
      <c r="A312" s="10" t="str">
        <f>Questions!$A312</f>
        <v>AIPL-03</v>
      </c>
      <c r="B312" s="10" t="str">
        <f t="shared" si="63"/>
        <v>AIPL</v>
      </c>
      <c r="C312" s="10" t="str">
        <f>VLOOKUP($A312,Questions!$A$3:$L$333,2,0)&amp;""</f>
        <v>In the event of an incident, can your solution's AI features be disabled in a timely manner?*</v>
      </c>
      <c r="D312" s="10" t="str">
        <f>VLOOKUP($A312,Questions!$A$3:$L$333,11,0)&amp;""</f>
        <v/>
      </c>
      <c r="E312" s="10" t="str">
        <f>VLOOKUP($A312,Questions!$A$3:$L$333,12,0)&amp;""</f>
        <v>AI</v>
      </c>
      <c r="F312" s="10" t="str">
        <f>VLOOKUP($A312,'Institution Evaluation'!$A$56:$K$346,3,0)&amp;""</f>
        <v/>
      </c>
      <c r="G312" s="10" t="str">
        <f>VLOOKUP($A312,'Institution Evaluation'!$A$56:$K$346,7,0)&amp;""</f>
        <v>Yes</v>
      </c>
      <c r="H312" s="10" t="str">
        <f>VLOOKUP($A312,'Institution Evaluation'!$A$56:$K$346,8,0)&amp;""</f>
        <v/>
      </c>
      <c r="I312" s="10" t="str">
        <f>VLOOKUP($A312,'Institution Evaluation'!$A$56:$K$346,9,0)&amp;""</f>
        <v>Critical Importance</v>
      </c>
      <c r="J312" s="10" t="str">
        <f>VLOOKUP($A312,'Institution Evaluation'!$A$56:$K$346,10,0)&amp;""</f>
        <v/>
      </c>
      <c r="K312" s="10">
        <f t="shared" si="64"/>
        <v>20</v>
      </c>
      <c r="L312" s="114">
        <f>IF($E312="Not Scored", "N/A",IF(AND($D312='Auto Responses'!$J$27,$H312=""),"N/A",IF(AND($D312='Auto Responses'!$J$27,$H312='Auto Responses'!$J$7),1,IF(AND($D312='Auto Responses'!$J$27,$H312='Auto Responses'!$J$8),0,IF(OR($F312=$G312,$H312='Auto Responses'!$J$7),1,0)))))</f>
        <v>0</v>
      </c>
      <c r="M312" s="10" t="str">
        <f>VLOOKUP($A312,'Institution Evaluation'!$A$56:$K$346,10,0)&amp;""</f>
        <v/>
      </c>
      <c r="N312" s="10">
        <f t="shared" si="65"/>
        <v>1</v>
      </c>
      <c r="O312" s="114">
        <f t="shared" si="70"/>
        <v>20</v>
      </c>
      <c r="P312" s="114">
        <f t="shared" si="67"/>
        <v>0</v>
      </c>
      <c r="Q312" s="114">
        <f t="shared" si="59"/>
        <v>0</v>
      </c>
      <c r="R312" s="114">
        <f t="shared" si="68"/>
        <v>0</v>
      </c>
      <c r="S312" s="114">
        <f t="shared" si="60"/>
        <v>0</v>
      </c>
      <c r="T312" s="114">
        <f t="shared" si="61"/>
        <v>1</v>
      </c>
      <c r="U312" s="114">
        <f t="shared" si="69"/>
        <v>80</v>
      </c>
      <c r="V312" s="114">
        <f t="shared" si="62"/>
        <v>80</v>
      </c>
    </row>
    <row r="313" spans="1:22" ht="57" x14ac:dyDescent="0.2">
      <c r="A313" s="10" t="str">
        <f>Questions!$A313</f>
        <v>AIPL-04</v>
      </c>
      <c r="B313" s="10" t="str">
        <f t="shared" si="63"/>
        <v>AIPL</v>
      </c>
      <c r="C313" s="10" t="str">
        <f>VLOOKUP($A313,Questions!$A$3:$L$333,2,0)&amp;""</f>
        <v>If disabled because of an incident, can your solution's AI features be re-enabled in a timely manner?*</v>
      </c>
      <c r="D313" s="10" t="str">
        <f>VLOOKUP($A313,Questions!$A$3:$L$333,11,0)&amp;""</f>
        <v/>
      </c>
      <c r="E313" s="10" t="str">
        <f>VLOOKUP($A313,Questions!$A$3:$L$333,12,0)&amp;""</f>
        <v>AI</v>
      </c>
      <c r="F313" s="10" t="str">
        <f>VLOOKUP($A313,'Institution Evaluation'!$A$56:$K$346,3,0)&amp;""</f>
        <v/>
      </c>
      <c r="G313" s="10" t="str">
        <f>VLOOKUP($A313,'Institution Evaluation'!$A$56:$K$346,7,0)&amp;""</f>
        <v>Yes</v>
      </c>
      <c r="H313" s="10" t="str">
        <f>VLOOKUP($A313,'Institution Evaluation'!$A$56:$K$346,8,0)&amp;""</f>
        <v/>
      </c>
      <c r="I313" s="10" t="str">
        <f>VLOOKUP($A313,'Institution Evaluation'!$A$56:$K$346,9,0)&amp;""</f>
        <v>Critical Importance</v>
      </c>
      <c r="J313" s="10" t="str">
        <f>VLOOKUP($A313,'Institution Evaluation'!$A$56:$K$346,10,0)&amp;""</f>
        <v/>
      </c>
      <c r="K313" s="10">
        <f t="shared" si="64"/>
        <v>20</v>
      </c>
      <c r="L313" s="114">
        <f>IF($E313="Not Scored", "N/A",IF(AND($D313='Auto Responses'!$J$27,$H313=""),"N/A",IF(AND($D313='Auto Responses'!$J$27,$H313='Auto Responses'!$J$7),1,IF(AND($D313='Auto Responses'!$J$27,$H313='Auto Responses'!$J$8),0,IF(OR($F313=$G313,$H313='Auto Responses'!$J$7),1,0)))))</f>
        <v>0</v>
      </c>
      <c r="M313" s="10" t="str">
        <f>VLOOKUP($A313,'Institution Evaluation'!$A$56:$K$346,10,0)&amp;""</f>
        <v/>
      </c>
      <c r="N313" s="10">
        <f t="shared" si="65"/>
        <v>1</v>
      </c>
      <c r="O313" s="114">
        <f t="shared" si="70"/>
        <v>20</v>
      </c>
      <c r="P313" s="114">
        <f t="shared" si="67"/>
        <v>0</v>
      </c>
      <c r="Q313" s="114">
        <f t="shared" si="59"/>
        <v>0</v>
      </c>
      <c r="R313" s="114">
        <f t="shared" si="68"/>
        <v>0</v>
      </c>
      <c r="S313" s="114">
        <f t="shared" si="60"/>
        <v>0</v>
      </c>
      <c r="T313" s="114">
        <f t="shared" si="61"/>
        <v>1</v>
      </c>
      <c r="U313" s="114">
        <f t="shared" si="69"/>
        <v>81</v>
      </c>
      <c r="V313" s="114">
        <f t="shared" si="62"/>
        <v>81</v>
      </c>
    </row>
    <row r="314" spans="1:22" ht="57" x14ac:dyDescent="0.2">
      <c r="A314" s="10" t="str">
        <f>Questions!$A314</f>
        <v>AIPL-05</v>
      </c>
      <c r="B314" s="10" t="str">
        <f t="shared" si="63"/>
        <v>AIPL</v>
      </c>
      <c r="C314" s="10" t="str">
        <f>VLOOKUP($A314,Questions!$A$3:$L$333,2,0)&amp;""</f>
        <v>Do you have documented technical and procedural processes to address potential negative impacts of AI as described by the AI Risk Management Framework (RMF)?</v>
      </c>
      <c r="D314" s="10" t="str">
        <f>VLOOKUP($A314,Questions!$A$3:$L$333,11,0)&amp;""</f>
        <v/>
      </c>
      <c r="E314" s="10" t="str">
        <f>VLOOKUP($A314,Questions!$A$3:$L$333,12,0)&amp;""</f>
        <v>AI</v>
      </c>
      <c r="F314" s="10" t="str">
        <f>VLOOKUP($A314,'Institution Evaluation'!$A$56:$K$346,3,0)&amp;""</f>
        <v/>
      </c>
      <c r="G314" s="10" t="str">
        <f>VLOOKUP($A314,'Institution Evaluation'!$A$56:$K$346,7,0)&amp;""</f>
        <v>Yes</v>
      </c>
      <c r="H314" s="10" t="str">
        <f>VLOOKUP($A314,'Institution Evaluation'!$A$56:$K$346,8,0)&amp;""</f>
        <v/>
      </c>
      <c r="I314" s="10" t="str">
        <f>VLOOKUP($A314,'Institution Evaluation'!$A$56:$K$346,9,0)&amp;""</f>
        <v>Minor Importance</v>
      </c>
      <c r="J314" s="10" t="str">
        <f>VLOOKUP($A314,'Institution Evaluation'!$A$56:$K$346,10,0)&amp;""</f>
        <v/>
      </c>
      <c r="K314" s="10">
        <f t="shared" si="64"/>
        <v>5</v>
      </c>
      <c r="L314" s="114">
        <f>IF($E314="Not Scored", "N/A",IF(AND($D314='Auto Responses'!$J$27,$H314=""),"N/A",IF(AND($D314='Auto Responses'!$J$27,$H314='Auto Responses'!$J$7),1,IF(AND($D314='Auto Responses'!$J$27,$H314='Auto Responses'!$J$8),0,IF(OR($F314=$G314,$H314='Auto Responses'!$J$7),1,0)))))</f>
        <v>0</v>
      </c>
      <c r="M314" s="10" t="str">
        <f>VLOOKUP($A314,'Institution Evaluation'!$A$56:$K$346,10,0)&amp;""</f>
        <v/>
      </c>
      <c r="N314" s="10">
        <f t="shared" si="65"/>
        <v>0</v>
      </c>
      <c r="O314" s="114">
        <f t="shared" si="70"/>
        <v>5</v>
      </c>
      <c r="P314" s="114">
        <f t="shared" si="67"/>
        <v>0</v>
      </c>
      <c r="Q314" s="114">
        <f t="shared" si="59"/>
        <v>0</v>
      </c>
      <c r="R314" s="114">
        <f t="shared" si="68"/>
        <v>0</v>
      </c>
      <c r="S314" s="114">
        <f t="shared" si="60"/>
        <v>0</v>
      </c>
      <c r="T314" s="114">
        <f t="shared" si="61"/>
        <v>0</v>
      </c>
      <c r="U314" s="114">
        <f t="shared" si="69"/>
        <v>81</v>
      </c>
      <c r="V314" s="114">
        <f t="shared" si="62"/>
        <v>0</v>
      </c>
    </row>
    <row r="315" spans="1:22" ht="57" x14ac:dyDescent="0.2">
      <c r="A315" s="10" t="str">
        <f>Questions!$A315</f>
        <v>AISC-01</v>
      </c>
      <c r="B315" s="10" t="str">
        <f t="shared" si="63"/>
        <v>AISC</v>
      </c>
      <c r="C315" s="10" t="str">
        <f>VLOOKUP($A315,Questions!$A$3:$L$333,2,0)&amp;""</f>
        <v>If sensitive data is introduced to your solution's AI model, can the data be removed from the AI model by request?*</v>
      </c>
      <c r="D315" s="10" t="str">
        <f>VLOOKUP($A315,Questions!$A$3:$L$333,11,0)&amp;""</f>
        <v/>
      </c>
      <c r="E315" s="10" t="str">
        <f>VLOOKUP($A315,Questions!$A$3:$L$333,12,0)&amp;""</f>
        <v>AI</v>
      </c>
      <c r="F315" s="10" t="str">
        <f>VLOOKUP($A315,'Institution Evaluation'!$A$56:$K$346,3,0)&amp;""</f>
        <v/>
      </c>
      <c r="G315" s="10" t="str">
        <f>VLOOKUP($A315,'Institution Evaluation'!$A$56:$K$346,7,0)&amp;""</f>
        <v>Yes</v>
      </c>
      <c r="H315" s="10" t="str">
        <f>VLOOKUP($A315,'Institution Evaluation'!$A$56:$K$346,8,0)&amp;""</f>
        <v/>
      </c>
      <c r="I315" s="10" t="str">
        <f>VLOOKUP($A315,'Institution Evaluation'!$A$56:$K$346,9,0)&amp;""</f>
        <v>Critical Importance</v>
      </c>
      <c r="J315" s="10" t="str">
        <f>VLOOKUP($A315,'Institution Evaluation'!$A$56:$K$346,10,0)&amp;""</f>
        <v/>
      </c>
      <c r="K315" s="10">
        <f t="shared" si="64"/>
        <v>20</v>
      </c>
      <c r="L315" s="114">
        <f>IF($E315="Not Scored", "N/A",IF(AND($D315='Auto Responses'!$J$27,$H315=""),"N/A",IF(AND($D315='Auto Responses'!$J$27,$H315='Auto Responses'!$J$7),1,IF(AND($D315='Auto Responses'!$J$27,$H315='Auto Responses'!$J$8),0,IF(OR($F315=$G315,$H315='Auto Responses'!$J$7),1,0)))))</f>
        <v>0</v>
      </c>
      <c r="M315" s="10" t="str">
        <f>VLOOKUP($A315,'Institution Evaluation'!$A$56:$K$346,10,0)&amp;""</f>
        <v/>
      </c>
      <c r="N315" s="10">
        <f t="shared" si="65"/>
        <v>1</v>
      </c>
      <c r="O315" s="114">
        <f t="shared" si="70"/>
        <v>20</v>
      </c>
      <c r="P315" s="114">
        <f t="shared" si="67"/>
        <v>0</v>
      </c>
      <c r="Q315" s="114">
        <f t="shared" si="59"/>
        <v>0</v>
      </c>
      <c r="R315" s="114">
        <f t="shared" si="68"/>
        <v>0</v>
      </c>
      <c r="S315" s="114">
        <f t="shared" si="60"/>
        <v>0</v>
      </c>
      <c r="T315" s="114">
        <f t="shared" si="61"/>
        <v>1</v>
      </c>
      <c r="U315" s="114">
        <f t="shared" si="69"/>
        <v>82</v>
      </c>
      <c r="V315" s="114">
        <f t="shared" si="62"/>
        <v>82</v>
      </c>
    </row>
    <row r="316" spans="1:22" ht="57" x14ac:dyDescent="0.2">
      <c r="A316" s="10" t="str">
        <f>Questions!$A316</f>
        <v>AISC-02</v>
      </c>
      <c r="B316" s="10" t="str">
        <f t="shared" si="63"/>
        <v>AISC</v>
      </c>
      <c r="C316" s="10" t="str">
        <f>VLOOKUP($A316,Questions!$A$3:$L$333,2,0)&amp;""</f>
        <v>Is user input data used to influence your solution's AI model?*</v>
      </c>
      <c r="D316" s="10" t="str">
        <f>VLOOKUP($A316,Questions!$A$3:$L$333,11,0)&amp;""</f>
        <v/>
      </c>
      <c r="E316" s="10" t="str">
        <f>VLOOKUP($A316,Questions!$A$3:$L$333,12,0)&amp;""</f>
        <v>AI</v>
      </c>
      <c r="F316" s="10" t="str">
        <f>VLOOKUP($A316,'Institution Evaluation'!$A$56:$K$346,3,0)&amp;""</f>
        <v/>
      </c>
      <c r="G316" s="10" t="str">
        <f>VLOOKUP($A316,'Institution Evaluation'!$A$56:$K$346,7,0)&amp;""</f>
        <v>No</v>
      </c>
      <c r="H316" s="10" t="str">
        <f>VLOOKUP($A316,'Institution Evaluation'!$A$56:$K$346,8,0)&amp;""</f>
        <v/>
      </c>
      <c r="I316" s="10" t="str">
        <f>VLOOKUP($A316,'Institution Evaluation'!$A$56:$K$346,9,0)&amp;""</f>
        <v>Critical Importance</v>
      </c>
      <c r="J316" s="10" t="str">
        <f>VLOOKUP($A316,'Institution Evaluation'!$A$56:$K$346,10,0)&amp;""</f>
        <v/>
      </c>
      <c r="K316" s="10">
        <f t="shared" si="64"/>
        <v>20</v>
      </c>
      <c r="L316" s="114">
        <f>IF($E316="Not Scored", "N/A",IF(AND($D316='Auto Responses'!$J$27,$H316=""),"N/A",IF(AND($D316='Auto Responses'!$J$27,$H316='Auto Responses'!$J$7),1,IF(AND($D316='Auto Responses'!$J$27,$H316='Auto Responses'!$J$8),0,IF(OR($F316=$G316,$H316='Auto Responses'!$J$7),1,0)))))</f>
        <v>0</v>
      </c>
      <c r="M316" s="10" t="str">
        <f>VLOOKUP($A316,'Institution Evaluation'!$A$56:$K$346,10,0)&amp;""</f>
        <v/>
      </c>
      <c r="N316" s="10">
        <f t="shared" si="65"/>
        <v>1</v>
      </c>
      <c r="O316" s="114">
        <f t="shared" si="70"/>
        <v>20</v>
      </c>
      <c r="P316" s="114">
        <f t="shared" si="67"/>
        <v>0</v>
      </c>
      <c r="Q316" s="114">
        <f t="shared" si="59"/>
        <v>0</v>
      </c>
      <c r="R316" s="114">
        <f t="shared" si="68"/>
        <v>0</v>
      </c>
      <c r="S316" s="114">
        <f t="shared" si="60"/>
        <v>0</v>
      </c>
      <c r="T316" s="114">
        <f t="shared" si="61"/>
        <v>1</v>
      </c>
      <c r="U316" s="114">
        <f t="shared" si="69"/>
        <v>83</v>
      </c>
      <c r="V316" s="114">
        <f t="shared" si="62"/>
        <v>83</v>
      </c>
    </row>
    <row r="317" spans="1:22" ht="57" x14ac:dyDescent="0.2">
      <c r="A317" s="10" t="str">
        <f>Questions!$A317</f>
        <v>AISC-03</v>
      </c>
      <c r="B317" s="10" t="str">
        <f t="shared" si="63"/>
        <v>AISC</v>
      </c>
      <c r="C317" s="10" t="str">
        <f>VLOOKUP($A317,Questions!$A$3:$L$333,2,0)&amp;""</f>
        <v>Do you provide logging for your solution's AI feature(s) that includes user, date, and action taken?*</v>
      </c>
      <c r="D317" s="10" t="str">
        <f>VLOOKUP($A317,Questions!$A$3:$L$333,11,0)&amp;""</f>
        <v/>
      </c>
      <c r="E317" s="10" t="str">
        <f>VLOOKUP($A317,Questions!$A$3:$L$333,12,0)&amp;""</f>
        <v>AI</v>
      </c>
      <c r="F317" s="10" t="str">
        <f>VLOOKUP($A317,'Institution Evaluation'!$A$56:$K$346,3,0)&amp;""</f>
        <v/>
      </c>
      <c r="G317" s="10" t="str">
        <f>VLOOKUP($A317,'Institution Evaluation'!$A$56:$K$346,7,0)&amp;""</f>
        <v>Yes</v>
      </c>
      <c r="H317" s="10" t="str">
        <f>VLOOKUP($A317,'Institution Evaluation'!$A$56:$K$346,8,0)&amp;""</f>
        <v/>
      </c>
      <c r="I317" s="10" t="str">
        <f>VLOOKUP($A317,'Institution Evaluation'!$A$56:$K$346,9,0)&amp;""</f>
        <v>Critical Importance</v>
      </c>
      <c r="J317" s="10" t="str">
        <f>VLOOKUP($A317,'Institution Evaluation'!$A$56:$K$346,10,0)&amp;""</f>
        <v/>
      </c>
      <c r="K317" s="10">
        <f t="shared" si="64"/>
        <v>20</v>
      </c>
      <c r="L317" s="114">
        <f>IF($E317="Not Scored", "N/A",IF(AND($D317='Auto Responses'!$J$27,$H317=""),"N/A",IF(AND($D317='Auto Responses'!$J$27,$H317='Auto Responses'!$J$7),1,IF(AND($D317='Auto Responses'!$J$27,$H317='Auto Responses'!$J$8),0,IF(OR($F317=$G317,$H317='Auto Responses'!$J$7),1,0)))))</f>
        <v>0</v>
      </c>
      <c r="M317" s="10" t="str">
        <f>VLOOKUP($A317,'Institution Evaluation'!$A$56:$K$346,10,0)&amp;""</f>
        <v/>
      </c>
      <c r="N317" s="10">
        <f t="shared" si="65"/>
        <v>1</v>
      </c>
      <c r="O317" s="114">
        <f t="shared" si="70"/>
        <v>20</v>
      </c>
      <c r="P317" s="114">
        <f t="shared" si="67"/>
        <v>0</v>
      </c>
      <c r="Q317" s="114">
        <f t="shared" ref="Q317:Q333" si="71">IF(M317="TRUE",1,0)</f>
        <v>0</v>
      </c>
      <c r="R317" s="114">
        <f t="shared" si="68"/>
        <v>0</v>
      </c>
      <c r="S317" s="114">
        <f t="shared" ref="S317:S333" si="72">IF(Q317=0,0,R317)</f>
        <v>0</v>
      </c>
      <c r="T317" s="114">
        <f t="shared" ref="T317:T333" si="73">IF(N317=1,1,0)</f>
        <v>1</v>
      </c>
      <c r="U317" s="114">
        <f t="shared" si="69"/>
        <v>84</v>
      </c>
      <c r="V317" s="114">
        <f t="shared" ref="V317:V333" si="74">IF(T317=0,0,U317)</f>
        <v>84</v>
      </c>
    </row>
    <row r="318" spans="1:22" ht="71.25" x14ac:dyDescent="0.2">
      <c r="A318" s="10" t="str">
        <f>Questions!$A318</f>
        <v>AISC-04</v>
      </c>
      <c r="B318" s="10" t="str">
        <f t="shared" ref="B318:B333" si="75">LEFT(A318,4)</f>
        <v>AISC</v>
      </c>
      <c r="C318" s="10" t="str">
        <f>VLOOKUP($A318,Questions!$A$3:$L$333,2,0)&amp;""</f>
        <v>Please describe how you validate user inputs.</v>
      </c>
      <c r="D318" s="10" t="str">
        <f>VLOOKUP($A318,Questions!$A$3:$L$333,11,0)&amp;""</f>
        <v>Neutral until evaluated</v>
      </c>
      <c r="E318" s="10" t="str">
        <f>VLOOKUP($A318,Questions!$A$3:$L$333,12,0)&amp;""</f>
        <v>AI</v>
      </c>
      <c r="F318" s="10" t="str">
        <f>VLOOKUP($A318,'Institution Evaluation'!$A$56:$K$346,3,0)&amp;""</f>
        <v/>
      </c>
      <c r="G318" s="10" t="str">
        <f>VLOOKUP($A318,'Institution Evaluation'!$A$56:$K$346,7,0)&amp;""</f>
        <v>Qualitative Answer - make a selection in column G</v>
      </c>
      <c r="H318" s="10" t="str">
        <f>VLOOKUP($A318,'Institution Evaluation'!$A$56:$K$346,8,0)&amp;""</f>
        <v/>
      </c>
      <c r="I318" s="10" t="str">
        <f>VLOOKUP($A318,'Institution Evaluation'!$A$56:$K$346,9,0)&amp;""</f>
        <v>Standard Importance</v>
      </c>
      <c r="J318" s="10" t="str">
        <f>VLOOKUP($A318,'Institution Evaluation'!$A$56:$K$346,10,0)&amp;""</f>
        <v/>
      </c>
      <c r="K318" s="10">
        <f t="shared" ref="K318:K333" si="76">IF($I318="Critical Importance",20,IF($I318="Minor Importance",5,10))</f>
        <v>10</v>
      </c>
      <c r="L318" s="114" t="str">
        <f>IF($E318="Not Scored", "N/A",IF(AND($D318='Auto Responses'!$J$27,$H318=""),"N/A",IF(AND($D318='Auto Responses'!$J$27,$H318='Auto Responses'!$J$7),1,IF(AND($D318='Auto Responses'!$J$27,$H318='Auto Responses'!$J$8),0,IF(OR($F318=$G318,$H318='Auto Responses'!$J$7),1,0)))))</f>
        <v>N/A</v>
      </c>
      <c r="M318" s="10" t="str">
        <f>VLOOKUP($A318,'Institution Evaluation'!$A$56:$K$346,10,0)&amp;""</f>
        <v/>
      </c>
      <c r="N318" s="10">
        <f t="shared" ref="N318:N333" si="77">IF($J318="Critical Importance",1,IF(AND($J318="",$I318="Critical Importance"),1,0))</f>
        <v>0</v>
      </c>
      <c r="O318" s="114">
        <f t="shared" si="70"/>
        <v>10</v>
      </c>
      <c r="P318" s="114" t="str">
        <f t="shared" ref="P318:P333" si="78">IF(OR($O318="N/A",$L318="N/A"),"N/A",$O318*$L318)</f>
        <v>N/A</v>
      </c>
      <c r="Q318" s="114">
        <f t="shared" si="71"/>
        <v>0</v>
      </c>
      <c r="R318" s="114">
        <f t="shared" si="68"/>
        <v>0</v>
      </c>
      <c r="S318" s="114">
        <f t="shared" si="72"/>
        <v>0</v>
      </c>
      <c r="T318" s="114">
        <f t="shared" si="73"/>
        <v>0</v>
      </c>
      <c r="U318" s="114">
        <f t="shared" si="69"/>
        <v>84</v>
      </c>
      <c r="V318" s="114">
        <f t="shared" si="74"/>
        <v>0</v>
      </c>
    </row>
    <row r="319" spans="1:22" ht="57" x14ac:dyDescent="0.2">
      <c r="A319" s="10" t="str">
        <f>Questions!$A319</f>
        <v>AISC-05</v>
      </c>
      <c r="B319" s="10" t="str">
        <f t="shared" si="75"/>
        <v>AISC</v>
      </c>
      <c r="C319" s="10" t="str">
        <f>VLOOKUP($A319,Questions!$A$3:$L$333,2,0)&amp;""</f>
        <v>Do you plan for and mitigate supply-chain risk related to your AI features?</v>
      </c>
      <c r="D319" s="10" t="str">
        <f>VLOOKUP($A319,Questions!$A$3:$L$333,11,0)&amp;""</f>
        <v/>
      </c>
      <c r="E319" s="10" t="str">
        <f>VLOOKUP($A319,Questions!$A$3:$L$333,12,0)&amp;""</f>
        <v>AI</v>
      </c>
      <c r="F319" s="10" t="str">
        <f>VLOOKUP($A319,'Institution Evaluation'!$A$56:$K$346,3,0)&amp;""</f>
        <v/>
      </c>
      <c r="G319" s="10" t="str">
        <f>VLOOKUP($A319,'Institution Evaluation'!$A$56:$K$346,7,0)&amp;""</f>
        <v>Yes</v>
      </c>
      <c r="H319" s="10" t="str">
        <f>VLOOKUP($A319,'Institution Evaluation'!$A$56:$K$346,8,0)&amp;""</f>
        <v/>
      </c>
      <c r="I319" s="10" t="str">
        <f>VLOOKUP($A319,'Institution Evaluation'!$A$56:$K$346,9,0)&amp;""</f>
        <v>Standard Importance</v>
      </c>
      <c r="J319" s="10" t="str">
        <f>VLOOKUP($A319,'Institution Evaluation'!$A$56:$K$346,10,0)&amp;""</f>
        <v/>
      </c>
      <c r="K319" s="10">
        <f t="shared" si="76"/>
        <v>10</v>
      </c>
      <c r="L319" s="114">
        <f>IF($E319="Not Scored", "N/A",IF(AND($D319='Auto Responses'!$J$27,$H319=""),"N/A",IF(AND($D319='Auto Responses'!$J$27,$H319='Auto Responses'!$J$7),1,IF(AND($D319='Auto Responses'!$J$27,$H319='Auto Responses'!$J$8),0,IF(OR($F319=$G319,$H319='Auto Responses'!$J$7),1,0)))))</f>
        <v>0</v>
      </c>
      <c r="M319" s="10" t="str">
        <f>VLOOKUP($A319,'Institution Evaluation'!$A$56:$K$346,10,0)&amp;""</f>
        <v/>
      </c>
      <c r="N319" s="10">
        <f t="shared" si="77"/>
        <v>0</v>
      </c>
      <c r="O319" s="114">
        <f t="shared" si="70"/>
        <v>10</v>
      </c>
      <c r="P319" s="114">
        <f t="shared" si="78"/>
        <v>0</v>
      </c>
      <c r="Q319" s="114">
        <f t="shared" si="71"/>
        <v>0</v>
      </c>
      <c r="R319" s="114">
        <f t="shared" si="68"/>
        <v>0</v>
      </c>
      <c r="S319" s="114">
        <f t="shared" si="72"/>
        <v>0</v>
      </c>
      <c r="T319" s="114">
        <f t="shared" si="73"/>
        <v>0</v>
      </c>
      <c r="U319" s="114">
        <f t="shared" si="69"/>
        <v>84</v>
      </c>
      <c r="V319" s="114">
        <f t="shared" si="74"/>
        <v>0</v>
      </c>
    </row>
    <row r="320" spans="1:22" ht="57" x14ac:dyDescent="0.2">
      <c r="A320" s="10" t="str">
        <f>Questions!$A320</f>
        <v>AIML-01</v>
      </c>
      <c r="B320" s="10" t="str">
        <f t="shared" si="75"/>
        <v>AIML</v>
      </c>
      <c r="C320" s="10" t="str">
        <f>VLOOKUP($A320,Questions!$A$3:$L$333,2,0)&amp;""</f>
        <v>Do you separate ML training data from your ML solution data?*</v>
      </c>
      <c r="D320" s="10" t="str">
        <f>VLOOKUP($A320,Questions!$A$3:$L$333,11,0)&amp;""</f>
        <v/>
      </c>
      <c r="E320" s="10" t="str">
        <f>VLOOKUP($A320,Questions!$A$3:$L$333,12,0)&amp;""</f>
        <v>AI</v>
      </c>
      <c r="F320" s="10" t="str">
        <f>VLOOKUP($A320,'Institution Evaluation'!$A$56:$K$346,3,0)&amp;""</f>
        <v/>
      </c>
      <c r="G320" s="10" t="str">
        <f>VLOOKUP($A320,'Institution Evaluation'!$A$56:$K$346,7,0)&amp;""</f>
        <v>Yes</v>
      </c>
      <c r="H320" s="10" t="str">
        <f>VLOOKUP($A320,'Institution Evaluation'!$A$56:$K$346,8,0)&amp;""</f>
        <v/>
      </c>
      <c r="I320" s="10" t="str">
        <f>VLOOKUP($A320,'Institution Evaluation'!$A$56:$K$346,9,0)&amp;""</f>
        <v>Critical Importance</v>
      </c>
      <c r="J320" s="10" t="str">
        <f>VLOOKUP($A320,'Institution Evaluation'!$A$56:$K$346,10,0)&amp;""</f>
        <v/>
      </c>
      <c r="K320" s="10">
        <f t="shared" si="76"/>
        <v>20</v>
      </c>
      <c r="L320" s="114">
        <f>IF($E320="Not Scored", "N/A",IF(AND($D320='Auto Responses'!$J$27,$H320=""),"N/A",IF(AND($D320='Auto Responses'!$J$27,$H320='Auto Responses'!$J$7),1,IF(AND($D320='Auto Responses'!$J$27,$H320='Auto Responses'!$J$8),0,IF(OR($F320=$G320,$H320='Auto Responses'!$J$7),1,0)))))</f>
        <v>0</v>
      </c>
      <c r="M320" s="10" t="str">
        <f>VLOOKUP($A320,'Institution Evaluation'!$A$56:$K$346,10,0)&amp;""</f>
        <v/>
      </c>
      <c r="N320" s="10">
        <f t="shared" si="77"/>
        <v>1</v>
      </c>
      <c r="O320" s="114">
        <f>IF(OR($F$20="No",$F$24="No",$F$303="No",$E320="Not Scored"),"N/A",IF($J320="",$K320,IF($J320="Minor Importance",5,IF($J320="Standard Importance",10,IF($J320="Critical Importance",20,0)))))</f>
        <v>20</v>
      </c>
      <c r="P320" s="114">
        <f t="shared" si="78"/>
        <v>0</v>
      </c>
      <c r="Q320" s="114">
        <f t="shared" si="71"/>
        <v>0</v>
      </c>
      <c r="R320" s="114">
        <f t="shared" si="68"/>
        <v>0</v>
      </c>
      <c r="S320" s="114">
        <f t="shared" si="72"/>
        <v>0</v>
      </c>
      <c r="T320" s="114">
        <f t="shared" si="73"/>
        <v>1</v>
      </c>
      <c r="U320" s="114">
        <f t="shared" si="69"/>
        <v>85</v>
      </c>
      <c r="V320" s="114">
        <f t="shared" si="74"/>
        <v>85</v>
      </c>
    </row>
    <row r="321" spans="1:23" ht="57" x14ac:dyDescent="0.2">
      <c r="A321" s="10" t="str">
        <f>Questions!$A321</f>
        <v>AIML-02</v>
      </c>
      <c r="B321" s="10" t="str">
        <f t="shared" si="75"/>
        <v>AIML</v>
      </c>
      <c r="C321" s="10" t="str">
        <f>VLOOKUP($A321,Questions!$A$3:$L$333,2,0)&amp;""</f>
        <v>Do you authenticate and verify your ML model's feedback?*</v>
      </c>
      <c r="D321" s="10" t="str">
        <f>VLOOKUP($A321,Questions!$A$3:$L$333,11,0)&amp;""</f>
        <v/>
      </c>
      <c r="E321" s="10" t="str">
        <f>VLOOKUP($A321,Questions!$A$3:$L$333,12,0)&amp;""</f>
        <v>AI</v>
      </c>
      <c r="F321" s="10" t="str">
        <f>VLOOKUP($A321,'Institution Evaluation'!$A$56:$K$346,3,0)&amp;""</f>
        <v/>
      </c>
      <c r="G321" s="10" t="str">
        <f>VLOOKUP($A321,'Institution Evaluation'!$A$56:$K$346,7,0)&amp;""</f>
        <v>Yes</v>
      </c>
      <c r="H321" s="10" t="str">
        <f>VLOOKUP($A321,'Institution Evaluation'!$A$56:$K$346,8,0)&amp;""</f>
        <v/>
      </c>
      <c r="I321" s="10" t="str">
        <f>VLOOKUP($A321,'Institution Evaluation'!$A$56:$K$346,9,0)&amp;""</f>
        <v>Critical Importance</v>
      </c>
      <c r="J321" s="10" t="str">
        <f>VLOOKUP($A321,'Institution Evaluation'!$A$56:$K$346,10,0)&amp;""</f>
        <v/>
      </c>
      <c r="K321" s="10">
        <f t="shared" si="76"/>
        <v>20</v>
      </c>
      <c r="L321" s="114">
        <f>IF($E321="Not Scored", "N/A",IF(AND($D321='Auto Responses'!$J$27,$H321=""),"N/A",IF(AND($D321='Auto Responses'!$J$27,$H321='Auto Responses'!$J$7),1,IF(AND($D321='Auto Responses'!$J$27,$H321='Auto Responses'!$J$8),0,IF(OR($F321=$G321,$H321='Auto Responses'!$J$7),1,0)))))</f>
        <v>0</v>
      </c>
      <c r="M321" s="10" t="str">
        <f>VLOOKUP($A321,'Institution Evaluation'!$A$56:$K$346,10,0)&amp;""</f>
        <v/>
      </c>
      <c r="N321" s="10">
        <f t="shared" si="77"/>
        <v>1</v>
      </c>
      <c r="O321" s="114">
        <f t="shared" ref="O321:O327" si="79">IF(OR($F$20="No",$F$24="No",$F$303="No",$E321="Not Scored"),"N/A",IF($J321="",$K321,IF($J321="Minor Importance",5,IF($J321="Standard Importance",10,IF($J321="Critical Importance",20,0)))))</f>
        <v>20</v>
      </c>
      <c r="P321" s="114">
        <f t="shared" si="78"/>
        <v>0</v>
      </c>
      <c r="Q321" s="114">
        <f t="shared" si="71"/>
        <v>0</v>
      </c>
      <c r="R321" s="114">
        <f t="shared" si="68"/>
        <v>0</v>
      </c>
      <c r="S321" s="114">
        <f t="shared" si="72"/>
        <v>0</v>
      </c>
      <c r="T321" s="114">
        <f t="shared" si="73"/>
        <v>1</v>
      </c>
      <c r="U321" s="114">
        <f t="shared" si="69"/>
        <v>86</v>
      </c>
      <c r="V321" s="114">
        <f t="shared" si="74"/>
        <v>86</v>
      </c>
    </row>
    <row r="322" spans="1:23" ht="57" x14ac:dyDescent="0.2">
      <c r="A322" s="10" t="str">
        <f>Questions!$A322</f>
        <v>AIML-03</v>
      </c>
      <c r="B322" s="10" t="str">
        <f t="shared" si="75"/>
        <v>AIML</v>
      </c>
      <c r="C322" s="10" t="str">
        <f>VLOOKUP($A322,Questions!$A$3:$L$333,2,0)&amp;""</f>
        <v>Is your ML training data vetted, validated, and verified before training the solution's AI model?</v>
      </c>
      <c r="D322" s="10" t="str">
        <f>VLOOKUP($A322,Questions!$A$3:$L$333,11,0)&amp;""</f>
        <v/>
      </c>
      <c r="E322" s="10" t="str">
        <f>VLOOKUP($A322,Questions!$A$3:$L$333,12,0)&amp;""</f>
        <v>AI</v>
      </c>
      <c r="F322" s="10" t="str">
        <f>VLOOKUP($A322,'Institution Evaluation'!$A$56:$K$346,3,0)&amp;""</f>
        <v/>
      </c>
      <c r="G322" s="10" t="str">
        <f>VLOOKUP($A322,'Institution Evaluation'!$A$56:$K$346,7,0)&amp;""</f>
        <v>Yes</v>
      </c>
      <c r="H322" s="10" t="str">
        <f>VLOOKUP($A322,'Institution Evaluation'!$A$56:$K$346,8,0)&amp;""</f>
        <v/>
      </c>
      <c r="I322" s="10" t="str">
        <f>VLOOKUP($A322,'Institution Evaluation'!$A$56:$K$346,9,0)&amp;""</f>
        <v>Standard Importance</v>
      </c>
      <c r="J322" s="10" t="str">
        <f>VLOOKUP($A322,'Institution Evaluation'!$A$56:$K$346,10,0)&amp;""</f>
        <v/>
      </c>
      <c r="K322" s="10">
        <f t="shared" si="76"/>
        <v>10</v>
      </c>
      <c r="L322" s="114">
        <f>IF($E322="Not Scored", "N/A",IF(AND($D322='Auto Responses'!$J$27,$H322=""),"N/A",IF(AND($D322='Auto Responses'!$J$27,$H322='Auto Responses'!$J$7),1,IF(AND($D322='Auto Responses'!$J$27,$H322='Auto Responses'!$J$8),0,IF(OR($F322=$G322,$H322='Auto Responses'!$J$7),1,0)))))</f>
        <v>0</v>
      </c>
      <c r="M322" s="10" t="str">
        <f>VLOOKUP($A322,'Institution Evaluation'!$A$56:$K$346,10,0)&amp;""</f>
        <v/>
      </c>
      <c r="N322" s="10">
        <f t="shared" si="77"/>
        <v>0</v>
      </c>
      <c r="O322" s="114">
        <f t="shared" si="79"/>
        <v>10</v>
      </c>
      <c r="P322" s="114">
        <f t="shared" si="78"/>
        <v>0</v>
      </c>
      <c r="Q322" s="114">
        <f t="shared" si="71"/>
        <v>0</v>
      </c>
      <c r="R322" s="114">
        <f t="shared" si="68"/>
        <v>0</v>
      </c>
      <c r="S322" s="114">
        <f t="shared" si="72"/>
        <v>0</v>
      </c>
      <c r="T322" s="114">
        <f t="shared" si="73"/>
        <v>0</v>
      </c>
      <c r="U322" s="114">
        <f t="shared" si="69"/>
        <v>86</v>
      </c>
      <c r="V322" s="114">
        <f t="shared" si="74"/>
        <v>0</v>
      </c>
    </row>
    <row r="323" spans="1:23" ht="57" x14ac:dyDescent="0.2">
      <c r="A323" s="10" t="str">
        <f>Questions!$A323</f>
        <v>AIML-04</v>
      </c>
      <c r="B323" s="10" t="str">
        <f t="shared" si="75"/>
        <v>AIML</v>
      </c>
      <c r="C323" s="10" t="str">
        <f>VLOOKUP($A323,Questions!$A$3:$L$333,2,0)&amp;""</f>
        <v>Is your ML training data monitored and audited?</v>
      </c>
      <c r="D323" s="10" t="str">
        <f>VLOOKUP($A323,Questions!$A$3:$L$333,11,0)&amp;""</f>
        <v/>
      </c>
      <c r="E323" s="10" t="str">
        <f>VLOOKUP($A323,Questions!$A$3:$L$333,12,0)&amp;""</f>
        <v>AI</v>
      </c>
      <c r="F323" s="10" t="str">
        <f>VLOOKUP($A323,'Institution Evaluation'!$A$56:$K$346,3,0)&amp;""</f>
        <v/>
      </c>
      <c r="G323" s="10" t="str">
        <f>VLOOKUP($A323,'Institution Evaluation'!$A$56:$K$346,7,0)&amp;""</f>
        <v>Yes</v>
      </c>
      <c r="H323" s="10" t="str">
        <f>VLOOKUP($A323,'Institution Evaluation'!$A$56:$K$346,8,0)&amp;""</f>
        <v/>
      </c>
      <c r="I323" s="10" t="str">
        <f>VLOOKUP($A323,'Institution Evaluation'!$A$56:$K$346,9,0)&amp;""</f>
        <v>Standard Importance</v>
      </c>
      <c r="J323" s="10" t="str">
        <f>VLOOKUP($A323,'Institution Evaluation'!$A$56:$K$346,10,0)&amp;""</f>
        <v/>
      </c>
      <c r="K323" s="10">
        <f t="shared" si="76"/>
        <v>10</v>
      </c>
      <c r="L323" s="114">
        <f>IF($E323="Not Scored", "N/A",IF(AND($D323='Auto Responses'!$J$27,$H323=""),"N/A",IF(AND($D323='Auto Responses'!$J$27,$H323='Auto Responses'!$J$7),1,IF(AND($D323='Auto Responses'!$J$27,$H323='Auto Responses'!$J$8),0,IF(OR($F323=$G323,$H323='Auto Responses'!$J$7),1,0)))))</f>
        <v>0</v>
      </c>
      <c r="M323" s="10" t="str">
        <f>VLOOKUP($A323,'Institution Evaluation'!$A$56:$K$346,10,0)&amp;""</f>
        <v/>
      </c>
      <c r="N323" s="10">
        <f t="shared" si="77"/>
        <v>0</v>
      </c>
      <c r="O323" s="114">
        <f t="shared" si="79"/>
        <v>10</v>
      </c>
      <c r="P323" s="114">
        <f t="shared" si="78"/>
        <v>0</v>
      </c>
      <c r="Q323" s="114">
        <f t="shared" si="71"/>
        <v>0</v>
      </c>
      <c r="R323" s="114">
        <f t="shared" si="68"/>
        <v>0</v>
      </c>
      <c r="S323" s="114">
        <f t="shared" si="72"/>
        <v>0</v>
      </c>
      <c r="T323" s="114">
        <f t="shared" si="73"/>
        <v>0</v>
      </c>
      <c r="U323" s="114">
        <f t="shared" si="69"/>
        <v>86</v>
      </c>
      <c r="V323" s="114">
        <f t="shared" si="74"/>
        <v>0</v>
      </c>
    </row>
    <row r="324" spans="1:23" ht="57" x14ac:dyDescent="0.2">
      <c r="A324" s="10" t="str">
        <f>Questions!$A324</f>
        <v>AIML-05</v>
      </c>
      <c r="B324" s="10" t="str">
        <f t="shared" si="75"/>
        <v>AIML</v>
      </c>
      <c r="C324" s="10" t="str">
        <f>VLOOKUP($A324,Questions!$A$3:$L$333,2,0)&amp;""</f>
        <v>Have you limited access to your ML training data to only staff with an explicit business need?</v>
      </c>
      <c r="D324" s="10" t="str">
        <f>VLOOKUP($A324,Questions!$A$3:$L$333,11,0)&amp;""</f>
        <v/>
      </c>
      <c r="E324" s="10" t="str">
        <f>VLOOKUP($A324,Questions!$A$3:$L$333,12,0)&amp;""</f>
        <v>AI</v>
      </c>
      <c r="F324" s="10" t="str">
        <f>VLOOKUP($A324,'Institution Evaluation'!$A$56:$K$346,3,0)&amp;""</f>
        <v/>
      </c>
      <c r="G324" s="10" t="str">
        <f>VLOOKUP($A324,'Institution Evaluation'!$A$56:$K$346,7,0)&amp;""</f>
        <v>Yes</v>
      </c>
      <c r="H324" s="10" t="str">
        <f>VLOOKUP($A324,'Institution Evaluation'!$A$56:$K$346,8,0)&amp;""</f>
        <v/>
      </c>
      <c r="I324" s="10" t="str">
        <f>VLOOKUP($A324,'Institution Evaluation'!$A$56:$K$346,9,0)&amp;""</f>
        <v>Minor Importance</v>
      </c>
      <c r="J324" s="10" t="str">
        <f>VLOOKUP($A324,'Institution Evaluation'!$A$56:$K$346,10,0)&amp;""</f>
        <v/>
      </c>
      <c r="K324" s="10">
        <f t="shared" si="76"/>
        <v>5</v>
      </c>
      <c r="L324" s="114">
        <f>IF($E324="Not Scored", "N/A",IF(AND($D324='Auto Responses'!$J$27,$H324=""),"N/A",IF(AND($D324='Auto Responses'!$J$27,$H324='Auto Responses'!$J$7),1,IF(AND($D324='Auto Responses'!$J$27,$H324='Auto Responses'!$J$8),0,IF(OR($F324=$G324,$H324='Auto Responses'!$J$7),1,0)))))</f>
        <v>0</v>
      </c>
      <c r="M324" s="10" t="str">
        <f>VLOOKUP($A324,'Institution Evaluation'!$A$56:$K$346,10,0)&amp;""</f>
        <v/>
      </c>
      <c r="N324" s="10">
        <f t="shared" si="77"/>
        <v>0</v>
      </c>
      <c r="O324" s="114">
        <f t="shared" si="79"/>
        <v>5</v>
      </c>
      <c r="P324" s="114">
        <f t="shared" si="78"/>
        <v>0</v>
      </c>
      <c r="Q324" s="114">
        <f t="shared" si="71"/>
        <v>0</v>
      </c>
      <c r="R324" s="114">
        <f t="shared" si="68"/>
        <v>0</v>
      </c>
      <c r="S324" s="114">
        <f t="shared" si="72"/>
        <v>0</v>
      </c>
      <c r="T324" s="114">
        <f t="shared" si="73"/>
        <v>0</v>
      </c>
      <c r="U324" s="114">
        <f t="shared" si="69"/>
        <v>86</v>
      </c>
      <c r="V324" s="114">
        <f t="shared" si="74"/>
        <v>0</v>
      </c>
    </row>
    <row r="325" spans="1:23" ht="57" x14ac:dyDescent="0.2">
      <c r="A325" s="10" t="str">
        <f>Questions!$A325</f>
        <v>AIML-06</v>
      </c>
      <c r="B325" s="10" t="str">
        <f t="shared" si="75"/>
        <v>AIML</v>
      </c>
      <c r="C325" s="10" t="str">
        <f>VLOOKUP($A325,Questions!$A$3:$L$333,2,0)&amp;""</f>
        <v>Have you implemented adversarial training or other model defense mechanisms to protect your ML-related features?</v>
      </c>
      <c r="D325" s="10" t="str">
        <f>VLOOKUP($A325,Questions!$A$3:$L$333,11,0)&amp;""</f>
        <v/>
      </c>
      <c r="E325" s="10" t="str">
        <f>VLOOKUP($A325,Questions!$A$3:$L$333,12,0)&amp;""</f>
        <v>AI</v>
      </c>
      <c r="F325" s="10" t="str">
        <f>VLOOKUP($A325,'Institution Evaluation'!$A$56:$K$346,3,0)&amp;""</f>
        <v/>
      </c>
      <c r="G325" s="10" t="str">
        <f>VLOOKUP($A325,'Institution Evaluation'!$A$56:$K$346,7,0)&amp;""</f>
        <v>Yes</v>
      </c>
      <c r="H325" s="10" t="str">
        <f>VLOOKUP($A325,'Institution Evaluation'!$A$56:$K$346,8,0)&amp;""</f>
        <v/>
      </c>
      <c r="I325" s="10" t="str">
        <f>VLOOKUP($A325,'Institution Evaluation'!$A$56:$K$346,9,0)&amp;""</f>
        <v>Minor Importance</v>
      </c>
      <c r="J325" s="10" t="str">
        <f>VLOOKUP($A325,'Institution Evaluation'!$A$56:$K$346,10,0)&amp;""</f>
        <v/>
      </c>
      <c r="K325" s="10">
        <f t="shared" si="76"/>
        <v>5</v>
      </c>
      <c r="L325" s="114">
        <f>IF($E325="Not Scored", "N/A",IF(AND($D325='Auto Responses'!$J$27,$H325=""),"N/A",IF(AND($D325='Auto Responses'!$J$27,$H325='Auto Responses'!$J$7),1,IF(AND($D325='Auto Responses'!$J$27,$H325='Auto Responses'!$J$8),0,IF(OR($F325=$G325,$H325='Auto Responses'!$J$7),1,0)))))</f>
        <v>0</v>
      </c>
      <c r="M325" s="10" t="str">
        <f>VLOOKUP($A325,'Institution Evaluation'!$A$56:$K$346,10,0)&amp;""</f>
        <v/>
      </c>
      <c r="N325" s="10">
        <f t="shared" si="77"/>
        <v>0</v>
      </c>
      <c r="O325" s="114">
        <f t="shared" si="79"/>
        <v>5</v>
      </c>
      <c r="P325" s="114">
        <f t="shared" si="78"/>
        <v>0</v>
      </c>
      <c r="Q325" s="114">
        <f t="shared" si="71"/>
        <v>0</v>
      </c>
      <c r="R325" s="114">
        <f t="shared" ref="R325:R333" si="80">R324+Q325</f>
        <v>0</v>
      </c>
      <c r="S325" s="114">
        <f t="shared" si="72"/>
        <v>0</v>
      </c>
      <c r="T325" s="114">
        <f t="shared" si="73"/>
        <v>0</v>
      </c>
      <c r="U325" s="114">
        <f t="shared" ref="U325:U333" si="81">U324+T325</f>
        <v>86</v>
      </c>
      <c r="V325" s="114">
        <f t="shared" si="74"/>
        <v>0</v>
      </c>
    </row>
    <row r="326" spans="1:23" ht="57" x14ac:dyDescent="0.2">
      <c r="A326" s="10" t="str">
        <f>Questions!$A326</f>
        <v>AIML-07</v>
      </c>
      <c r="B326" s="10" t="str">
        <f t="shared" si="75"/>
        <v>AIML</v>
      </c>
      <c r="C326" s="10" t="str">
        <f>VLOOKUP($A326,Questions!$A$3:$L$333,2,0)&amp;""</f>
        <v>Do you make your ML model transparent through documentation and log inputs and outputs?</v>
      </c>
      <c r="D326" s="10" t="str">
        <f>VLOOKUP($A326,Questions!$A$3:$L$333,11,0)&amp;""</f>
        <v/>
      </c>
      <c r="E326" s="10" t="str">
        <f>VLOOKUP($A326,Questions!$A$3:$L$333,12,0)&amp;""</f>
        <v>AI</v>
      </c>
      <c r="F326" s="10" t="str">
        <f>VLOOKUP($A326,'Institution Evaluation'!$A$56:$K$346,3,0)&amp;""</f>
        <v/>
      </c>
      <c r="G326" s="10" t="str">
        <f>VLOOKUP($A326,'Institution Evaluation'!$A$56:$K$346,7,0)&amp;""</f>
        <v>Yes</v>
      </c>
      <c r="H326" s="10" t="str">
        <f>VLOOKUP($A326,'Institution Evaluation'!$A$56:$K$346,8,0)&amp;""</f>
        <v/>
      </c>
      <c r="I326" s="10" t="str">
        <f>VLOOKUP($A326,'Institution Evaluation'!$A$56:$K$346,9,0)&amp;""</f>
        <v>Minor Importance</v>
      </c>
      <c r="J326" s="10" t="str">
        <f>VLOOKUP($A326,'Institution Evaluation'!$A$56:$K$346,10,0)&amp;""</f>
        <v/>
      </c>
      <c r="K326" s="10">
        <f t="shared" si="76"/>
        <v>5</v>
      </c>
      <c r="L326" s="114">
        <f>IF($E326="Not Scored", "N/A",IF(AND($D326='Auto Responses'!$J$27,$H326=""),"N/A",IF(AND($D326='Auto Responses'!$J$27,$H326='Auto Responses'!$J$7),1,IF(AND($D326='Auto Responses'!$J$27,$H326='Auto Responses'!$J$8),0,IF(OR($F326=$G326,$H326='Auto Responses'!$J$7),1,0)))))</f>
        <v>0</v>
      </c>
      <c r="M326" s="10" t="str">
        <f>VLOOKUP($A326,'Institution Evaluation'!$A$56:$K$346,10,0)&amp;""</f>
        <v/>
      </c>
      <c r="N326" s="10">
        <f t="shared" si="77"/>
        <v>0</v>
      </c>
      <c r="O326" s="114">
        <f t="shared" si="79"/>
        <v>5</v>
      </c>
      <c r="P326" s="114">
        <f t="shared" si="78"/>
        <v>0</v>
      </c>
      <c r="Q326" s="114">
        <f t="shared" si="71"/>
        <v>0</v>
      </c>
      <c r="R326" s="114">
        <f t="shared" si="80"/>
        <v>0</v>
      </c>
      <c r="S326" s="114">
        <f t="shared" si="72"/>
        <v>0</v>
      </c>
      <c r="T326" s="114">
        <f t="shared" si="73"/>
        <v>0</v>
      </c>
      <c r="U326" s="114">
        <f t="shared" si="81"/>
        <v>86</v>
      </c>
      <c r="V326" s="114">
        <f t="shared" si="74"/>
        <v>0</v>
      </c>
    </row>
    <row r="327" spans="1:23" ht="57" x14ac:dyDescent="0.2">
      <c r="A327" s="10" t="str">
        <f>Questions!$A327</f>
        <v>AIML-08</v>
      </c>
      <c r="B327" s="10" t="str">
        <f t="shared" si="75"/>
        <v>AIML</v>
      </c>
      <c r="C327" s="10" t="str">
        <f>VLOOKUP($A327,Questions!$A$3:$L$333,2,0)&amp;""</f>
        <v>Do you watermark your ML training data?</v>
      </c>
      <c r="D327" s="10" t="str">
        <f>VLOOKUP($A327,Questions!$A$3:$L$333,11,0)&amp;""</f>
        <v/>
      </c>
      <c r="E327" s="10" t="str">
        <f>VLOOKUP($A327,Questions!$A$3:$L$333,12,0)&amp;""</f>
        <v>AI</v>
      </c>
      <c r="F327" s="10" t="str">
        <f>VLOOKUP($A327,'Institution Evaluation'!$A$56:$K$346,3,0)&amp;""</f>
        <v/>
      </c>
      <c r="G327" s="10" t="str">
        <f>VLOOKUP($A327,'Institution Evaluation'!$A$56:$K$346,7,0)&amp;""</f>
        <v>Yes</v>
      </c>
      <c r="H327" s="10" t="str">
        <f>VLOOKUP($A327,'Institution Evaluation'!$A$56:$K$346,8,0)&amp;""</f>
        <v/>
      </c>
      <c r="I327" s="10" t="str">
        <f>VLOOKUP($A327,'Institution Evaluation'!$A$56:$K$346,9,0)&amp;""</f>
        <v>Minor Importance</v>
      </c>
      <c r="J327" s="10" t="str">
        <f>VLOOKUP($A327,'Institution Evaluation'!$A$56:$K$346,10,0)&amp;""</f>
        <v/>
      </c>
      <c r="K327" s="10">
        <f t="shared" si="76"/>
        <v>5</v>
      </c>
      <c r="L327" s="114">
        <f>IF($E327="Not Scored", "N/A",IF(AND($D327='Auto Responses'!$J$27,$H327=""),"N/A",IF(AND($D327='Auto Responses'!$J$27,$H327='Auto Responses'!$J$7),1,IF(AND($D327='Auto Responses'!$J$27,$H327='Auto Responses'!$J$8),0,IF(OR($F327=$G327,$H327='Auto Responses'!$J$7),1,0)))))</f>
        <v>0</v>
      </c>
      <c r="M327" s="10" t="str">
        <f>VLOOKUP($A327,'Institution Evaluation'!$A$56:$K$346,10,0)&amp;""</f>
        <v/>
      </c>
      <c r="N327" s="10">
        <f t="shared" si="77"/>
        <v>0</v>
      </c>
      <c r="O327" s="114">
        <f t="shared" si="79"/>
        <v>5</v>
      </c>
      <c r="P327" s="114">
        <f t="shared" si="78"/>
        <v>0</v>
      </c>
      <c r="Q327" s="114">
        <f t="shared" si="71"/>
        <v>0</v>
      </c>
      <c r="R327" s="114">
        <f t="shared" si="80"/>
        <v>0</v>
      </c>
      <c r="S327" s="114">
        <f t="shared" si="72"/>
        <v>0</v>
      </c>
      <c r="T327" s="114">
        <f t="shared" si="73"/>
        <v>0</v>
      </c>
      <c r="U327" s="114">
        <f t="shared" si="81"/>
        <v>86</v>
      </c>
      <c r="V327" s="114">
        <f t="shared" si="74"/>
        <v>0</v>
      </c>
    </row>
    <row r="328" spans="1:23" ht="57" x14ac:dyDescent="0.2">
      <c r="A328" s="10" t="str">
        <f>Questions!$A328</f>
        <v>AILM-01</v>
      </c>
      <c r="B328" s="10" t="str">
        <f t="shared" si="75"/>
        <v>AILM</v>
      </c>
      <c r="C328" s="10" t="str">
        <f>VLOOKUP($A328,Questions!$A$3:$L$333,2,0)&amp;""</f>
        <v>Do you limit your solution's LLM privileges by default?*</v>
      </c>
      <c r="D328" s="10" t="str">
        <f>VLOOKUP($A328,Questions!$A$3:$L$333,11,0)&amp;""</f>
        <v/>
      </c>
      <c r="E328" s="10" t="str">
        <f>VLOOKUP($A328,Questions!$A$3:$L$333,12,0)&amp;""</f>
        <v>AI</v>
      </c>
      <c r="F328" s="10" t="str">
        <f>VLOOKUP($A328,'Institution Evaluation'!$A$56:$K$346,3,0)&amp;""</f>
        <v/>
      </c>
      <c r="G328" s="10" t="str">
        <f>VLOOKUP($A328,'Institution Evaluation'!$A$56:$K$346,7,0)&amp;""</f>
        <v>Yes</v>
      </c>
      <c r="H328" s="10" t="str">
        <f>VLOOKUP($A328,'Institution Evaluation'!$A$56:$K$346,8,0)&amp;""</f>
        <v/>
      </c>
      <c r="I328" s="10" t="str">
        <f>VLOOKUP($A328,'Institution Evaluation'!$A$56:$K$346,9,0)&amp;""</f>
        <v>Critical Importance</v>
      </c>
      <c r="J328" s="10" t="str">
        <f>VLOOKUP($A328,'Institution Evaluation'!$A$56:$K$346,10,0)&amp;""</f>
        <v/>
      </c>
      <c r="K328" s="10">
        <f t="shared" si="76"/>
        <v>20</v>
      </c>
      <c r="L328" s="114">
        <f>IF($E328="Not Scored", "N/A",IF(AND($D328='Auto Responses'!$J$27,$H328=""),"N/A",IF(AND($D328='Auto Responses'!$J$27,$H328='Auto Responses'!$J$7),1,IF(AND($D328='Auto Responses'!$J$27,$H328='Auto Responses'!$J$8),0,IF(OR($F328=$G328,$H328='Auto Responses'!$J$7),1,0)))))</f>
        <v>0</v>
      </c>
      <c r="M328" s="10" t="str">
        <f>VLOOKUP($A328,'Institution Evaluation'!$A$56:$K$346,10,0)&amp;""</f>
        <v/>
      </c>
      <c r="N328" s="10">
        <f t="shared" si="77"/>
        <v>1</v>
      </c>
      <c r="O328" s="114">
        <f>IF(OR($F$20="No",$F$24="No",$F$304="No",$E328="Not Scored"),"N/A",IF($J328="",$K328,IF($J328="Minor Importance",5,IF($J328="Standard Importance",10,IF($J328="Critical Importance",20,0)))))</f>
        <v>20</v>
      </c>
      <c r="P328" s="114">
        <f t="shared" si="78"/>
        <v>0</v>
      </c>
      <c r="Q328" s="114">
        <f t="shared" si="71"/>
        <v>0</v>
      </c>
      <c r="R328" s="114">
        <f t="shared" si="80"/>
        <v>0</v>
      </c>
      <c r="S328" s="114">
        <f t="shared" si="72"/>
        <v>0</v>
      </c>
      <c r="T328" s="114">
        <f t="shared" si="73"/>
        <v>1</v>
      </c>
      <c r="U328" s="114">
        <f t="shared" si="81"/>
        <v>87</v>
      </c>
      <c r="V328" s="114">
        <f t="shared" si="74"/>
        <v>87</v>
      </c>
    </row>
    <row r="329" spans="1:23" ht="57" x14ac:dyDescent="0.2">
      <c r="A329" s="10" t="str">
        <f>Questions!$A329</f>
        <v>AILM-02</v>
      </c>
      <c r="B329" s="10" t="str">
        <f t="shared" si="75"/>
        <v>AILM</v>
      </c>
      <c r="C329" s="10" t="str">
        <f>VLOOKUP($A329,Questions!$A$3:$L$333,2,0)&amp;""</f>
        <v>Is your LLM training data vetted, validated, and verified before training the solution's AI model?*</v>
      </c>
      <c r="D329" s="10" t="str">
        <f>VLOOKUP($A329,Questions!$A$3:$L$333,11,0)&amp;""</f>
        <v/>
      </c>
      <c r="E329" s="10" t="str">
        <f>VLOOKUP($A329,Questions!$A$3:$L$333,12,0)&amp;""</f>
        <v>AI</v>
      </c>
      <c r="F329" s="10" t="str">
        <f>VLOOKUP($A329,'Institution Evaluation'!$A$56:$K$346,3,0)&amp;""</f>
        <v/>
      </c>
      <c r="G329" s="10" t="str">
        <f>VLOOKUP($A329,'Institution Evaluation'!$A$56:$K$346,7,0)&amp;""</f>
        <v>Yes</v>
      </c>
      <c r="H329" s="10" t="str">
        <f>VLOOKUP($A329,'Institution Evaluation'!$A$56:$K$346,8,0)&amp;""</f>
        <v/>
      </c>
      <c r="I329" s="10" t="str">
        <f>VLOOKUP($A329,'Institution Evaluation'!$A$56:$K$346,9,0)&amp;""</f>
        <v>Critical Importance</v>
      </c>
      <c r="J329" s="10" t="str">
        <f>VLOOKUP($A329,'Institution Evaluation'!$A$56:$K$346,10,0)&amp;""</f>
        <v/>
      </c>
      <c r="K329" s="10">
        <f t="shared" si="76"/>
        <v>20</v>
      </c>
      <c r="L329" s="114">
        <f>IF($E329="Not Scored", "N/A",IF(AND($D329='Auto Responses'!$J$27,$H329=""),"N/A",IF(AND($D329='Auto Responses'!$J$27,$H329='Auto Responses'!$J$7),1,IF(AND($D329='Auto Responses'!$J$27,$H329='Auto Responses'!$J$8),0,IF(OR($F329=$G329,$H329='Auto Responses'!$J$7),1,0)))))</f>
        <v>0</v>
      </c>
      <c r="M329" s="10" t="str">
        <f>VLOOKUP($A329,'Institution Evaluation'!$A$56:$K$346,10,0)&amp;""</f>
        <v/>
      </c>
      <c r="N329" s="10">
        <f t="shared" si="77"/>
        <v>1</v>
      </c>
      <c r="O329" s="114">
        <f t="shared" ref="O329:O333" si="82">IF(OR($F$20="No",$F$24="No",$F$304="No",$E329="Not Scored"),"N/A",IF($J329="",$K329,IF($J329="Minor Importance",5,IF($J329="Standard Importance",10,IF($J329="Critical Importance",20,0)))))</f>
        <v>20</v>
      </c>
      <c r="P329" s="114">
        <f t="shared" si="78"/>
        <v>0</v>
      </c>
      <c r="Q329" s="114">
        <f t="shared" si="71"/>
        <v>0</v>
      </c>
      <c r="R329" s="114">
        <f t="shared" si="80"/>
        <v>0</v>
      </c>
      <c r="S329" s="114">
        <f t="shared" si="72"/>
        <v>0</v>
      </c>
      <c r="T329" s="114">
        <f t="shared" si="73"/>
        <v>1</v>
      </c>
      <c r="U329" s="114">
        <f t="shared" si="81"/>
        <v>88</v>
      </c>
      <c r="V329" s="114">
        <f t="shared" si="74"/>
        <v>88</v>
      </c>
    </row>
    <row r="330" spans="1:23" ht="57" x14ac:dyDescent="0.2">
      <c r="A330" s="10" t="str">
        <f>Questions!$A330</f>
        <v>AILM-03</v>
      </c>
      <c r="B330" s="10" t="str">
        <f t="shared" si="75"/>
        <v>AILM</v>
      </c>
      <c r="C330" s="10" t="str">
        <f>VLOOKUP($A330,Questions!$A$3:$L$333,2,0)&amp;""</f>
        <v>Do any actions taken by your solution's LLM features or plugins require human intervention?*</v>
      </c>
      <c r="D330" s="10" t="str">
        <f>VLOOKUP($A330,Questions!$A$3:$L$333,11,0)&amp;""</f>
        <v/>
      </c>
      <c r="E330" s="10" t="str">
        <f>VLOOKUP($A330,Questions!$A$3:$L$333,12,0)&amp;""</f>
        <v>AI</v>
      </c>
      <c r="F330" s="10" t="str">
        <f>VLOOKUP($A330,'Institution Evaluation'!$A$56:$K$346,3,0)&amp;""</f>
        <v/>
      </c>
      <c r="G330" s="10" t="str">
        <f>VLOOKUP($A330,'Institution Evaluation'!$A$56:$K$346,7,0)&amp;""</f>
        <v>Yes</v>
      </c>
      <c r="H330" s="10" t="str">
        <f>VLOOKUP($A330,'Institution Evaluation'!$A$56:$K$346,8,0)&amp;""</f>
        <v/>
      </c>
      <c r="I330" s="10" t="str">
        <f>VLOOKUP($A330,'Institution Evaluation'!$A$56:$K$346,9,0)&amp;""</f>
        <v>Critical Importance</v>
      </c>
      <c r="J330" s="10" t="str">
        <f>VLOOKUP($A330,'Institution Evaluation'!$A$56:$K$346,10,0)&amp;""</f>
        <v/>
      </c>
      <c r="K330" s="10">
        <f t="shared" si="76"/>
        <v>20</v>
      </c>
      <c r="L330" s="114">
        <f>IF($E330="Not Scored", "N/A",IF(AND($D330='Auto Responses'!$J$27,$H330=""),"N/A",IF(AND($D330='Auto Responses'!$J$27,$H330='Auto Responses'!$J$7),1,IF(AND($D330='Auto Responses'!$J$27,$H330='Auto Responses'!$J$8),0,IF(OR($F330=$G330,$H330='Auto Responses'!$J$7),1,0)))))</f>
        <v>0</v>
      </c>
      <c r="M330" s="10" t="str">
        <f>VLOOKUP($A330,'Institution Evaluation'!$A$56:$K$346,10,0)&amp;""</f>
        <v/>
      </c>
      <c r="N330" s="10">
        <f t="shared" si="77"/>
        <v>1</v>
      </c>
      <c r="O330" s="114">
        <f t="shared" si="82"/>
        <v>20</v>
      </c>
      <c r="P330" s="114">
        <f t="shared" si="78"/>
        <v>0</v>
      </c>
      <c r="Q330" s="114">
        <f t="shared" si="71"/>
        <v>0</v>
      </c>
      <c r="R330" s="114">
        <f t="shared" si="80"/>
        <v>0</v>
      </c>
      <c r="S330" s="114">
        <f t="shared" si="72"/>
        <v>0</v>
      </c>
      <c r="T330" s="114">
        <f t="shared" si="73"/>
        <v>1</v>
      </c>
      <c r="U330" s="114">
        <f t="shared" si="81"/>
        <v>89</v>
      </c>
      <c r="V330" s="114">
        <f t="shared" si="74"/>
        <v>89</v>
      </c>
    </row>
    <row r="331" spans="1:23" ht="57" x14ac:dyDescent="0.2">
      <c r="A331" s="10" t="str">
        <f>Questions!$A331</f>
        <v>AILM-04</v>
      </c>
      <c r="B331" s="10" t="str">
        <f t="shared" si="75"/>
        <v>AILM</v>
      </c>
      <c r="C331" s="10" t="str">
        <f>VLOOKUP($A331,Questions!$A$3:$L$333,2,0)&amp;""</f>
        <v>Do you limit multiple LLM model plugins being called as part of a single input?*</v>
      </c>
      <c r="D331" s="10" t="str">
        <f>VLOOKUP($A331,Questions!$A$3:$L$333,11,0)&amp;""</f>
        <v/>
      </c>
      <c r="E331" s="10" t="str">
        <f>VLOOKUP($A331,Questions!$A$3:$L$333,12,0)&amp;""</f>
        <v>AI</v>
      </c>
      <c r="F331" s="10" t="str">
        <f>VLOOKUP($A331,'Institution Evaluation'!$A$56:$K$346,3,0)&amp;""</f>
        <v/>
      </c>
      <c r="G331" s="10" t="str">
        <f>VLOOKUP($A331,'Institution Evaluation'!$A$56:$K$346,7,0)&amp;""</f>
        <v>Yes</v>
      </c>
      <c r="H331" s="10" t="str">
        <f>VLOOKUP($A331,'Institution Evaluation'!$A$56:$K$346,8,0)&amp;""</f>
        <v/>
      </c>
      <c r="I331" s="10" t="str">
        <f>VLOOKUP($A331,'Institution Evaluation'!$A$56:$K$346,9,0)&amp;""</f>
        <v>Critical Importance</v>
      </c>
      <c r="J331" s="10" t="str">
        <f>VLOOKUP($A331,'Institution Evaluation'!$A$56:$K$346,10,0)&amp;""</f>
        <v/>
      </c>
      <c r="K331" s="10">
        <f t="shared" si="76"/>
        <v>20</v>
      </c>
      <c r="L331" s="114">
        <f>IF($E331="Not Scored", "N/A",IF(AND($D331='Auto Responses'!$J$27,$H331=""),"N/A",IF(AND($D331='Auto Responses'!$J$27,$H331='Auto Responses'!$J$7),1,IF(AND($D331='Auto Responses'!$J$27,$H331='Auto Responses'!$J$8),0,IF(OR($F331=$G331,$H331='Auto Responses'!$J$7),1,0)))))</f>
        <v>0</v>
      </c>
      <c r="M331" s="10" t="str">
        <f>VLOOKUP($A331,'Institution Evaluation'!$A$56:$K$346,10,0)&amp;""</f>
        <v/>
      </c>
      <c r="N331" s="10">
        <f t="shared" si="77"/>
        <v>1</v>
      </c>
      <c r="O331" s="114">
        <f t="shared" si="82"/>
        <v>20</v>
      </c>
      <c r="P331" s="114">
        <f t="shared" si="78"/>
        <v>0</v>
      </c>
      <c r="Q331" s="114">
        <f t="shared" si="71"/>
        <v>0</v>
      </c>
      <c r="R331" s="114">
        <f t="shared" si="80"/>
        <v>0</v>
      </c>
      <c r="S331" s="114">
        <f t="shared" si="72"/>
        <v>0</v>
      </c>
      <c r="T331" s="114">
        <f t="shared" si="73"/>
        <v>1</v>
      </c>
      <c r="U331" s="114">
        <f t="shared" si="81"/>
        <v>90</v>
      </c>
      <c r="V331" s="114">
        <f t="shared" si="74"/>
        <v>90</v>
      </c>
    </row>
    <row r="332" spans="1:23" ht="57" x14ac:dyDescent="0.2">
      <c r="A332" s="10" t="str">
        <f>Questions!$A332</f>
        <v>AILM-05</v>
      </c>
      <c r="B332" s="10" t="str">
        <f t="shared" si="75"/>
        <v>AILM</v>
      </c>
      <c r="C332" s="10" t="str">
        <f>VLOOKUP($A332,Questions!$A$3:$L$333,2,0)&amp;""</f>
        <v>Do you limit your solution's LLM resource use per request, per step, and per action?</v>
      </c>
      <c r="D332" s="10" t="str">
        <f>VLOOKUP($A332,Questions!$A$3:$L$333,11,0)&amp;""</f>
        <v/>
      </c>
      <c r="E332" s="10" t="str">
        <f>VLOOKUP($A332,Questions!$A$3:$L$333,12,0)&amp;""</f>
        <v>AI</v>
      </c>
      <c r="F332" s="10" t="str">
        <f>VLOOKUP($A332,'Institution Evaluation'!$A$56:$K$346,3,0)&amp;""</f>
        <v/>
      </c>
      <c r="G332" s="10" t="str">
        <f>VLOOKUP($A332,'Institution Evaluation'!$A$56:$K$346,7,0)&amp;""</f>
        <v>Yes</v>
      </c>
      <c r="H332" s="10" t="str">
        <f>VLOOKUP($A332,'Institution Evaluation'!$A$56:$K$346,8,0)&amp;""</f>
        <v/>
      </c>
      <c r="I332" s="10" t="str">
        <f>VLOOKUP($A332,'Institution Evaluation'!$A$56:$K$346,9,0)&amp;""</f>
        <v>Standard Importance</v>
      </c>
      <c r="J332" s="10" t="str">
        <f>VLOOKUP($A332,'Institution Evaluation'!$A$56:$K$346,10,0)&amp;""</f>
        <v/>
      </c>
      <c r="K332" s="10">
        <f t="shared" si="76"/>
        <v>10</v>
      </c>
      <c r="L332" s="114">
        <f>IF($E332="Not Scored", "N/A",IF(AND($D332='Auto Responses'!$J$27,$H332=""),"N/A",IF(AND($D332='Auto Responses'!$J$27,$H332='Auto Responses'!$J$7),1,IF(AND($D332='Auto Responses'!$J$27,$H332='Auto Responses'!$J$8),0,IF(OR($F332=$G332,$H332='Auto Responses'!$J$7),1,0)))))</f>
        <v>0</v>
      </c>
      <c r="M332" s="10" t="str">
        <f>VLOOKUP($A332,'Institution Evaluation'!$A$56:$K$346,10,0)&amp;""</f>
        <v/>
      </c>
      <c r="N332" s="10">
        <f t="shared" si="77"/>
        <v>0</v>
      </c>
      <c r="O332" s="114">
        <f t="shared" si="82"/>
        <v>10</v>
      </c>
      <c r="P332" s="114">
        <f t="shared" si="78"/>
        <v>0</v>
      </c>
      <c r="Q332" s="114">
        <f t="shared" si="71"/>
        <v>0</v>
      </c>
      <c r="R332" s="114">
        <f t="shared" si="80"/>
        <v>0</v>
      </c>
      <c r="S332" s="114">
        <f t="shared" si="72"/>
        <v>0</v>
      </c>
      <c r="T332" s="114">
        <f t="shared" si="73"/>
        <v>0</v>
      </c>
      <c r="U332" s="114">
        <f t="shared" si="81"/>
        <v>90</v>
      </c>
      <c r="V332" s="114">
        <f t="shared" si="74"/>
        <v>0</v>
      </c>
    </row>
    <row r="333" spans="1:23" ht="36" customHeight="1" x14ac:dyDescent="0.2">
      <c r="A333" s="10" t="str">
        <f>Questions!$A333</f>
        <v>AILM-06</v>
      </c>
      <c r="B333" s="10" t="str">
        <f t="shared" si="75"/>
        <v>AILM</v>
      </c>
      <c r="C333" s="10" t="str">
        <f>VLOOKUP($A333,Questions!$A$3:$L$333,2,0)&amp;""</f>
        <v>Do you leverage LLM model tuning or other model validation mechanisms?</v>
      </c>
      <c r="D333" s="10" t="str">
        <f>VLOOKUP($A333,Questions!$A$3:$L$333,11,0)&amp;""</f>
        <v/>
      </c>
      <c r="E333" s="10" t="str">
        <f>VLOOKUP($A333,Questions!$A$3:$L$333,12,0)&amp;""</f>
        <v>AI</v>
      </c>
      <c r="F333" s="10" t="str">
        <f>VLOOKUP($A333,'Institution Evaluation'!$A$56:$K$346,3,0)&amp;""</f>
        <v/>
      </c>
      <c r="G333" s="10" t="str">
        <f>VLOOKUP($A333,'Institution Evaluation'!$A$56:$K$346,7,0)&amp;""</f>
        <v>Yes</v>
      </c>
      <c r="H333" s="10" t="str">
        <f>VLOOKUP($A333,'Institution Evaluation'!$A$56:$K$346,8,0)&amp;""</f>
        <v/>
      </c>
      <c r="I333" s="10" t="str">
        <f>VLOOKUP($A333,'Institution Evaluation'!$A$56:$K$346,9,0)&amp;""</f>
        <v>Standard Importance</v>
      </c>
      <c r="J333" s="10" t="str">
        <f>VLOOKUP($A333,'Institution Evaluation'!$A$56:$K$346,10,0)&amp;""</f>
        <v/>
      </c>
      <c r="K333" s="10">
        <f t="shared" si="76"/>
        <v>10</v>
      </c>
      <c r="L333" s="114">
        <f>IF($E333="Not Scored", "N/A",IF(AND($D333='Auto Responses'!$J$27,$H333=""),"N/A",IF(AND($D333='Auto Responses'!$J$27,$H333='Auto Responses'!$J$7),1,IF(AND($D333='Auto Responses'!$J$27,$H333='Auto Responses'!$J$8),0,IF(OR($F333=$G333,$H333='Auto Responses'!$J$7),1,0)))))</f>
        <v>0</v>
      </c>
      <c r="M333" s="10" t="str">
        <f>VLOOKUP($A333,'Institution Evaluation'!$A$56:$K$346,10,0)&amp;""</f>
        <v/>
      </c>
      <c r="N333" s="10">
        <f t="shared" si="77"/>
        <v>0</v>
      </c>
      <c r="O333" s="114">
        <f t="shared" si="82"/>
        <v>10</v>
      </c>
      <c r="P333" s="114">
        <f t="shared" si="78"/>
        <v>0</v>
      </c>
      <c r="Q333" s="114">
        <f t="shared" si="71"/>
        <v>0</v>
      </c>
      <c r="R333" s="114">
        <f t="shared" si="80"/>
        <v>0</v>
      </c>
      <c r="S333" s="114">
        <f t="shared" si="72"/>
        <v>0</v>
      </c>
      <c r="T333" s="114">
        <f t="shared" si="73"/>
        <v>0</v>
      </c>
      <c r="U333" s="114">
        <f t="shared" si="81"/>
        <v>90</v>
      </c>
      <c r="V333" s="114">
        <f t="shared" si="74"/>
        <v>0</v>
      </c>
      <c r="W333" s="256" t="s">
        <v>1543</v>
      </c>
    </row>
    <row r="334" spans="1:23" ht="15.75" thickBot="1" x14ac:dyDescent="0.25">
      <c r="A334" s="9"/>
      <c r="B334" s="9"/>
      <c r="C334" s="9"/>
      <c r="D334" s="9"/>
      <c r="E334" s="9"/>
      <c r="F334" s="9"/>
      <c r="G334" s="9"/>
      <c r="H334" s="9"/>
      <c r="I334" s="9"/>
      <c r="J334" s="9"/>
      <c r="K334" s="9"/>
    </row>
    <row r="335" spans="1:23" ht="15.75" thickBot="1" x14ac:dyDescent="0.25">
      <c r="A335" s="9"/>
      <c r="B335" s="9"/>
      <c r="C335" s="9"/>
      <c r="D335" s="9"/>
      <c r="E335" s="9"/>
      <c r="F335" s="9"/>
      <c r="G335" s="9"/>
      <c r="H335" s="9"/>
      <c r="I335" s="9"/>
      <c r="J335" s="9"/>
      <c r="K335" s="9"/>
      <c r="Q335" s="167">
        <f>SUM($Q3:$Q334)</f>
        <v>0</v>
      </c>
      <c r="R335" s="168"/>
      <c r="S335" s="168"/>
      <c r="T335" s="169">
        <f>SUM($T3:$T334)</f>
        <v>90</v>
      </c>
    </row>
    <row r="336" spans="1:23" x14ac:dyDescent="0.2">
      <c r="A336" s="256" t="s">
        <v>1551</v>
      </c>
      <c r="B336" s="9"/>
      <c r="C336" s="9"/>
      <c r="D336" s="9"/>
      <c r="E336" s="9"/>
      <c r="F336" s="9"/>
      <c r="G336" s="9"/>
      <c r="H336" s="9"/>
      <c r="I336" s="9"/>
      <c r="J336" s="9"/>
      <c r="K336" s="9"/>
    </row>
    <row r="337" spans="1:11" hidden="1" x14ac:dyDescent="0.2">
      <c r="A337" s="9"/>
      <c r="B337" s="9"/>
      <c r="C337" s="9"/>
      <c r="D337" s="9"/>
      <c r="E337" s="9"/>
      <c r="F337" s="9"/>
      <c r="G337" s="9"/>
      <c r="H337" s="9"/>
      <c r="I337" s="9"/>
      <c r="J337" s="9"/>
      <c r="K337" s="9"/>
    </row>
    <row r="338" spans="1:11" hidden="1" x14ac:dyDescent="0.2">
      <c r="A338" s="9"/>
      <c r="B338" s="9"/>
      <c r="C338" s="9"/>
      <c r="D338" s="9"/>
      <c r="E338" s="9"/>
      <c r="F338" s="9"/>
      <c r="G338" s="9"/>
      <c r="H338" s="9"/>
      <c r="I338" s="9"/>
      <c r="J338" s="9"/>
      <c r="K338" s="9"/>
    </row>
    <row r="339" spans="1:11" hidden="1" x14ac:dyDescent="0.2">
      <c r="A339" s="9"/>
      <c r="B339" s="9"/>
      <c r="C339" s="9"/>
      <c r="D339" s="9"/>
      <c r="E339" s="9"/>
      <c r="F339" s="9"/>
      <c r="G339" s="9"/>
      <c r="H339" s="9"/>
      <c r="I339" s="9"/>
      <c r="J339" s="9"/>
      <c r="K339" s="9"/>
    </row>
    <row r="340" spans="1:11" hidden="1" x14ac:dyDescent="0.2">
      <c r="A340" s="9"/>
      <c r="B340" s="9"/>
      <c r="C340" s="9"/>
      <c r="D340" s="9"/>
      <c r="E340" s="9"/>
      <c r="F340" s="9"/>
      <c r="G340" s="9"/>
      <c r="H340" s="9"/>
      <c r="I340" s="9"/>
      <c r="J340" s="9"/>
      <c r="K340" s="9"/>
    </row>
    <row r="341" spans="1:11" hidden="1" x14ac:dyDescent="0.2">
      <c r="A341" s="9"/>
      <c r="B341" s="9"/>
      <c r="C341" s="9"/>
      <c r="D341" s="9"/>
      <c r="E341" s="9"/>
      <c r="F341" s="9"/>
      <c r="G341" s="9"/>
      <c r="H341" s="9"/>
      <c r="I341" s="9"/>
      <c r="J341" s="9"/>
      <c r="K341" s="9"/>
    </row>
    <row r="342" spans="1:11" hidden="1" x14ac:dyDescent="0.2">
      <c r="A342" s="9"/>
      <c r="B342" s="9"/>
      <c r="C342" s="9"/>
      <c r="D342" s="9"/>
      <c r="E342" s="9"/>
      <c r="F342" s="9"/>
      <c r="G342" s="9"/>
      <c r="H342" s="9"/>
      <c r="I342" s="9"/>
      <c r="J342" s="9"/>
      <c r="K342" s="9"/>
    </row>
    <row r="343" spans="1:11" hidden="1" x14ac:dyDescent="0.2">
      <c r="A343" s="9"/>
      <c r="B343" s="9"/>
      <c r="C343" s="9"/>
      <c r="D343" s="9"/>
      <c r="E343" s="9"/>
      <c r="F343" s="9"/>
      <c r="G343" s="9"/>
      <c r="H343" s="9"/>
      <c r="I343" s="9"/>
      <c r="J343" s="9"/>
      <c r="K343" s="9"/>
    </row>
    <row r="344" spans="1:11" hidden="1" x14ac:dyDescent="0.2">
      <c r="A344" s="9"/>
      <c r="B344" s="9"/>
      <c r="C344" s="9"/>
      <c r="D344" s="9"/>
      <c r="E344" s="9"/>
      <c r="F344" s="9"/>
      <c r="G344" s="9"/>
      <c r="H344" s="9"/>
      <c r="I344" s="9"/>
      <c r="J344" s="9"/>
      <c r="K344" s="9"/>
    </row>
    <row r="345" spans="1:11" hidden="1" x14ac:dyDescent="0.2">
      <c r="A345" s="9"/>
      <c r="B345" s="9"/>
      <c r="C345" s="9"/>
      <c r="D345" s="9"/>
      <c r="E345" s="9"/>
      <c r="F345" s="9"/>
      <c r="G345" s="9"/>
      <c r="H345" s="9"/>
      <c r="I345" s="9"/>
      <c r="J345" s="9"/>
      <c r="K345" s="9"/>
    </row>
    <row r="346" spans="1:11" hidden="1" x14ac:dyDescent="0.2">
      <c r="A346" s="9"/>
      <c r="B346" s="9"/>
      <c r="C346" s="9"/>
      <c r="D346" s="9"/>
      <c r="E346" s="9"/>
      <c r="F346" s="9"/>
      <c r="G346" s="9"/>
      <c r="H346" s="9"/>
      <c r="I346" s="9"/>
      <c r="J346" s="9"/>
      <c r="K346" s="9"/>
    </row>
    <row r="347" spans="1:11" hidden="1" x14ac:dyDescent="0.2">
      <c r="A347" s="9"/>
      <c r="B347" s="9"/>
      <c r="C347" s="9"/>
      <c r="D347" s="9"/>
      <c r="E347" s="9"/>
      <c r="F347" s="9"/>
      <c r="G347" s="9"/>
      <c r="H347" s="9"/>
      <c r="I347" s="9"/>
      <c r="J347" s="9"/>
      <c r="K347" s="9"/>
    </row>
    <row r="348" spans="1:11" hidden="1" x14ac:dyDescent="0.2">
      <c r="A348" s="9"/>
      <c r="B348" s="9"/>
      <c r="C348" s="9"/>
      <c r="D348" s="9"/>
      <c r="E348" s="9"/>
      <c r="F348" s="9"/>
      <c r="G348" s="9"/>
      <c r="H348" s="9"/>
      <c r="I348" s="9"/>
      <c r="J348" s="9"/>
      <c r="K348" s="9"/>
    </row>
    <row r="349" spans="1:11" hidden="1" x14ac:dyDescent="0.2">
      <c r="A349" s="9"/>
      <c r="B349" s="9"/>
      <c r="C349" s="9"/>
      <c r="D349" s="9"/>
      <c r="E349" s="9"/>
      <c r="F349" s="9"/>
      <c r="G349" s="9"/>
      <c r="H349" s="9"/>
      <c r="I349" s="9"/>
      <c r="J349" s="9"/>
      <c r="K349" s="9"/>
    </row>
    <row r="350" spans="1:11" hidden="1" x14ac:dyDescent="0.2">
      <c r="A350" s="9"/>
      <c r="B350" s="9"/>
      <c r="C350" s="9"/>
      <c r="D350" s="9"/>
      <c r="E350" s="9"/>
      <c r="F350" s="9"/>
      <c r="G350" s="9"/>
      <c r="H350" s="9"/>
      <c r="I350" s="9"/>
      <c r="J350" s="9"/>
      <c r="K350" s="9"/>
    </row>
    <row r="351" spans="1:11" hidden="1" x14ac:dyDescent="0.2">
      <c r="A351" s="9"/>
      <c r="B351" s="9"/>
      <c r="C351" s="9"/>
      <c r="D351" s="9"/>
      <c r="E351" s="9"/>
      <c r="F351" s="9"/>
      <c r="G351" s="9"/>
      <c r="H351" s="9"/>
      <c r="I351" s="9"/>
      <c r="J351" s="9"/>
      <c r="K351" s="9"/>
    </row>
    <row r="352" spans="1:11" hidden="1" x14ac:dyDescent="0.2">
      <c r="A352" s="9"/>
      <c r="B352" s="9"/>
      <c r="C352" s="9"/>
      <c r="D352" s="9"/>
      <c r="E352" s="9"/>
      <c r="F352" s="9"/>
      <c r="G352" s="9"/>
      <c r="H352" s="9"/>
      <c r="I352" s="9"/>
      <c r="J352" s="9"/>
      <c r="K352" s="9"/>
    </row>
    <row r="353" spans="1:11" hidden="1" x14ac:dyDescent="0.2">
      <c r="A353" s="9"/>
      <c r="B353" s="9"/>
      <c r="C353" s="9"/>
      <c r="D353" s="9"/>
      <c r="E353" s="9"/>
      <c r="F353" s="9"/>
      <c r="G353" s="9"/>
      <c r="H353" s="9"/>
      <c r="I353" s="9"/>
      <c r="J353" s="9"/>
      <c r="K353" s="9"/>
    </row>
    <row r="354" spans="1:11" hidden="1" x14ac:dyDescent="0.2">
      <c r="A354" s="9"/>
      <c r="B354" s="9"/>
      <c r="C354" s="9"/>
      <c r="D354" s="9"/>
      <c r="E354" s="9"/>
      <c r="F354" s="9"/>
      <c r="G354" s="9"/>
      <c r="H354" s="9"/>
      <c r="I354" s="9"/>
      <c r="J354" s="9"/>
      <c r="K354" s="9"/>
    </row>
    <row r="355" spans="1:11" hidden="1" x14ac:dyDescent="0.2">
      <c r="A355" s="9"/>
      <c r="B355" s="9"/>
      <c r="C355" s="9"/>
      <c r="D355" s="9"/>
      <c r="E355" s="9"/>
      <c r="F355" s="9"/>
      <c r="G355" s="9"/>
      <c r="H355" s="9"/>
      <c r="I355" s="9"/>
      <c r="J355" s="9"/>
      <c r="K355" s="9"/>
    </row>
    <row r="356" spans="1:11" hidden="1" x14ac:dyDescent="0.2">
      <c r="A356" s="9"/>
      <c r="B356" s="9"/>
      <c r="C356" s="9"/>
      <c r="D356" s="9"/>
      <c r="E356" s="9"/>
      <c r="F356" s="9"/>
      <c r="G356" s="9"/>
      <c r="H356" s="9"/>
      <c r="I356" s="9"/>
      <c r="J356" s="9"/>
      <c r="K356" s="9"/>
    </row>
    <row r="357" spans="1:11" hidden="1" x14ac:dyDescent="0.2">
      <c r="A357" s="9"/>
      <c r="B357" s="9"/>
      <c r="C357" s="9"/>
      <c r="D357" s="9"/>
      <c r="E357" s="9"/>
      <c r="F357" s="9"/>
      <c r="G357" s="9"/>
      <c r="H357" s="9"/>
      <c r="I357" s="9"/>
      <c r="J357" s="9"/>
      <c r="K357" s="9"/>
    </row>
    <row r="358" spans="1:11" hidden="1" x14ac:dyDescent="0.2">
      <c r="A358" s="9"/>
      <c r="B358" s="9"/>
      <c r="C358" s="9"/>
      <c r="D358" s="9"/>
      <c r="E358" s="9"/>
      <c r="F358" s="9"/>
      <c r="G358" s="9"/>
      <c r="H358" s="9"/>
      <c r="I358" s="9"/>
      <c r="J358" s="9"/>
      <c r="K358" s="9"/>
    </row>
    <row r="359" spans="1:11" hidden="1" x14ac:dyDescent="0.2">
      <c r="A359" s="9"/>
      <c r="B359" s="9"/>
      <c r="C359" s="9"/>
      <c r="D359" s="9"/>
      <c r="E359" s="9"/>
      <c r="F359" s="9"/>
      <c r="G359" s="9"/>
      <c r="H359" s="9"/>
      <c r="I359" s="9"/>
      <c r="J359" s="9"/>
      <c r="K359" s="9"/>
    </row>
    <row r="360" spans="1:11" hidden="1" x14ac:dyDescent="0.2">
      <c r="A360" s="9"/>
      <c r="B360" s="9"/>
      <c r="C360" s="9"/>
      <c r="D360" s="9"/>
      <c r="E360" s="9"/>
      <c r="F360" s="9"/>
      <c r="G360" s="9"/>
      <c r="H360" s="9"/>
      <c r="I360" s="9"/>
      <c r="J360" s="9"/>
      <c r="K360" s="9"/>
    </row>
    <row r="361" spans="1:11" hidden="1" x14ac:dyDescent="0.2">
      <c r="A361" s="9"/>
      <c r="B361" s="9"/>
      <c r="C361" s="9"/>
      <c r="D361" s="9"/>
      <c r="E361" s="9"/>
      <c r="F361" s="9"/>
      <c r="G361" s="9"/>
      <c r="H361" s="9"/>
      <c r="I361" s="9"/>
      <c r="J361" s="9"/>
      <c r="K361" s="9"/>
    </row>
    <row r="362" spans="1:11" hidden="1" x14ac:dyDescent="0.2">
      <c r="A362" s="9"/>
      <c r="B362" s="9"/>
      <c r="C362" s="9"/>
      <c r="D362" s="9"/>
      <c r="E362" s="9"/>
      <c r="F362" s="9"/>
      <c r="G362" s="9"/>
      <c r="H362" s="9"/>
      <c r="I362" s="9"/>
      <c r="J362" s="9"/>
      <c r="K362" s="9"/>
    </row>
    <row r="363" spans="1:11" hidden="1" x14ac:dyDescent="0.2">
      <c r="A363" s="9"/>
      <c r="B363" s="9"/>
      <c r="C363" s="9"/>
      <c r="D363" s="9"/>
      <c r="E363" s="9"/>
      <c r="F363" s="9"/>
      <c r="G363" s="9"/>
      <c r="H363" s="9"/>
      <c r="I363" s="9"/>
      <c r="J363" s="9"/>
      <c r="K363" s="9"/>
    </row>
    <row r="364" spans="1:11" hidden="1" x14ac:dyDescent="0.2">
      <c r="A364" s="9"/>
      <c r="B364" s="9"/>
      <c r="C364" s="9"/>
      <c r="D364" s="9"/>
      <c r="E364" s="9"/>
      <c r="F364" s="9"/>
      <c r="G364" s="9"/>
      <c r="H364" s="9"/>
      <c r="I364" s="9"/>
      <c r="J364" s="9"/>
      <c r="K364" s="9"/>
    </row>
    <row r="365" spans="1:11" hidden="1" x14ac:dyDescent="0.2">
      <c r="A365" s="9"/>
      <c r="B365" s="9"/>
      <c r="C365" s="9"/>
      <c r="D365" s="9"/>
      <c r="E365" s="9"/>
      <c r="F365" s="9"/>
      <c r="G365" s="9"/>
      <c r="H365" s="9"/>
      <c r="I365" s="9"/>
      <c r="J365" s="9"/>
      <c r="K365" s="9"/>
    </row>
    <row r="366" spans="1:11" hidden="1" x14ac:dyDescent="0.2">
      <c r="A366" s="9"/>
      <c r="B366" s="9"/>
      <c r="C366" s="9"/>
      <c r="D366" s="9"/>
      <c r="E366" s="9"/>
      <c r="F366" s="9"/>
      <c r="G366" s="9"/>
      <c r="H366" s="9"/>
      <c r="I366" s="9"/>
      <c r="J366" s="9"/>
      <c r="K366" s="9"/>
    </row>
    <row r="367" spans="1:11" hidden="1" x14ac:dyDescent="0.2">
      <c r="A367" s="9"/>
      <c r="B367" s="9"/>
      <c r="C367" s="9"/>
      <c r="D367" s="9"/>
      <c r="E367" s="9"/>
      <c r="F367" s="9"/>
      <c r="G367" s="9"/>
      <c r="H367" s="9"/>
      <c r="I367" s="9"/>
      <c r="J367" s="9"/>
      <c r="K367" s="9"/>
    </row>
    <row r="368" spans="1:11" hidden="1" x14ac:dyDescent="0.2">
      <c r="A368" s="9"/>
      <c r="B368" s="9"/>
      <c r="C368" s="9"/>
      <c r="D368" s="9"/>
      <c r="E368" s="9"/>
      <c r="F368" s="9"/>
      <c r="G368" s="9"/>
      <c r="H368" s="9"/>
      <c r="I368" s="9"/>
      <c r="J368" s="9"/>
      <c r="K368" s="9"/>
    </row>
    <row r="369" spans="1:11" hidden="1" x14ac:dyDescent="0.2">
      <c r="A369" s="9"/>
      <c r="B369" s="9"/>
      <c r="C369" s="9"/>
      <c r="D369" s="9"/>
      <c r="E369" s="9"/>
      <c r="F369" s="9"/>
      <c r="G369" s="9"/>
      <c r="H369" s="9"/>
      <c r="I369" s="9"/>
      <c r="J369" s="9"/>
      <c r="K369" s="9"/>
    </row>
    <row r="370" spans="1:11" hidden="1" x14ac:dyDescent="0.2">
      <c r="A370" s="9"/>
      <c r="B370" s="9"/>
      <c r="C370" s="9"/>
      <c r="D370" s="9"/>
      <c r="E370" s="9"/>
      <c r="F370" s="9"/>
      <c r="G370" s="9"/>
      <c r="H370" s="9"/>
      <c r="I370" s="9"/>
      <c r="J370" s="9"/>
      <c r="K370" s="9"/>
    </row>
    <row r="371" spans="1:11" hidden="1" x14ac:dyDescent="0.2">
      <c r="A371" s="9"/>
      <c r="B371" s="9"/>
      <c r="C371" s="9"/>
      <c r="D371" s="9"/>
      <c r="E371" s="9"/>
      <c r="F371" s="9"/>
      <c r="G371" s="9"/>
      <c r="H371" s="9"/>
      <c r="I371" s="9"/>
      <c r="J371" s="9"/>
      <c r="K371" s="9"/>
    </row>
    <row r="372" spans="1:11" hidden="1" x14ac:dyDescent="0.2">
      <c r="A372" s="9"/>
      <c r="B372" s="9"/>
      <c r="C372" s="9"/>
      <c r="D372" s="9"/>
      <c r="E372" s="9"/>
      <c r="F372" s="9"/>
      <c r="G372" s="9"/>
      <c r="H372" s="9"/>
      <c r="I372" s="9"/>
      <c r="J372" s="9"/>
      <c r="K372" s="9"/>
    </row>
    <row r="373" spans="1:11" hidden="1" x14ac:dyDescent="0.2">
      <c r="A373" s="9"/>
      <c r="B373" s="9"/>
      <c r="C373" s="9"/>
      <c r="D373" s="9"/>
      <c r="E373" s="9"/>
      <c r="F373" s="9"/>
      <c r="G373" s="9"/>
      <c r="H373" s="9"/>
      <c r="I373" s="9"/>
      <c r="J373" s="9"/>
      <c r="K373" s="9"/>
    </row>
    <row r="374" spans="1:11" hidden="1" x14ac:dyDescent="0.2">
      <c r="A374" s="9"/>
      <c r="B374" s="9"/>
      <c r="C374" s="9"/>
      <c r="D374" s="9"/>
      <c r="E374" s="9"/>
      <c r="F374" s="9"/>
      <c r="G374" s="9"/>
      <c r="H374" s="9"/>
      <c r="I374" s="9"/>
      <c r="J374" s="9"/>
      <c r="K374" s="9"/>
    </row>
    <row r="375" spans="1:11" hidden="1" x14ac:dyDescent="0.2">
      <c r="A375" s="9"/>
      <c r="B375" s="9"/>
      <c r="C375" s="9"/>
      <c r="D375" s="9"/>
      <c r="E375" s="9"/>
      <c r="F375" s="9"/>
      <c r="G375" s="9"/>
      <c r="H375" s="9"/>
      <c r="I375" s="9"/>
      <c r="J375" s="9"/>
      <c r="K375" s="9"/>
    </row>
    <row r="376" spans="1:11" hidden="1" x14ac:dyDescent="0.2">
      <c r="A376" s="9"/>
      <c r="B376" s="9"/>
      <c r="C376" s="9"/>
      <c r="D376" s="9"/>
      <c r="E376" s="9"/>
      <c r="F376" s="9"/>
      <c r="G376" s="9"/>
      <c r="H376" s="9"/>
      <c r="I376" s="9"/>
      <c r="J376" s="9"/>
      <c r="K376" s="9"/>
    </row>
    <row r="377" spans="1:11" hidden="1" x14ac:dyDescent="0.2">
      <c r="A377" s="9"/>
      <c r="B377" s="9"/>
      <c r="C377" s="9"/>
      <c r="D377" s="9"/>
      <c r="E377" s="9"/>
      <c r="F377" s="9"/>
      <c r="G377" s="9"/>
      <c r="H377" s="9"/>
      <c r="I377" s="9"/>
      <c r="J377" s="9"/>
      <c r="K377" s="9"/>
    </row>
    <row r="378" spans="1:11" hidden="1" x14ac:dyDescent="0.2">
      <c r="A378" s="9"/>
      <c r="B378" s="9"/>
      <c r="C378" s="9"/>
      <c r="D378" s="9"/>
      <c r="E378" s="9"/>
      <c r="F378" s="9"/>
      <c r="G378" s="9"/>
      <c r="H378" s="9"/>
      <c r="I378" s="9"/>
      <c r="J378" s="9"/>
      <c r="K378" s="9"/>
    </row>
    <row r="379" spans="1:11" hidden="1" x14ac:dyDescent="0.2">
      <c r="A379" s="9"/>
      <c r="B379" s="9"/>
      <c r="C379" s="9"/>
      <c r="D379" s="9"/>
      <c r="E379" s="9"/>
      <c r="F379" s="9"/>
      <c r="G379" s="9"/>
      <c r="H379" s="9"/>
      <c r="I379" s="9"/>
      <c r="J379" s="9"/>
      <c r="K379" s="9"/>
    </row>
    <row r="380" spans="1:11" hidden="1" x14ac:dyDescent="0.2">
      <c r="A380" s="9"/>
      <c r="B380" s="9"/>
      <c r="C380" s="9"/>
      <c r="D380" s="9"/>
      <c r="E380" s="9"/>
      <c r="F380" s="9"/>
      <c r="G380" s="9"/>
      <c r="H380" s="9"/>
      <c r="I380" s="9"/>
      <c r="J380" s="9"/>
      <c r="K380" s="9"/>
    </row>
    <row r="381" spans="1:11" hidden="1" x14ac:dyDescent="0.2">
      <c r="A381" s="9"/>
      <c r="B381" s="9"/>
      <c r="C381" s="9"/>
      <c r="D381" s="9"/>
      <c r="E381" s="9"/>
      <c r="F381" s="9"/>
      <c r="G381" s="9"/>
      <c r="H381" s="9"/>
      <c r="I381" s="9"/>
      <c r="J381" s="9"/>
      <c r="K381" s="9"/>
    </row>
    <row r="382" spans="1:11" hidden="1" x14ac:dyDescent="0.2">
      <c r="A382" s="9"/>
      <c r="B382" s="9"/>
      <c r="C382" s="9"/>
      <c r="D382" s="9"/>
      <c r="E382" s="9"/>
      <c r="F382" s="9"/>
      <c r="G382" s="9"/>
      <c r="H382" s="9"/>
      <c r="I382" s="9"/>
      <c r="J382" s="9"/>
      <c r="K382" s="9"/>
    </row>
    <row r="383" spans="1:11" hidden="1" x14ac:dyDescent="0.2">
      <c r="A383" s="9"/>
      <c r="B383" s="9"/>
      <c r="C383" s="9"/>
      <c r="D383" s="9"/>
      <c r="E383" s="9"/>
      <c r="F383" s="9"/>
      <c r="G383" s="9"/>
      <c r="H383" s="9"/>
      <c r="I383" s="9"/>
      <c r="J383" s="9"/>
      <c r="K383" s="9"/>
    </row>
    <row r="384" spans="1:11" hidden="1" x14ac:dyDescent="0.2">
      <c r="A384" s="9"/>
      <c r="B384" s="9"/>
      <c r="C384" s="9"/>
      <c r="D384" s="9"/>
      <c r="E384" s="9"/>
      <c r="F384" s="9"/>
      <c r="G384" s="9"/>
      <c r="H384" s="9"/>
      <c r="I384" s="9"/>
      <c r="J384" s="9"/>
      <c r="K384" s="9"/>
    </row>
    <row r="385" spans="1:11" hidden="1" x14ac:dyDescent="0.2">
      <c r="A385" s="9"/>
      <c r="B385" s="9"/>
      <c r="C385" s="9"/>
      <c r="D385" s="9"/>
      <c r="E385" s="9"/>
      <c r="F385" s="9"/>
      <c r="G385" s="9"/>
      <c r="H385" s="9"/>
      <c r="I385" s="9"/>
      <c r="J385" s="9"/>
      <c r="K385" s="9"/>
    </row>
    <row r="386" spans="1:11" hidden="1" x14ac:dyDescent="0.2">
      <c r="A386" s="9"/>
      <c r="B386" s="9"/>
      <c r="C386" s="9"/>
      <c r="D386" s="9"/>
      <c r="E386" s="9"/>
      <c r="F386" s="9"/>
      <c r="G386" s="9"/>
      <c r="H386" s="9"/>
      <c r="I386" s="9"/>
      <c r="J386" s="9"/>
      <c r="K386" s="9"/>
    </row>
    <row r="387" spans="1:11" hidden="1" x14ac:dyDescent="0.2">
      <c r="A387" s="9"/>
      <c r="B387" s="9"/>
      <c r="C387" s="9"/>
      <c r="D387" s="9"/>
      <c r="E387" s="9"/>
      <c r="F387" s="9"/>
      <c r="G387" s="9"/>
      <c r="H387" s="9"/>
      <c r="I387" s="9"/>
      <c r="J387" s="9"/>
      <c r="K387" s="9"/>
    </row>
    <row r="388" spans="1:11" hidden="1" x14ac:dyDescent="0.2">
      <c r="A388" s="9"/>
      <c r="B388" s="9"/>
      <c r="C388" s="9"/>
      <c r="D388" s="9"/>
      <c r="E388" s="9"/>
      <c r="F388" s="9"/>
      <c r="G388" s="9"/>
      <c r="H388" s="9"/>
      <c r="I388" s="9"/>
      <c r="J388" s="9"/>
      <c r="K388" s="9"/>
    </row>
    <row r="389" spans="1:11" hidden="1" x14ac:dyDescent="0.2">
      <c r="A389" s="9"/>
      <c r="B389" s="9"/>
      <c r="C389" s="9"/>
      <c r="D389" s="9"/>
      <c r="E389" s="9"/>
      <c r="F389" s="9"/>
      <c r="G389" s="9"/>
      <c r="H389" s="9"/>
      <c r="I389" s="9"/>
      <c r="J389" s="9"/>
      <c r="K389" s="9"/>
    </row>
    <row r="390" spans="1:11" hidden="1" x14ac:dyDescent="0.2">
      <c r="A390" s="9"/>
      <c r="B390" s="9"/>
      <c r="C390" s="9"/>
      <c r="D390" s="9"/>
      <c r="E390" s="9"/>
      <c r="F390" s="9"/>
      <c r="G390" s="9"/>
      <c r="H390" s="9"/>
      <c r="I390" s="9"/>
      <c r="J390" s="9"/>
      <c r="K390" s="9"/>
    </row>
    <row r="391" spans="1:11" hidden="1" x14ac:dyDescent="0.2">
      <c r="A391" s="9"/>
      <c r="B391" s="9"/>
      <c r="C391" s="9"/>
      <c r="D391" s="9"/>
      <c r="E391" s="9"/>
      <c r="F391" s="9"/>
      <c r="G391" s="9"/>
      <c r="H391" s="9"/>
      <c r="I391" s="9"/>
      <c r="J391" s="9"/>
      <c r="K391" s="9"/>
    </row>
    <row r="392" spans="1:11" hidden="1" x14ac:dyDescent="0.2">
      <c r="A392" s="9"/>
      <c r="B392" s="9"/>
      <c r="C392" s="9"/>
      <c r="D392" s="9"/>
      <c r="E392" s="9"/>
      <c r="F392" s="9"/>
      <c r="G392" s="9"/>
      <c r="H392" s="9"/>
      <c r="I392" s="9"/>
      <c r="J392" s="9"/>
      <c r="K392" s="9"/>
    </row>
    <row r="393" spans="1:11" hidden="1" x14ac:dyDescent="0.2">
      <c r="A393" s="9"/>
      <c r="B393" s="9"/>
      <c r="C393" s="9"/>
      <c r="D393" s="9"/>
      <c r="E393" s="9"/>
      <c r="F393" s="9"/>
      <c r="G393" s="9"/>
      <c r="H393" s="9"/>
      <c r="I393" s="9"/>
      <c r="J393" s="9"/>
      <c r="K393" s="9"/>
    </row>
    <row r="394" spans="1:11" hidden="1" x14ac:dyDescent="0.2">
      <c r="A394" s="9"/>
      <c r="B394" s="9"/>
      <c r="C394" s="9"/>
      <c r="D394" s="9"/>
      <c r="E394" s="9"/>
      <c r="F394" s="9"/>
      <c r="G394" s="9"/>
      <c r="H394" s="9"/>
      <c r="I394" s="9"/>
      <c r="J394" s="9"/>
      <c r="K394" s="9"/>
    </row>
    <row r="395" spans="1:11" hidden="1" x14ac:dyDescent="0.2">
      <c r="A395" s="9"/>
      <c r="B395" s="9"/>
      <c r="C395" s="9"/>
      <c r="D395" s="9"/>
      <c r="E395" s="9"/>
      <c r="F395" s="9"/>
      <c r="G395" s="9"/>
      <c r="H395" s="9"/>
      <c r="I395" s="9"/>
      <c r="J395" s="9"/>
      <c r="K395" s="9"/>
    </row>
    <row r="396" spans="1:11" hidden="1" x14ac:dyDescent="0.2">
      <c r="A396" s="9"/>
      <c r="B396" s="9"/>
      <c r="C396" s="9"/>
      <c r="D396" s="9"/>
      <c r="E396" s="9"/>
      <c r="F396" s="9"/>
      <c r="G396" s="9"/>
      <c r="H396" s="9"/>
      <c r="I396" s="9"/>
      <c r="J396" s="9"/>
      <c r="K396" s="9"/>
    </row>
    <row r="397" spans="1:11" hidden="1" x14ac:dyDescent="0.2">
      <c r="A397" s="9"/>
      <c r="B397" s="9"/>
      <c r="C397" s="9"/>
      <c r="D397" s="9"/>
      <c r="E397" s="9"/>
      <c r="F397" s="9"/>
      <c r="G397" s="9"/>
      <c r="H397" s="9"/>
      <c r="I397" s="9"/>
      <c r="J397" s="9"/>
      <c r="K397" s="9"/>
    </row>
    <row r="398" spans="1:11" hidden="1" x14ac:dyDescent="0.2">
      <c r="A398" s="9"/>
      <c r="B398" s="9"/>
      <c r="C398" s="9"/>
      <c r="D398" s="9"/>
      <c r="E398" s="9"/>
      <c r="F398" s="9"/>
      <c r="G398" s="9"/>
      <c r="H398" s="9"/>
      <c r="I398" s="9"/>
      <c r="J398" s="9"/>
      <c r="K398" s="9"/>
    </row>
    <row r="399" spans="1:11" hidden="1" x14ac:dyDescent="0.2">
      <c r="A399" s="9"/>
      <c r="B399" s="9"/>
      <c r="C399" s="9"/>
      <c r="D399" s="9"/>
      <c r="E399" s="9"/>
      <c r="F399" s="9"/>
      <c r="G399" s="9"/>
      <c r="H399" s="9"/>
      <c r="I399" s="9"/>
      <c r="J399" s="9"/>
      <c r="K399" s="9"/>
    </row>
    <row r="400" spans="1:11" hidden="1" x14ac:dyDescent="0.2">
      <c r="A400" s="9"/>
      <c r="B400" s="9"/>
      <c r="C400" s="9"/>
      <c r="D400" s="9"/>
      <c r="E400" s="9"/>
      <c r="F400" s="9"/>
      <c r="G400" s="9"/>
      <c r="H400" s="9"/>
      <c r="I400" s="9"/>
      <c r="J400" s="9"/>
      <c r="K400" s="9"/>
    </row>
    <row r="401" spans="1:11" hidden="1" x14ac:dyDescent="0.2">
      <c r="A401" s="9"/>
      <c r="B401" s="9"/>
      <c r="C401" s="9"/>
      <c r="D401" s="9"/>
      <c r="E401" s="9"/>
      <c r="F401" s="9"/>
      <c r="G401" s="9"/>
      <c r="H401" s="9"/>
      <c r="I401" s="9"/>
      <c r="J401" s="9"/>
      <c r="K401" s="9"/>
    </row>
    <row r="402" spans="1:11" hidden="1" x14ac:dyDescent="0.2">
      <c r="A402" s="9"/>
      <c r="B402" s="9"/>
      <c r="C402" s="9"/>
      <c r="D402" s="9"/>
      <c r="E402" s="9"/>
      <c r="F402" s="9"/>
      <c r="G402" s="9"/>
      <c r="H402" s="9"/>
      <c r="I402" s="9"/>
      <c r="J402" s="9"/>
      <c r="K402" s="9"/>
    </row>
    <row r="403" spans="1:11" hidden="1" x14ac:dyDescent="0.2">
      <c r="A403" s="9"/>
      <c r="B403" s="9"/>
      <c r="C403" s="9"/>
      <c r="D403" s="9"/>
      <c r="E403" s="9"/>
      <c r="F403" s="9"/>
      <c r="G403" s="9"/>
      <c r="H403" s="9"/>
      <c r="I403" s="9"/>
      <c r="J403" s="9"/>
      <c r="K403" s="9"/>
    </row>
    <row r="404" spans="1:11" hidden="1" x14ac:dyDescent="0.2">
      <c r="A404" s="9"/>
      <c r="B404" s="9"/>
      <c r="C404" s="9"/>
      <c r="D404" s="9"/>
      <c r="E404" s="9"/>
      <c r="F404" s="9"/>
      <c r="G404" s="9"/>
      <c r="H404" s="9"/>
      <c r="I404" s="9"/>
      <c r="J404" s="9"/>
      <c r="K404" s="9"/>
    </row>
    <row r="405" spans="1:11" hidden="1" x14ac:dyDescent="0.2">
      <c r="A405" s="9"/>
      <c r="B405" s="9"/>
      <c r="C405" s="9"/>
      <c r="D405" s="9"/>
      <c r="E405" s="9"/>
      <c r="F405" s="9"/>
      <c r="G405" s="9"/>
      <c r="H405" s="9"/>
      <c r="I405" s="9"/>
      <c r="J405" s="9"/>
      <c r="K405" s="9"/>
    </row>
    <row r="406" spans="1:11" hidden="1" x14ac:dyDescent="0.2">
      <c r="A406" s="9"/>
      <c r="B406" s="9"/>
      <c r="C406" s="9"/>
      <c r="D406" s="9"/>
      <c r="E406" s="9"/>
      <c r="F406" s="9"/>
      <c r="G406" s="9"/>
      <c r="H406" s="9"/>
      <c r="I406" s="9"/>
      <c r="J406" s="9"/>
      <c r="K406" s="9"/>
    </row>
    <row r="407" spans="1:11" hidden="1" x14ac:dyDescent="0.2">
      <c r="A407" s="9"/>
      <c r="B407" s="9"/>
      <c r="C407" s="9"/>
      <c r="D407" s="9"/>
      <c r="E407" s="9"/>
      <c r="F407" s="9"/>
      <c r="G407" s="9"/>
      <c r="H407" s="9"/>
      <c r="I407" s="9"/>
      <c r="J407" s="9"/>
      <c r="K407" s="9"/>
    </row>
    <row r="408" spans="1:11" hidden="1" x14ac:dyDescent="0.2">
      <c r="A408" s="9"/>
      <c r="B408" s="9"/>
      <c r="C408" s="9"/>
      <c r="D408" s="9"/>
      <c r="E408" s="9"/>
      <c r="F408" s="9"/>
      <c r="G408" s="9"/>
      <c r="H408" s="9"/>
      <c r="I408" s="9"/>
      <c r="J408" s="9"/>
      <c r="K408" s="9"/>
    </row>
    <row r="409" spans="1:11" hidden="1" x14ac:dyDescent="0.2">
      <c r="A409" s="9"/>
      <c r="B409" s="9"/>
      <c r="C409" s="9"/>
      <c r="D409" s="9"/>
      <c r="E409" s="9"/>
      <c r="F409" s="9"/>
      <c r="G409" s="9"/>
      <c r="H409" s="9"/>
      <c r="I409" s="9"/>
      <c r="J409" s="9"/>
      <c r="K409" s="9"/>
    </row>
    <row r="410" spans="1:11" hidden="1" x14ac:dyDescent="0.2">
      <c r="A410" s="9"/>
      <c r="B410" s="9"/>
      <c r="C410" s="9"/>
      <c r="D410" s="9"/>
      <c r="E410" s="9"/>
      <c r="F410" s="9"/>
      <c r="G410" s="9"/>
      <c r="H410" s="9"/>
      <c r="I410" s="9"/>
      <c r="J410" s="9"/>
      <c r="K410" s="9"/>
    </row>
    <row r="411" spans="1:11" hidden="1" x14ac:dyDescent="0.2">
      <c r="A411" s="9"/>
      <c r="B411" s="9"/>
      <c r="C411" s="9"/>
      <c r="D411" s="9"/>
      <c r="E411" s="9"/>
      <c r="F411" s="9"/>
      <c r="G411" s="9"/>
      <c r="H411" s="9"/>
      <c r="I411" s="9"/>
      <c r="J411" s="9"/>
      <c r="K411" s="9"/>
    </row>
    <row r="412" spans="1:11" hidden="1" x14ac:dyDescent="0.2">
      <c r="A412" s="9"/>
      <c r="B412" s="9"/>
      <c r="C412" s="9"/>
      <c r="D412" s="9"/>
      <c r="E412" s="9"/>
      <c r="F412" s="9"/>
      <c r="G412" s="9"/>
      <c r="H412" s="9"/>
      <c r="I412" s="9"/>
      <c r="J412" s="9"/>
      <c r="K412" s="9"/>
    </row>
    <row r="413" spans="1:11" hidden="1" x14ac:dyDescent="0.2">
      <c r="A413" s="9"/>
      <c r="B413" s="9"/>
      <c r="C413" s="9"/>
      <c r="D413" s="9"/>
      <c r="E413" s="9"/>
      <c r="F413" s="9"/>
      <c r="G413" s="9"/>
      <c r="H413" s="9"/>
      <c r="I413" s="9"/>
      <c r="J413" s="9"/>
      <c r="K413" s="9"/>
    </row>
    <row r="414" spans="1:11" hidden="1" x14ac:dyDescent="0.2">
      <c r="A414" s="9"/>
      <c r="B414" s="9"/>
      <c r="C414" s="9"/>
      <c r="D414" s="9"/>
      <c r="E414" s="9"/>
      <c r="F414" s="9"/>
      <c r="G414" s="9"/>
      <c r="H414" s="9"/>
      <c r="I414" s="9"/>
      <c r="J414" s="9"/>
      <c r="K414" s="9"/>
    </row>
    <row r="415" spans="1:11" hidden="1" x14ac:dyDescent="0.2">
      <c r="A415" s="9"/>
      <c r="B415" s="9"/>
      <c r="C415" s="9"/>
      <c r="D415" s="9"/>
      <c r="E415" s="9"/>
      <c r="F415" s="9"/>
      <c r="G415" s="9"/>
      <c r="H415" s="9"/>
      <c r="I415" s="9"/>
      <c r="J415" s="9"/>
      <c r="K415" s="9"/>
    </row>
    <row r="416" spans="1:11" hidden="1" x14ac:dyDescent="0.2">
      <c r="A416" s="9"/>
      <c r="B416" s="9"/>
      <c r="C416" s="9"/>
      <c r="D416" s="9"/>
      <c r="E416" s="9"/>
      <c r="F416" s="9"/>
      <c r="G416" s="9"/>
      <c r="H416" s="9"/>
      <c r="I416" s="9"/>
      <c r="J416" s="9"/>
      <c r="K416" s="9"/>
    </row>
    <row r="417" spans="1:11" hidden="1" x14ac:dyDescent="0.2">
      <c r="A417" s="9"/>
      <c r="B417" s="9"/>
      <c r="C417" s="9"/>
      <c r="D417" s="9"/>
      <c r="E417" s="9"/>
      <c r="F417" s="9"/>
      <c r="G417" s="9"/>
      <c r="H417" s="9"/>
      <c r="I417" s="9"/>
      <c r="J417" s="9"/>
      <c r="K417" s="9"/>
    </row>
    <row r="418" spans="1:11" hidden="1" x14ac:dyDescent="0.2">
      <c r="A418" s="9"/>
      <c r="B418" s="9"/>
      <c r="C418" s="9"/>
      <c r="D418" s="9"/>
      <c r="E418" s="9"/>
      <c r="F418" s="9"/>
      <c r="G418" s="9"/>
      <c r="H418" s="9"/>
      <c r="I418" s="9"/>
      <c r="J418" s="9"/>
      <c r="K418" s="9"/>
    </row>
    <row r="419" spans="1:11" hidden="1" x14ac:dyDescent="0.2">
      <c r="A419" s="9"/>
      <c r="B419" s="9"/>
      <c r="C419" s="9"/>
      <c r="D419" s="9"/>
      <c r="E419" s="9"/>
      <c r="F419" s="9"/>
      <c r="G419" s="9"/>
      <c r="H419" s="9"/>
      <c r="I419" s="9"/>
      <c r="J419" s="9"/>
      <c r="K419" s="9"/>
    </row>
    <row r="420" spans="1:11" hidden="1" x14ac:dyDescent="0.2">
      <c r="A420" s="9"/>
      <c r="B420" s="9"/>
      <c r="C420" s="9"/>
      <c r="D420" s="9"/>
      <c r="E420" s="9"/>
      <c r="F420" s="9"/>
      <c r="G420" s="9"/>
      <c r="H420" s="9"/>
      <c r="I420" s="9"/>
      <c r="J420" s="9"/>
      <c r="K420" s="9"/>
    </row>
    <row r="421" spans="1:11" hidden="1" x14ac:dyDescent="0.2">
      <c r="A421" s="9"/>
      <c r="B421" s="9"/>
      <c r="C421" s="9"/>
      <c r="D421" s="9"/>
      <c r="E421" s="9"/>
      <c r="F421" s="9"/>
      <c r="G421" s="9"/>
      <c r="H421" s="9"/>
      <c r="I421" s="9"/>
      <c r="J421" s="9"/>
      <c r="K421" s="9"/>
    </row>
    <row r="422" spans="1:11" hidden="1" x14ac:dyDescent="0.2">
      <c r="A422" s="9"/>
      <c r="B422" s="9"/>
      <c r="C422" s="9"/>
      <c r="D422" s="9"/>
      <c r="E422" s="9"/>
      <c r="F422" s="9"/>
      <c r="G422" s="9"/>
      <c r="H422" s="9"/>
      <c r="I422" s="9"/>
      <c r="J422" s="9"/>
      <c r="K422" s="9"/>
    </row>
    <row r="423" spans="1:11" hidden="1" x14ac:dyDescent="0.2">
      <c r="A423" s="9"/>
      <c r="B423" s="9"/>
      <c r="C423" s="9"/>
      <c r="D423" s="9"/>
      <c r="E423" s="9"/>
      <c r="F423" s="9"/>
      <c r="G423" s="9"/>
      <c r="H423" s="9"/>
      <c r="I423" s="9"/>
      <c r="J423" s="9"/>
      <c r="K423" s="9"/>
    </row>
    <row r="424" spans="1:11" hidden="1" x14ac:dyDescent="0.2">
      <c r="A424" s="9"/>
      <c r="B424" s="9"/>
      <c r="C424" s="9"/>
      <c r="D424" s="9"/>
      <c r="E424" s="9"/>
      <c r="F424" s="9"/>
      <c r="G424" s="9"/>
      <c r="H424" s="9"/>
      <c r="I424" s="9"/>
      <c r="J424" s="9"/>
      <c r="K424" s="9"/>
    </row>
    <row r="425" spans="1:11" hidden="1" x14ac:dyDescent="0.2">
      <c r="A425" s="9"/>
      <c r="B425" s="9"/>
      <c r="C425" s="9"/>
      <c r="D425" s="9"/>
      <c r="E425" s="9"/>
      <c r="F425" s="9"/>
      <c r="G425" s="9"/>
      <c r="H425" s="9"/>
      <c r="I425" s="9"/>
      <c r="J425" s="9"/>
      <c r="K425" s="9"/>
    </row>
    <row r="426" spans="1:11" hidden="1" x14ac:dyDescent="0.2">
      <c r="A426" s="9"/>
      <c r="B426" s="9"/>
      <c r="C426" s="9"/>
      <c r="D426" s="9"/>
      <c r="E426" s="9"/>
      <c r="F426" s="9"/>
      <c r="G426" s="9"/>
      <c r="H426" s="9"/>
      <c r="I426" s="9"/>
      <c r="J426" s="9"/>
      <c r="K426" s="9"/>
    </row>
    <row r="427" spans="1:11" hidden="1" x14ac:dyDescent="0.2">
      <c r="A427" s="9"/>
      <c r="B427" s="9"/>
      <c r="C427" s="9"/>
      <c r="D427" s="9"/>
      <c r="E427" s="9"/>
      <c r="F427" s="9"/>
      <c r="G427" s="9"/>
      <c r="H427" s="9"/>
      <c r="I427" s="9"/>
      <c r="J427" s="9"/>
      <c r="K427" s="9"/>
    </row>
    <row r="428" spans="1:11" hidden="1" x14ac:dyDescent="0.2">
      <c r="A428" s="9"/>
      <c r="B428" s="9"/>
      <c r="C428" s="9"/>
      <c r="D428" s="9"/>
      <c r="E428" s="9"/>
      <c r="F428" s="9"/>
      <c r="G428" s="9"/>
      <c r="H428" s="9"/>
      <c r="I428" s="9"/>
      <c r="J428" s="9"/>
      <c r="K428" s="9"/>
    </row>
    <row r="429" spans="1:11" hidden="1" x14ac:dyDescent="0.2">
      <c r="A429" s="9"/>
      <c r="B429" s="9"/>
      <c r="C429" s="9"/>
      <c r="D429" s="9"/>
      <c r="E429" s="9"/>
      <c r="F429" s="9"/>
      <c r="G429" s="9"/>
      <c r="H429" s="9"/>
      <c r="I429" s="9"/>
      <c r="J429" s="9"/>
      <c r="K429" s="9"/>
    </row>
    <row r="430" spans="1:11" hidden="1" x14ac:dyDescent="0.2">
      <c r="A430" s="9"/>
      <c r="B430" s="9"/>
      <c r="C430" s="9"/>
      <c r="D430" s="9"/>
      <c r="E430" s="9"/>
      <c r="F430" s="9"/>
      <c r="G430" s="9"/>
      <c r="H430" s="9"/>
      <c r="I430" s="9"/>
      <c r="J430" s="9"/>
      <c r="K430" s="9"/>
    </row>
    <row r="431" spans="1:11" hidden="1" x14ac:dyDescent="0.2">
      <c r="A431" s="9"/>
      <c r="B431" s="9"/>
      <c r="C431" s="9"/>
      <c r="D431" s="9"/>
      <c r="E431" s="9"/>
      <c r="F431" s="9"/>
      <c r="G431" s="9"/>
      <c r="H431" s="9"/>
      <c r="I431" s="9"/>
      <c r="J431" s="9"/>
      <c r="K431" s="9"/>
    </row>
    <row r="432" spans="1:11" hidden="1" x14ac:dyDescent="0.2">
      <c r="A432" s="9"/>
      <c r="B432" s="9"/>
      <c r="C432" s="9"/>
      <c r="D432" s="9"/>
      <c r="E432" s="9"/>
      <c r="F432" s="9"/>
      <c r="G432" s="9"/>
      <c r="H432" s="9"/>
      <c r="I432" s="9"/>
      <c r="J432" s="9"/>
      <c r="K432" s="9"/>
    </row>
    <row r="433" spans="1:11" hidden="1" x14ac:dyDescent="0.2">
      <c r="A433" s="9"/>
      <c r="B433" s="9"/>
      <c r="C433" s="9"/>
      <c r="D433" s="9"/>
      <c r="E433" s="9"/>
      <c r="F433" s="9"/>
      <c r="G433" s="9"/>
      <c r="H433" s="9"/>
      <c r="I433" s="9"/>
      <c r="J433" s="9"/>
      <c r="K433" s="9"/>
    </row>
    <row r="434" spans="1:11" hidden="1" x14ac:dyDescent="0.2">
      <c r="A434" s="9"/>
      <c r="B434" s="9"/>
      <c r="C434" s="9"/>
      <c r="D434" s="9"/>
      <c r="E434" s="9"/>
      <c r="F434" s="9"/>
      <c r="G434" s="9"/>
      <c r="H434" s="9"/>
      <c r="I434" s="9"/>
      <c r="J434" s="9"/>
      <c r="K434" s="9"/>
    </row>
    <row r="435" spans="1:11" hidden="1" x14ac:dyDescent="0.2">
      <c r="A435" s="9"/>
      <c r="B435" s="9"/>
      <c r="C435" s="9"/>
      <c r="D435" s="9"/>
      <c r="E435" s="9"/>
      <c r="F435" s="9"/>
      <c r="G435" s="9"/>
      <c r="H435" s="9"/>
      <c r="I435" s="9"/>
      <c r="J435" s="9"/>
      <c r="K435" s="9"/>
    </row>
    <row r="436" spans="1:11" hidden="1" x14ac:dyDescent="0.2">
      <c r="A436" s="9"/>
      <c r="B436" s="9"/>
      <c r="C436" s="9"/>
      <c r="D436" s="9"/>
      <c r="E436" s="9"/>
      <c r="F436" s="9"/>
      <c r="G436" s="9"/>
      <c r="H436" s="9"/>
      <c r="I436" s="9"/>
      <c r="J436" s="9"/>
      <c r="K436" s="9"/>
    </row>
    <row r="437" spans="1:11" hidden="1" x14ac:dyDescent="0.2">
      <c r="A437" s="9"/>
      <c r="B437" s="9"/>
      <c r="C437" s="9"/>
      <c r="D437" s="9"/>
      <c r="E437" s="9"/>
      <c r="F437" s="9"/>
      <c r="G437" s="9"/>
      <c r="H437" s="9"/>
      <c r="I437" s="9"/>
      <c r="J437" s="9"/>
      <c r="K437" s="9"/>
    </row>
    <row r="438" spans="1:11" hidden="1" x14ac:dyDescent="0.2">
      <c r="A438" s="9"/>
      <c r="B438" s="9"/>
      <c r="C438" s="9"/>
      <c r="D438" s="9"/>
      <c r="E438" s="9"/>
      <c r="F438" s="9"/>
      <c r="G438" s="9"/>
      <c r="H438" s="9"/>
      <c r="I438" s="9"/>
      <c r="J438" s="9"/>
      <c r="K438" s="9"/>
    </row>
    <row r="439" spans="1:11" hidden="1" x14ac:dyDescent="0.2">
      <c r="A439" s="9"/>
      <c r="B439" s="9"/>
      <c r="C439" s="9"/>
      <c r="D439" s="9"/>
      <c r="E439" s="9"/>
      <c r="F439" s="9"/>
      <c r="G439" s="9"/>
      <c r="H439" s="9"/>
      <c r="I439" s="9"/>
      <c r="J439" s="9"/>
      <c r="K439" s="9"/>
    </row>
    <row r="440" spans="1:11" hidden="1" x14ac:dyDescent="0.2">
      <c r="A440" s="9"/>
      <c r="B440" s="9"/>
      <c r="C440" s="9"/>
      <c r="D440" s="9"/>
      <c r="E440" s="9"/>
      <c r="F440" s="9"/>
      <c r="G440" s="9"/>
      <c r="H440" s="9"/>
      <c r="I440" s="9"/>
      <c r="J440" s="9"/>
      <c r="K440" s="9"/>
    </row>
    <row r="441" spans="1:11" hidden="1" x14ac:dyDescent="0.2">
      <c r="A441" s="9"/>
      <c r="B441" s="9"/>
      <c r="C441" s="9"/>
      <c r="D441" s="9"/>
      <c r="E441" s="9"/>
      <c r="F441" s="9"/>
      <c r="G441" s="9"/>
      <c r="H441" s="9"/>
      <c r="I441" s="9"/>
      <c r="J441" s="9"/>
      <c r="K441" s="9"/>
    </row>
    <row r="442" spans="1:11" hidden="1" x14ac:dyDescent="0.2">
      <c r="A442" s="9"/>
      <c r="B442" s="9"/>
      <c r="C442" s="9"/>
      <c r="D442" s="9"/>
      <c r="E442" s="9"/>
      <c r="F442" s="9"/>
      <c r="G442" s="9"/>
      <c r="H442" s="9"/>
      <c r="I442" s="9"/>
      <c r="J442" s="9"/>
      <c r="K442" s="9"/>
    </row>
    <row r="443" spans="1:11" hidden="1" x14ac:dyDescent="0.2">
      <c r="A443" s="9"/>
      <c r="B443" s="9"/>
      <c r="C443" s="9"/>
      <c r="D443" s="9"/>
      <c r="E443" s="9"/>
      <c r="F443" s="9"/>
      <c r="G443" s="9"/>
      <c r="H443" s="9"/>
      <c r="I443" s="9"/>
      <c r="J443" s="9"/>
      <c r="K443" s="9"/>
    </row>
    <row r="444" spans="1:11" hidden="1" x14ac:dyDescent="0.2">
      <c r="A444" s="9"/>
      <c r="B444" s="9"/>
      <c r="C444" s="9"/>
      <c r="D444" s="9"/>
      <c r="E444" s="9"/>
      <c r="F444" s="9"/>
      <c r="G444" s="9"/>
      <c r="H444" s="9"/>
      <c r="I444" s="9"/>
      <c r="J444" s="9"/>
      <c r="K444" s="9"/>
    </row>
    <row r="445" spans="1:11" hidden="1" x14ac:dyDescent="0.2">
      <c r="A445" s="9"/>
      <c r="B445" s="9"/>
      <c r="C445" s="9"/>
      <c r="D445" s="9"/>
      <c r="E445" s="9"/>
      <c r="F445" s="9"/>
      <c r="G445" s="9"/>
      <c r="H445" s="9"/>
      <c r="I445" s="9"/>
      <c r="J445" s="9"/>
      <c r="K445" s="9"/>
    </row>
    <row r="446" spans="1:11" hidden="1" x14ac:dyDescent="0.2">
      <c r="A446" s="9"/>
      <c r="B446" s="9"/>
      <c r="C446" s="9"/>
      <c r="D446" s="9"/>
      <c r="E446" s="9"/>
      <c r="F446" s="9"/>
      <c r="G446" s="9"/>
      <c r="H446" s="9"/>
      <c r="I446" s="9"/>
      <c r="J446" s="9"/>
      <c r="K446" s="9"/>
    </row>
    <row r="447" spans="1:11" hidden="1" x14ac:dyDescent="0.2">
      <c r="A447" s="9"/>
      <c r="B447" s="9"/>
      <c r="C447" s="9"/>
      <c r="D447" s="9"/>
      <c r="E447" s="9"/>
      <c r="F447" s="9"/>
      <c r="G447" s="9"/>
      <c r="H447" s="9"/>
      <c r="I447" s="9"/>
      <c r="J447" s="9"/>
      <c r="K447" s="9"/>
    </row>
    <row r="448" spans="1:11" hidden="1" x14ac:dyDescent="0.2">
      <c r="A448" s="9"/>
      <c r="B448" s="9"/>
      <c r="C448" s="9"/>
      <c r="D448" s="9"/>
      <c r="E448" s="9"/>
      <c r="F448" s="9"/>
      <c r="G448" s="9"/>
      <c r="H448" s="9"/>
      <c r="I448" s="9"/>
      <c r="J448" s="9"/>
      <c r="K448" s="9"/>
    </row>
    <row r="449" spans="1:11" hidden="1" x14ac:dyDescent="0.2">
      <c r="A449" s="9"/>
      <c r="B449" s="9"/>
      <c r="C449" s="9"/>
      <c r="D449" s="9"/>
      <c r="E449" s="9"/>
      <c r="F449" s="9"/>
      <c r="G449" s="9"/>
      <c r="H449" s="9"/>
      <c r="I449" s="9"/>
      <c r="J449" s="9"/>
      <c r="K449" s="9"/>
    </row>
    <row r="450" spans="1:11" hidden="1" x14ac:dyDescent="0.2">
      <c r="A450" s="9"/>
      <c r="B450" s="9"/>
      <c r="C450" s="9"/>
      <c r="D450" s="9"/>
      <c r="E450" s="9"/>
      <c r="F450" s="9"/>
      <c r="G450" s="9"/>
      <c r="H450" s="9"/>
      <c r="I450" s="9"/>
      <c r="J450" s="9"/>
      <c r="K450" s="9"/>
    </row>
    <row r="451" spans="1:11" hidden="1" x14ac:dyDescent="0.2">
      <c r="A451" s="9"/>
      <c r="B451" s="9"/>
      <c r="C451" s="9"/>
      <c r="D451" s="9"/>
      <c r="E451" s="9"/>
      <c r="F451" s="9"/>
      <c r="G451" s="9"/>
      <c r="H451" s="9"/>
      <c r="I451" s="9"/>
      <c r="J451" s="9"/>
      <c r="K451" s="9"/>
    </row>
    <row r="452" spans="1:11" hidden="1" x14ac:dyDescent="0.2">
      <c r="A452" s="9"/>
      <c r="B452" s="9"/>
      <c r="C452" s="9"/>
      <c r="D452" s="9"/>
      <c r="E452" s="9"/>
      <c r="F452" s="9"/>
      <c r="G452" s="9"/>
      <c r="H452" s="9"/>
      <c r="I452" s="9"/>
      <c r="J452" s="9"/>
      <c r="K452" s="9"/>
    </row>
    <row r="453" spans="1:11" hidden="1" x14ac:dyDescent="0.2">
      <c r="A453" s="9"/>
      <c r="B453" s="9"/>
      <c r="C453" s="9"/>
      <c r="D453" s="9"/>
      <c r="E453" s="9"/>
      <c r="F453" s="9"/>
      <c r="G453" s="9"/>
      <c r="H453" s="9"/>
      <c r="I453" s="9"/>
      <c r="J453" s="9"/>
      <c r="K453" s="9"/>
    </row>
    <row r="454" spans="1:11" hidden="1" x14ac:dyDescent="0.2">
      <c r="A454" s="9"/>
      <c r="B454" s="9"/>
      <c r="C454" s="9"/>
      <c r="D454" s="9"/>
      <c r="E454" s="9"/>
      <c r="F454" s="9"/>
      <c r="G454" s="9"/>
      <c r="H454" s="9"/>
      <c r="I454" s="9"/>
      <c r="J454" s="9"/>
      <c r="K454" s="9"/>
    </row>
    <row r="455" spans="1:11" hidden="1" x14ac:dyDescent="0.2">
      <c r="A455" s="9"/>
      <c r="B455" s="9"/>
      <c r="C455" s="9"/>
      <c r="D455" s="9"/>
      <c r="E455" s="9"/>
      <c r="F455" s="9"/>
      <c r="G455" s="9"/>
      <c r="H455" s="9"/>
      <c r="I455" s="9"/>
      <c r="J455" s="9"/>
      <c r="K455" s="9"/>
    </row>
    <row r="456" spans="1:11" hidden="1" x14ac:dyDescent="0.2">
      <c r="A456" s="9"/>
      <c r="B456" s="9"/>
      <c r="C456" s="9"/>
      <c r="D456" s="9"/>
      <c r="E456" s="9"/>
      <c r="F456" s="9"/>
      <c r="G456" s="9"/>
      <c r="H456" s="9"/>
      <c r="I456" s="9"/>
      <c r="J456" s="9"/>
      <c r="K456" s="9"/>
    </row>
    <row r="457" spans="1:11" hidden="1" x14ac:dyDescent="0.2">
      <c r="A457" s="9"/>
      <c r="B457" s="9"/>
      <c r="C457" s="9"/>
      <c r="D457" s="9"/>
      <c r="E457" s="9"/>
      <c r="F457" s="9"/>
      <c r="G457" s="9"/>
      <c r="H457" s="9"/>
      <c r="I457" s="9"/>
      <c r="J457" s="9"/>
      <c r="K457" s="9"/>
    </row>
    <row r="458" spans="1:11" hidden="1" x14ac:dyDescent="0.2">
      <c r="A458" s="9"/>
      <c r="B458" s="9"/>
      <c r="C458" s="9"/>
      <c r="D458" s="9"/>
      <c r="E458" s="9"/>
      <c r="F458" s="9"/>
      <c r="G458" s="9"/>
      <c r="H458" s="9"/>
      <c r="I458" s="9"/>
      <c r="J458" s="9"/>
      <c r="K458" s="9"/>
    </row>
    <row r="459" spans="1:11" hidden="1" x14ac:dyDescent="0.2">
      <c r="A459" s="9"/>
      <c r="B459" s="9"/>
      <c r="C459" s="9"/>
      <c r="D459" s="9"/>
      <c r="E459" s="9"/>
      <c r="F459" s="9"/>
      <c r="G459" s="9"/>
      <c r="H459" s="9"/>
      <c r="I459" s="9"/>
      <c r="J459" s="9"/>
      <c r="K459" s="9"/>
    </row>
    <row r="460" spans="1:11" hidden="1" x14ac:dyDescent="0.2">
      <c r="A460" s="9"/>
      <c r="B460" s="9"/>
      <c r="C460" s="9"/>
      <c r="D460" s="9"/>
      <c r="E460" s="9"/>
      <c r="F460" s="9"/>
      <c r="G460" s="9"/>
      <c r="H460" s="9"/>
      <c r="I460" s="9"/>
      <c r="J460" s="9"/>
      <c r="K460" s="9"/>
    </row>
    <row r="461" spans="1:11" hidden="1" x14ac:dyDescent="0.2">
      <c r="A461" s="9"/>
      <c r="B461" s="9"/>
      <c r="C461" s="9"/>
      <c r="D461" s="9"/>
      <c r="E461" s="9"/>
      <c r="F461" s="9"/>
      <c r="G461" s="9"/>
      <c r="H461" s="9"/>
      <c r="I461" s="9"/>
      <c r="J461" s="9"/>
      <c r="K461" s="9"/>
    </row>
    <row r="462" spans="1:11" hidden="1" x14ac:dyDescent="0.2">
      <c r="A462" s="9"/>
      <c r="B462" s="9"/>
      <c r="C462" s="9"/>
      <c r="D462" s="9"/>
      <c r="E462" s="9"/>
      <c r="F462" s="9"/>
      <c r="G462" s="9"/>
      <c r="H462" s="9"/>
      <c r="I462" s="9"/>
      <c r="J462" s="9"/>
      <c r="K462" s="9"/>
    </row>
    <row r="463" spans="1:11" hidden="1" x14ac:dyDescent="0.2">
      <c r="A463" s="9"/>
      <c r="B463" s="9"/>
      <c r="C463" s="9"/>
      <c r="D463" s="9"/>
      <c r="E463" s="9"/>
      <c r="F463" s="9"/>
      <c r="G463" s="9"/>
      <c r="H463" s="9"/>
      <c r="I463" s="9"/>
      <c r="J463" s="9"/>
      <c r="K463" s="9"/>
    </row>
    <row r="464" spans="1:11" hidden="1" x14ac:dyDescent="0.2">
      <c r="A464" s="9"/>
      <c r="B464" s="9"/>
      <c r="C464" s="9"/>
      <c r="D464" s="9"/>
      <c r="E464" s="9"/>
      <c r="F464" s="9"/>
      <c r="G464" s="9"/>
      <c r="H464" s="9"/>
      <c r="I464" s="9"/>
      <c r="J464" s="9"/>
      <c r="K464" s="9"/>
    </row>
    <row r="465" spans="1:11" hidden="1" x14ac:dyDescent="0.2">
      <c r="A465" s="9"/>
      <c r="B465" s="9"/>
      <c r="C465" s="9"/>
      <c r="D465" s="9"/>
      <c r="E465" s="9"/>
      <c r="F465" s="9"/>
      <c r="G465" s="9"/>
      <c r="H465" s="9"/>
      <c r="I465" s="9"/>
      <c r="J465" s="9"/>
      <c r="K465" s="9"/>
    </row>
    <row r="466" spans="1:11" hidden="1" x14ac:dyDescent="0.2">
      <c r="A466" s="9"/>
      <c r="B466" s="9"/>
      <c r="C466" s="9"/>
      <c r="D466" s="9"/>
      <c r="E466" s="9"/>
      <c r="F466" s="9"/>
      <c r="G466" s="9"/>
      <c r="H466" s="9"/>
      <c r="I466" s="9"/>
      <c r="J466" s="9"/>
      <c r="K466" s="9"/>
    </row>
    <row r="467" spans="1:11" hidden="1" x14ac:dyDescent="0.2">
      <c r="A467" s="9"/>
      <c r="B467" s="9"/>
      <c r="C467" s="9"/>
      <c r="D467" s="9"/>
      <c r="E467" s="9"/>
      <c r="F467" s="9"/>
      <c r="G467" s="9"/>
      <c r="H467" s="9"/>
      <c r="I467" s="9"/>
      <c r="J467" s="9"/>
      <c r="K467" s="9"/>
    </row>
    <row r="468" spans="1:11" hidden="1" x14ac:dyDescent="0.2">
      <c r="A468" s="9"/>
      <c r="B468" s="9"/>
      <c r="C468" s="9"/>
      <c r="D468" s="9"/>
      <c r="E468" s="9"/>
      <c r="F468" s="9"/>
      <c r="G468" s="9"/>
      <c r="H468" s="9"/>
      <c r="I468" s="9"/>
      <c r="J468" s="9"/>
      <c r="K468" s="9"/>
    </row>
    <row r="469" spans="1:11" hidden="1" x14ac:dyDescent="0.2">
      <c r="A469" s="9"/>
      <c r="B469" s="9"/>
      <c r="C469" s="9"/>
      <c r="D469" s="9"/>
      <c r="E469" s="9"/>
      <c r="F469" s="9"/>
      <c r="G469" s="9"/>
      <c r="H469" s="9"/>
      <c r="I469" s="9"/>
      <c r="J469" s="9"/>
      <c r="K469" s="9"/>
    </row>
    <row r="470" spans="1:11" hidden="1" x14ac:dyDescent="0.2">
      <c r="A470" s="9"/>
      <c r="B470" s="9"/>
      <c r="C470" s="9"/>
      <c r="D470" s="9"/>
      <c r="E470" s="9"/>
      <c r="F470" s="9"/>
      <c r="G470" s="9"/>
      <c r="H470" s="9"/>
      <c r="I470" s="9"/>
      <c r="J470" s="9"/>
      <c r="K470" s="9"/>
    </row>
    <row r="471" spans="1:11" hidden="1" x14ac:dyDescent="0.2">
      <c r="A471" s="9"/>
      <c r="B471" s="9"/>
      <c r="C471" s="9"/>
      <c r="D471" s="9"/>
      <c r="E471" s="9"/>
      <c r="F471" s="9"/>
      <c r="G471" s="9"/>
      <c r="H471" s="9"/>
      <c r="I471" s="9"/>
      <c r="J471" s="9"/>
      <c r="K471" s="9"/>
    </row>
    <row r="472" spans="1:11" hidden="1" x14ac:dyDescent="0.2">
      <c r="A472" s="9"/>
      <c r="B472" s="9"/>
      <c r="C472" s="9"/>
      <c r="D472" s="9"/>
      <c r="E472" s="9"/>
      <c r="F472" s="9"/>
      <c r="G472" s="9"/>
      <c r="H472" s="9"/>
      <c r="I472" s="9"/>
      <c r="J472" s="9"/>
      <c r="K472" s="9"/>
    </row>
    <row r="473" spans="1:11" hidden="1" x14ac:dyDescent="0.2">
      <c r="A473" s="9"/>
      <c r="B473" s="9"/>
      <c r="C473" s="9"/>
      <c r="D473" s="9"/>
      <c r="E473" s="9"/>
      <c r="F473" s="9"/>
      <c r="G473" s="9"/>
      <c r="H473" s="9"/>
      <c r="I473" s="9"/>
      <c r="J473" s="9"/>
      <c r="K473" s="9"/>
    </row>
    <row r="474" spans="1:11" hidden="1" x14ac:dyDescent="0.2">
      <c r="A474" s="9"/>
      <c r="B474" s="9"/>
      <c r="C474" s="9"/>
      <c r="D474" s="9"/>
      <c r="E474" s="9"/>
      <c r="F474" s="9"/>
      <c r="G474" s="9"/>
      <c r="H474" s="9"/>
      <c r="I474" s="9"/>
      <c r="J474" s="9"/>
      <c r="K474" s="9"/>
    </row>
    <row r="475" spans="1:11" hidden="1" x14ac:dyDescent="0.2">
      <c r="A475" s="9"/>
      <c r="B475" s="9"/>
      <c r="C475" s="9"/>
      <c r="D475" s="9"/>
      <c r="E475" s="9"/>
      <c r="F475" s="9"/>
      <c r="G475" s="9"/>
      <c r="H475" s="9"/>
      <c r="I475" s="9"/>
      <c r="J475" s="9"/>
      <c r="K475" s="9"/>
    </row>
    <row r="476" spans="1:11" hidden="1" x14ac:dyDescent="0.2">
      <c r="A476" s="9"/>
      <c r="B476" s="9"/>
      <c r="C476" s="9"/>
      <c r="D476" s="9"/>
      <c r="E476" s="9"/>
      <c r="F476" s="9"/>
      <c r="G476" s="9"/>
      <c r="H476" s="9"/>
      <c r="I476" s="9"/>
      <c r="J476" s="9"/>
      <c r="K476" s="9"/>
    </row>
    <row r="477" spans="1:11" hidden="1" x14ac:dyDescent="0.2">
      <c r="A477" s="9"/>
      <c r="B477" s="9"/>
      <c r="C477" s="9"/>
      <c r="D477" s="9"/>
      <c r="E477" s="9"/>
      <c r="F477" s="9"/>
      <c r="G477" s="9"/>
      <c r="H477" s="9"/>
      <c r="I477" s="9"/>
      <c r="J477" s="9"/>
      <c r="K477" s="9"/>
    </row>
    <row r="478" spans="1:11" hidden="1" x14ac:dyDescent="0.2">
      <c r="A478" s="9"/>
      <c r="B478" s="9"/>
      <c r="C478" s="9"/>
      <c r="D478" s="9"/>
      <c r="E478" s="9"/>
      <c r="F478" s="9"/>
      <c r="G478" s="9"/>
      <c r="H478" s="9"/>
      <c r="I478" s="9"/>
      <c r="J478" s="9"/>
      <c r="K478" s="9"/>
    </row>
    <row r="479" spans="1:11" hidden="1" x14ac:dyDescent="0.2">
      <c r="A479" s="9"/>
      <c r="B479" s="9"/>
      <c r="C479" s="9"/>
      <c r="D479" s="9"/>
      <c r="E479" s="9"/>
      <c r="F479" s="9"/>
      <c r="G479" s="9"/>
      <c r="H479" s="9"/>
      <c r="I479" s="9"/>
      <c r="J479" s="9"/>
      <c r="K479" s="9"/>
    </row>
    <row r="480" spans="1:11" hidden="1" x14ac:dyDescent="0.2">
      <c r="A480" s="9"/>
      <c r="B480" s="9"/>
      <c r="C480" s="9"/>
      <c r="D480" s="9"/>
      <c r="E480" s="9"/>
      <c r="F480" s="9"/>
      <c r="G480" s="9"/>
      <c r="H480" s="9"/>
      <c r="I480" s="9"/>
      <c r="J480" s="9"/>
      <c r="K480" s="9"/>
    </row>
    <row r="481" spans="1:11" hidden="1" x14ac:dyDescent="0.2">
      <c r="A481" s="9"/>
      <c r="B481" s="9"/>
      <c r="C481" s="9"/>
      <c r="D481" s="9"/>
      <c r="E481" s="9"/>
      <c r="F481" s="9"/>
      <c r="G481" s="9"/>
      <c r="H481" s="9"/>
      <c r="I481" s="9"/>
      <c r="J481" s="9"/>
      <c r="K481" s="9"/>
    </row>
    <row r="482" spans="1:11" hidden="1" x14ac:dyDescent="0.2">
      <c r="A482" s="9"/>
      <c r="B482" s="9"/>
      <c r="C482" s="9"/>
      <c r="D482" s="9"/>
      <c r="E482" s="9"/>
      <c r="F482" s="9"/>
      <c r="G482" s="9"/>
      <c r="H482" s="9"/>
      <c r="I482" s="9"/>
      <c r="J482" s="9"/>
      <c r="K482" s="9"/>
    </row>
    <row r="483" spans="1:11" hidden="1" x14ac:dyDescent="0.2">
      <c r="A483" s="9"/>
      <c r="B483" s="9"/>
      <c r="C483" s="9"/>
      <c r="D483" s="9"/>
      <c r="E483" s="9"/>
      <c r="F483" s="9"/>
      <c r="G483" s="9"/>
      <c r="H483" s="9"/>
      <c r="I483" s="9"/>
      <c r="J483" s="9"/>
      <c r="K483" s="9"/>
    </row>
    <row r="484" spans="1:11" hidden="1" x14ac:dyDescent="0.2">
      <c r="A484" s="9"/>
      <c r="B484" s="9"/>
      <c r="C484" s="9"/>
      <c r="D484" s="9"/>
      <c r="E484" s="9"/>
      <c r="F484" s="9"/>
      <c r="G484" s="9"/>
      <c r="H484" s="9"/>
      <c r="I484" s="9"/>
      <c r="J484" s="9"/>
      <c r="K484" s="9"/>
    </row>
    <row r="485" spans="1:11" hidden="1" x14ac:dyDescent="0.2">
      <c r="A485" s="9"/>
      <c r="B485" s="9"/>
      <c r="C485" s="9"/>
      <c r="D485" s="9"/>
      <c r="E485" s="9"/>
      <c r="F485" s="9"/>
      <c r="G485" s="9"/>
      <c r="H485" s="9"/>
      <c r="I485" s="9"/>
      <c r="J485" s="9"/>
      <c r="K485" s="9"/>
    </row>
    <row r="486" spans="1:11" hidden="1" x14ac:dyDescent="0.2">
      <c r="A486" s="9"/>
      <c r="B486" s="9"/>
      <c r="C486" s="9"/>
      <c r="D486" s="9"/>
      <c r="E486" s="9"/>
      <c r="F486" s="9"/>
      <c r="G486" s="9"/>
      <c r="H486" s="9"/>
      <c r="I486" s="9"/>
      <c r="J486" s="9"/>
      <c r="K486" s="9"/>
    </row>
    <row r="487" spans="1:11" hidden="1" x14ac:dyDescent="0.2">
      <c r="A487" s="9"/>
      <c r="B487" s="9"/>
      <c r="C487" s="9"/>
      <c r="D487" s="9"/>
      <c r="E487" s="9"/>
      <c r="F487" s="9"/>
      <c r="G487" s="9"/>
      <c r="H487" s="9"/>
      <c r="I487" s="9"/>
      <c r="J487" s="9"/>
      <c r="K487" s="9"/>
    </row>
    <row r="488" spans="1:11" hidden="1" x14ac:dyDescent="0.2">
      <c r="A488" s="9"/>
      <c r="B488" s="9"/>
      <c r="C488" s="9"/>
      <c r="D488" s="9"/>
      <c r="E488" s="9"/>
      <c r="F488" s="9"/>
      <c r="G488" s="9"/>
      <c r="H488" s="9"/>
      <c r="I488" s="9"/>
      <c r="J488" s="9"/>
      <c r="K488" s="9"/>
    </row>
    <row r="489" spans="1:11" hidden="1" x14ac:dyDescent="0.2">
      <c r="A489" s="9"/>
      <c r="B489" s="9"/>
      <c r="C489" s="9"/>
      <c r="D489" s="9"/>
      <c r="E489" s="9"/>
      <c r="F489" s="9"/>
      <c r="G489" s="9"/>
      <c r="H489" s="9"/>
      <c r="I489" s="9"/>
      <c r="J489" s="9"/>
      <c r="K489" s="9"/>
    </row>
    <row r="490" spans="1:11" hidden="1" x14ac:dyDescent="0.2">
      <c r="A490" s="9"/>
      <c r="B490" s="9"/>
      <c r="C490" s="9"/>
      <c r="D490" s="9"/>
      <c r="E490" s="9"/>
      <c r="F490" s="9"/>
      <c r="G490" s="9"/>
      <c r="H490" s="9"/>
      <c r="I490" s="9"/>
      <c r="J490" s="9"/>
      <c r="K490" s="9"/>
    </row>
    <row r="491" spans="1:11" hidden="1" x14ac:dyDescent="0.2">
      <c r="A491" s="9"/>
      <c r="B491" s="9"/>
      <c r="C491" s="9"/>
      <c r="D491" s="9"/>
      <c r="E491" s="9"/>
      <c r="F491" s="9"/>
      <c r="G491" s="9"/>
      <c r="H491" s="9"/>
      <c r="I491" s="9"/>
      <c r="J491" s="9"/>
      <c r="K491" s="9"/>
    </row>
    <row r="492" spans="1:11" hidden="1" x14ac:dyDescent="0.2">
      <c r="A492" s="9"/>
      <c r="B492" s="9"/>
      <c r="C492" s="9"/>
      <c r="D492" s="9"/>
      <c r="E492" s="9"/>
      <c r="F492" s="9"/>
      <c r="G492" s="9"/>
      <c r="H492" s="9"/>
      <c r="I492" s="9"/>
      <c r="J492" s="9"/>
      <c r="K492" s="9"/>
    </row>
    <row r="493" spans="1:11" hidden="1" x14ac:dyDescent="0.2">
      <c r="A493" s="9"/>
      <c r="B493" s="9"/>
      <c r="C493" s="9"/>
      <c r="D493" s="9"/>
      <c r="E493" s="9"/>
      <c r="F493" s="9"/>
      <c r="G493" s="9"/>
      <c r="H493" s="9"/>
      <c r="I493" s="9"/>
      <c r="J493" s="9"/>
      <c r="K493" s="9"/>
    </row>
    <row r="494" spans="1:11" hidden="1" x14ac:dyDescent="0.2">
      <c r="A494" s="9"/>
      <c r="B494" s="9"/>
      <c r="C494" s="9"/>
      <c r="D494" s="9"/>
      <c r="E494" s="9"/>
      <c r="F494" s="9"/>
      <c r="G494" s="9"/>
      <c r="H494" s="9"/>
      <c r="I494" s="9"/>
      <c r="J494" s="9"/>
      <c r="K494" s="9"/>
    </row>
    <row r="495" spans="1:11" hidden="1" x14ac:dyDescent="0.2">
      <c r="A495" s="9"/>
      <c r="B495" s="9"/>
      <c r="C495" s="9"/>
      <c r="D495" s="9"/>
      <c r="E495" s="9"/>
      <c r="F495" s="9"/>
      <c r="G495" s="9"/>
      <c r="H495" s="9"/>
      <c r="I495" s="9"/>
      <c r="J495" s="9"/>
      <c r="K495" s="9"/>
    </row>
    <row r="496" spans="1:11" hidden="1" x14ac:dyDescent="0.2">
      <c r="A496" s="9"/>
      <c r="B496" s="9"/>
      <c r="C496" s="9"/>
      <c r="D496" s="9"/>
      <c r="E496" s="9"/>
      <c r="F496" s="9"/>
      <c r="G496" s="9"/>
      <c r="H496" s="9"/>
      <c r="I496" s="9"/>
      <c r="J496" s="9"/>
      <c r="K496" s="9"/>
    </row>
    <row r="497" spans="1:11" hidden="1" x14ac:dyDescent="0.2">
      <c r="A497" s="9"/>
      <c r="B497" s="9"/>
      <c r="C497" s="9"/>
      <c r="D497" s="9"/>
      <c r="E497" s="9"/>
      <c r="F497" s="9"/>
      <c r="G497" s="9"/>
      <c r="H497" s="9"/>
      <c r="I497" s="9"/>
      <c r="J497" s="9"/>
      <c r="K497" s="9"/>
    </row>
    <row r="498" spans="1:11" hidden="1" x14ac:dyDescent="0.2">
      <c r="A498" s="9"/>
      <c r="B498" s="9"/>
      <c r="C498" s="9"/>
      <c r="D498" s="9"/>
      <c r="E498" s="9"/>
      <c r="F498" s="9"/>
      <c r="G498" s="9"/>
      <c r="H498" s="9"/>
      <c r="I498" s="9"/>
      <c r="J498" s="9"/>
      <c r="K498" s="9"/>
    </row>
    <row r="499" spans="1:11" hidden="1" x14ac:dyDescent="0.2">
      <c r="A499" s="9"/>
      <c r="B499" s="9"/>
      <c r="C499" s="9"/>
      <c r="D499" s="9"/>
      <c r="E499" s="9"/>
      <c r="F499" s="9"/>
      <c r="G499" s="9"/>
      <c r="H499" s="9"/>
      <c r="I499" s="9"/>
      <c r="J499" s="9"/>
      <c r="K499" s="9"/>
    </row>
    <row r="500" spans="1:11" hidden="1" x14ac:dyDescent="0.2">
      <c r="A500" s="9"/>
      <c r="B500" s="9"/>
      <c r="C500" s="9"/>
      <c r="D500" s="9"/>
      <c r="E500" s="9"/>
      <c r="F500" s="9"/>
      <c r="G500" s="9"/>
      <c r="H500" s="9"/>
      <c r="I500" s="9"/>
      <c r="J500" s="9"/>
      <c r="K500" s="9"/>
    </row>
    <row r="501" spans="1:11" hidden="1" x14ac:dyDescent="0.2">
      <c r="A501" s="9"/>
      <c r="B501" s="9"/>
      <c r="C501" s="9"/>
      <c r="D501" s="9"/>
      <c r="E501" s="9"/>
      <c r="F501" s="9"/>
      <c r="G501" s="9"/>
      <c r="H501" s="9"/>
      <c r="I501" s="9"/>
      <c r="J501" s="9"/>
      <c r="K501" s="9"/>
    </row>
    <row r="502" spans="1:11" hidden="1" x14ac:dyDescent="0.2">
      <c r="A502" s="9"/>
      <c r="B502" s="9"/>
      <c r="C502" s="9"/>
      <c r="D502" s="9"/>
      <c r="E502" s="9"/>
      <c r="F502" s="9"/>
      <c r="G502" s="9"/>
      <c r="H502" s="9"/>
      <c r="I502" s="9"/>
      <c r="J502" s="9"/>
      <c r="K502" s="9"/>
    </row>
    <row r="503" spans="1:11" hidden="1" x14ac:dyDescent="0.2">
      <c r="A503" s="9"/>
      <c r="B503" s="9"/>
      <c r="C503" s="9"/>
      <c r="D503" s="9"/>
      <c r="E503" s="9"/>
      <c r="F503" s="9"/>
      <c r="G503" s="9"/>
      <c r="H503" s="9"/>
      <c r="I503" s="9"/>
      <c r="J503" s="9"/>
      <c r="K503" s="9"/>
    </row>
    <row r="504" spans="1:11" hidden="1" x14ac:dyDescent="0.2">
      <c r="A504" s="9"/>
      <c r="B504" s="9"/>
      <c r="C504" s="9"/>
      <c r="D504" s="9"/>
      <c r="E504" s="9"/>
      <c r="F504" s="9"/>
      <c r="G504" s="9"/>
      <c r="H504" s="9"/>
      <c r="I504" s="9"/>
      <c r="J504" s="9"/>
      <c r="K504" s="9"/>
    </row>
    <row r="505" spans="1:11" hidden="1" x14ac:dyDescent="0.2">
      <c r="A505" s="9"/>
      <c r="B505" s="9"/>
      <c r="C505" s="9"/>
      <c r="D505" s="9"/>
      <c r="E505" s="9"/>
      <c r="F505" s="9"/>
      <c r="G505" s="9"/>
      <c r="H505" s="9"/>
      <c r="I505" s="9"/>
      <c r="J505" s="9"/>
      <c r="K505" s="9"/>
    </row>
    <row r="506" spans="1:11" hidden="1" x14ac:dyDescent="0.2">
      <c r="A506" s="9"/>
      <c r="B506" s="9"/>
      <c r="C506" s="9"/>
      <c r="D506" s="9"/>
      <c r="E506" s="9"/>
      <c r="F506" s="9"/>
      <c r="G506" s="9"/>
      <c r="H506" s="9"/>
      <c r="I506" s="9"/>
      <c r="J506" s="9"/>
      <c r="K506" s="9"/>
    </row>
    <row r="507" spans="1:11" hidden="1" x14ac:dyDescent="0.2">
      <c r="A507" s="9"/>
      <c r="B507" s="9"/>
      <c r="C507" s="9"/>
      <c r="D507" s="9"/>
      <c r="E507" s="9"/>
      <c r="F507" s="9"/>
      <c r="G507" s="9"/>
      <c r="H507" s="9"/>
      <c r="I507" s="9"/>
      <c r="J507" s="9"/>
      <c r="K507" s="9"/>
    </row>
    <row r="508" spans="1:11" hidden="1" x14ac:dyDescent="0.2">
      <c r="A508" s="9"/>
      <c r="B508" s="9"/>
      <c r="C508" s="9"/>
      <c r="D508" s="9"/>
      <c r="E508" s="9"/>
      <c r="F508" s="9"/>
      <c r="G508" s="9"/>
      <c r="H508" s="9"/>
      <c r="I508" s="9"/>
      <c r="J508" s="9"/>
      <c r="K508" s="9"/>
    </row>
    <row r="509" spans="1:11" hidden="1" x14ac:dyDescent="0.2">
      <c r="A509" s="9"/>
      <c r="B509" s="9"/>
      <c r="C509" s="9"/>
      <c r="D509" s="9"/>
      <c r="E509" s="9"/>
      <c r="F509" s="9"/>
      <c r="G509" s="9"/>
      <c r="H509" s="9"/>
      <c r="I509" s="9"/>
      <c r="J509" s="9"/>
      <c r="K509" s="9"/>
    </row>
    <row r="510" spans="1:11" hidden="1" x14ac:dyDescent="0.2">
      <c r="A510" s="9"/>
      <c r="B510" s="9"/>
      <c r="C510" s="9"/>
      <c r="D510" s="9"/>
      <c r="E510" s="9"/>
      <c r="F510" s="9"/>
      <c r="G510" s="9"/>
      <c r="H510" s="9"/>
      <c r="I510" s="9"/>
      <c r="J510" s="9"/>
      <c r="K510" s="9"/>
    </row>
    <row r="511" spans="1:11" hidden="1" x14ac:dyDescent="0.2">
      <c r="A511" s="9"/>
      <c r="B511" s="9"/>
      <c r="C511" s="9"/>
      <c r="D511" s="9"/>
      <c r="E511" s="9"/>
      <c r="F511" s="9"/>
      <c r="G511" s="9"/>
      <c r="H511" s="9"/>
      <c r="I511" s="9"/>
      <c r="J511" s="9"/>
      <c r="K511" s="9"/>
    </row>
    <row r="512" spans="1:11" hidden="1" x14ac:dyDescent="0.2">
      <c r="A512" s="9"/>
      <c r="B512" s="9"/>
      <c r="C512" s="9"/>
      <c r="D512" s="9"/>
      <c r="E512" s="9"/>
      <c r="F512" s="9"/>
      <c r="G512" s="9"/>
      <c r="H512" s="9"/>
      <c r="I512" s="9"/>
      <c r="J512" s="9"/>
      <c r="K512" s="9"/>
    </row>
    <row r="513" spans="1:11" hidden="1" x14ac:dyDescent="0.2">
      <c r="A513" s="9"/>
      <c r="B513" s="9"/>
      <c r="C513" s="9"/>
      <c r="D513" s="9"/>
      <c r="E513" s="9"/>
      <c r="F513" s="9"/>
      <c r="G513" s="9"/>
      <c r="H513" s="9"/>
      <c r="I513" s="9"/>
      <c r="J513" s="9"/>
      <c r="K513" s="9"/>
    </row>
    <row r="514" spans="1:11" hidden="1" x14ac:dyDescent="0.2">
      <c r="A514" s="9"/>
      <c r="B514" s="9"/>
      <c r="C514" s="9"/>
      <c r="D514" s="9"/>
      <c r="E514" s="9"/>
      <c r="F514" s="9"/>
      <c r="G514" s="9"/>
      <c r="H514" s="9"/>
      <c r="I514" s="9"/>
      <c r="J514" s="9"/>
      <c r="K514" s="9"/>
    </row>
    <row r="515" spans="1:11" hidden="1" x14ac:dyDescent="0.2">
      <c r="A515" s="9"/>
      <c r="B515" s="9"/>
      <c r="C515" s="9"/>
      <c r="D515" s="9"/>
      <c r="E515" s="9"/>
      <c r="F515" s="9"/>
      <c r="G515" s="9"/>
      <c r="H515" s="9"/>
      <c r="I515" s="9"/>
      <c r="J515" s="9"/>
      <c r="K515" s="9"/>
    </row>
    <row r="516" spans="1:11" hidden="1" x14ac:dyDescent="0.2">
      <c r="A516" s="9"/>
      <c r="B516" s="9"/>
      <c r="C516" s="9"/>
      <c r="D516" s="9"/>
      <c r="E516" s="9"/>
      <c r="F516" s="9"/>
      <c r="G516" s="9"/>
      <c r="H516" s="9"/>
      <c r="I516" s="9"/>
      <c r="J516" s="9"/>
      <c r="K516" s="9"/>
    </row>
    <row r="517" spans="1:11" hidden="1" x14ac:dyDescent="0.2">
      <c r="A517" s="9"/>
      <c r="B517" s="9"/>
      <c r="C517" s="9"/>
      <c r="D517" s="9"/>
      <c r="E517" s="9"/>
      <c r="F517" s="9"/>
      <c r="G517" s="9"/>
      <c r="H517" s="9"/>
      <c r="I517" s="9"/>
      <c r="J517" s="9"/>
      <c r="K517" s="9"/>
    </row>
    <row r="518" spans="1:11" hidden="1" x14ac:dyDescent="0.2">
      <c r="A518" s="9"/>
      <c r="B518" s="9"/>
      <c r="C518" s="9"/>
      <c r="D518" s="9"/>
      <c r="E518" s="9"/>
      <c r="F518" s="9"/>
      <c r="G518" s="9"/>
      <c r="H518" s="9"/>
      <c r="I518" s="9"/>
      <c r="J518" s="9"/>
      <c r="K518" s="9"/>
    </row>
    <row r="519" spans="1:11" hidden="1" x14ac:dyDescent="0.2">
      <c r="A519" s="9"/>
      <c r="B519" s="9"/>
      <c r="C519" s="9"/>
      <c r="D519" s="9"/>
      <c r="E519" s="9"/>
      <c r="F519" s="9"/>
      <c r="G519" s="9"/>
      <c r="H519" s="9"/>
      <c r="I519" s="9"/>
      <c r="J519" s="9"/>
      <c r="K519" s="9"/>
    </row>
    <row r="520" spans="1:11" hidden="1" x14ac:dyDescent="0.2">
      <c r="A520" s="9"/>
      <c r="B520" s="9"/>
      <c r="C520" s="9"/>
      <c r="D520" s="9"/>
      <c r="E520" s="9"/>
      <c r="F520" s="9"/>
      <c r="G520" s="9"/>
      <c r="H520" s="9"/>
      <c r="I520" s="9"/>
      <c r="J520" s="9"/>
      <c r="K520" s="9"/>
    </row>
    <row r="521" spans="1:11" hidden="1" x14ac:dyDescent="0.2">
      <c r="A521" s="9"/>
      <c r="B521" s="9"/>
      <c r="C521" s="9"/>
      <c r="D521" s="9"/>
      <c r="E521" s="9"/>
      <c r="F521" s="9"/>
      <c r="G521" s="9"/>
      <c r="H521" s="9"/>
      <c r="I521" s="9"/>
      <c r="J521" s="9"/>
      <c r="K521" s="9"/>
    </row>
    <row r="522" spans="1:11" hidden="1" x14ac:dyDescent="0.2">
      <c r="A522" s="9"/>
      <c r="B522" s="9"/>
      <c r="C522" s="9"/>
      <c r="D522" s="9"/>
      <c r="E522" s="9"/>
      <c r="F522" s="9"/>
      <c r="G522" s="9"/>
      <c r="H522" s="9"/>
      <c r="I522" s="9"/>
      <c r="J522" s="9"/>
      <c r="K522" s="9"/>
    </row>
    <row r="523" spans="1:11" hidden="1" x14ac:dyDescent="0.2">
      <c r="A523" s="9"/>
      <c r="B523" s="9"/>
      <c r="C523" s="9"/>
      <c r="D523" s="9"/>
      <c r="E523" s="9"/>
      <c r="F523" s="9"/>
      <c r="G523" s="9"/>
      <c r="H523" s="9"/>
      <c r="I523" s="9"/>
      <c r="J523" s="9"/>
      <c r="K523" s="9"/>
    </row>
    <row r="524" spans="1:11" hidden="1" x14ac:dyDescent="0.2">
      <c r="A524" s="9"/>
      <c r="B524" s="9"/>
      <c r="C524" s="9"/>
      <c r="D524" s="9"/>
      <c r="E524" s="9"/>
      <c r="F524" s="9"/>
      <c r="G524" s="9"/>
      <c r="H524" s="9"/>
      <c r="I524" s="9"/>
      <c r="J524" s="9"/>
      <c r="K524" s="9"/>
    </row>
    <row r="525" spans="1:11" hidden="1" x14ac:dyDescent="0.2">
      <c r="A525" s="9"/>
      <c r="B525" s="9"/>
      <c r="C525" s="9"/>
      <c r="D525" s="9"/>
      <c r="E525" s="9"/>
      <c r="F525" s="9"/>
      <c r="G525" s="9"/>
      <c r="H525" s="9"/>
      <c r="I525" s="9"/>
      <c r="J525" s="9"/>
      <c r="K525" s="9"/>
    </row>
    <row r="526" spans="1:11" hidden="1" x14ac:dyDescent="0.2">
      <c r="A526" s="9"/>
      <c r="B526" s="9"/>
      <c r="C526" s="9"/>
      <c r="D526" s="9"/>
      <c r="E526" s="9"/>
      <c r="F526" s="9"/>
      <c r="G526" s="9"/>
      <c r="H526" s="9"/>
      <c r="I526" s="9"/>
      <c r="J526" s="9"/>
      <c r="K526" s="9"/>
    </row>
    <row r="527" spans="1:11" hidden="1" x14ac:dyDescent="0.2">
      <c r="A527" s="9"/>
      <c r="B527" s="9"/>
      <c r="C527" s="9"/>
      <c r="D527" s="9"/>
      <c r="E527" s="9"/>
      <c r="F527" s="9"/>
      <c r="G527" s="9"/>
      <c r="H527" s="9"/>
      <c r="I527" s="9"/>
      <c r="J527" s="9"/>
      <c r="K527" s="9"/>
    </row>
    <row r="528" spans="1:11" hidden="1" x14ac:dyDescent="0.2">
      <c r="A528" s="9"/>
      <c r="B528" s="9"/>
      <c r="C528" s="9"/>
      <c r="D528" s="9"/>
      <c r="E528" s="9"/>
      <c r="F528" s="9"/>
      <c r="G528" s="9"/>
      <c r="H528" s="9"/>
      <c r="I528" s="9"/>
      <c r="J528" s="9"/>
      <c r="K528" s="9"/>
    </row>
    <row r="529" spans="1:11" hidden="1" x14ac:dyDescent="0.2">
      <c r="A529" s="9"/>
      <c r="B529" s="9"/>
      <c r="C529" s="9"/>
      <c r="D529" s="9"/>
      <c r="E529" s="9"/>
      <c r="F529" s="9"/>
      <c r="G529" s="9"/>
      <c r="H529" s="9"/>
      <c r="I529" s="9"/>
      <c r="J529" s="9"/>
      <c r="K529" s="9"/>
    </row>
    <row r="530" spans="1:11" hidden="1" x14ac:dyDescent="0.2">
      <c r="A530" s="9"/>
      <c r="B530" s="9"/>
      <c r="C530" s="9"/>
      <c r="D530" s="9"/>
      <c r="E530" s="9"/>
      <c r="F530" s="9"/>
      <c r="G530" s="9"/>
      <c r="H530" s="9"/>
      <c r="I530" s="9"/>
      <c r="J530" s="9"/>
      <c r="K530" s="9"/>
    </row>
    <row r="531" spans="1:11" hidden="1" x14ac:dyDescent="0.2">
      <c r="A531" s="9"/>
      <c r="B531" s="9"/>
      <c r="C531" s="9"/>
      <c r="D531" s="9"/>
      <c r="E531" s="9"/>
      <c r="F531" s="9"/>
      <c r="G531" s="9"/>
      <c r="H531" s="9"/>
      <c r="I531" s="9"/>
      <c r="J531" s="9"/>
      <c r="K531" s="9"/>
    </row>
    <row r="532" spans="1:11" hidden="1" x14ac:dyDescent="0.2">
      <c r="A532" s="9"/>
      <c r="B532" s="9"/>
      <c r="C532" s="9"/>
      <c r="D532" s="9"/>
      <c r="E532" s="9"/>
      <c r="F532" s="9"/>
      <c r="G532" s="9"/>
      <c r="H532" s="9"/>
      <c r="I532" s="9"/>
      <c r="J532" s="9"/>
      <c r="K532" s="9"/>
    </row>
    <row r="533" spans="1:11" hidden="1" x14ac:dyDescent="0.2">
      <c r="A533" s="9"/>
      <c r="B533" s="9"/>
      <c r="C533" s="9"/>
      <c r="D533" s="9"/>
      <c r="E533" s="9"/>
      <c r="F533" s="9"/>
      <c r="G533" s="9"/>
      <c r="H533" s="9"/>
      <c r="I533" s="9"/>
      <c r="J533" s="9"/>
      <c r="K533" s="9"/>
    </row>
    <row r="534" spans="1:11" hidden="1" x14ac:dyDescent="0.2">
      <c r="A534" s="9"/>
      <c r="B534" s="9"/>
      <c r="C534" s="9"/>
      <c r="D534" s="9"/>
      <c r="E534" s="9"/>
      <c r="F534" s="9"/>
      <c r="G534" s="9"/>
      <c r="H534" s="9"/>
      <c r="I534" s="9"/>
      <c r="J534" s="9"/>
      <c r="K534" s="9"/>
    </row>
    <row r="535" spans="1:11" hidden="1" x14ac:dyDescent="0.2">
      <c r="A535" s="9"/>
      <c r="B535" s="9"/>
      <c r="C535" s="9"/>
      <c r="D535" s="9"/>
      <c r="E535" s="9"/>
      <c r="F535" s="9"/>
      <c r="G535" s="9"/>
      <c r="H535" s="9"/>
      <c r="I535" s="9"/>
      <c r="J535" s="9"/>
      <c r="K535" s="9"/>
    </row>
    <row r="536" spans="1:11" hidden="1" x14ac:dyDescent="0.2">
      <c r="A536" s="9"/>
      <c r="B536" s="9"/>
      <c r="C536" s="9"/>
      <c r="D536" s="9"/>
      <c r="E536" s="9"/>
      <c r="F536" s="9"/>
      <c r="G536" s="9"/>
      <c r="H536" s="9"/>
      <c r="I536" s="9"/>
      <c r="J536" s="9"/>
      <c r="K536" s="9"/>
    </row>
    <row r="537" spans="1:11" hidden="1" x14ac:dyDescent="0.2">
      <c r="A537" s="9"/>
      <c r="B537" s="9"/>
      <c r="C537" s="9"/>
      <c r="D537" s="9"/>
      <c r="E537" s="9"/>
      <c r="F537" s="9"/>
      <c r="G537" s="9"/>
      <c r="H537" s="9"/>
      <c r="I537" s="9"/>
      <c r="J537" s="9"/>
      <c r="K537" s="9"/>
    </row>
    <row r="538" spans="1:11" hidden="1" x14ac:dyDescent="0.2">
      <c r="A538" s="9"/>
      <c r="B538" s="9"/>
      <c r="C538" s="9"/>
      <c r="D538" s="9"/>
      <c r="E538" s="9"/>
      <c r="F538" s="9"/>
      <c r="G538" s="9"/>
      <c r="H538" s="9"/>
      <c r="I538" s="9"/>
      <c r="J538" s="9"/>
      <c r="K538" s="9"/>
    </row>
    <row r="539" spans="1:11" hidden="1" x14ac:dyDescent="0.2">
      <c r="A539" s="9"/>
      <c r="B539" s="9"/>
      <c r="C539" s="9"/>
      <c r="D539" s="9"/>
      <c r="E539" s="9"/>
      <c r="F539" s="9"/>
      <c r="G539" s="9"/>
      <c r="H539" s="9"/>
      <c r="I539" s="9"/>
      <c r="J539" s="9"/>
      <c r="K539" s="9"/>
    </row>
    <row r="540" spans="1:11" hidden="1" x14ac:dyDescent="0.2">
      <c r="A540" s="9"/>
      <c r="B540" s="9"/>
      <c r="C540" s="9"/>
      <c r="D540" s="9"/>
      <c r="E540" s="9"/>
      <c r="F540" s="9"/>
      <c r="G540" s="9"/>
      <c r="H540" s="9"/>
      <c r="I540" s="9"/>
      <c r="J540" s="9"/>
      <c r="K540" s="9"/>
    </row>
    <row r="541" spans="1:11" hidden="1" x14ac:dyDescent="0.2">
      <c r="A541" s="9"/>
      <c r="B541" s="9"/>
      <c r="C541" s="9"/>
      <c r="D541" s="9"/>
      <c r="E541" s="9"/>
      <c r="F541" s="9"/>
      <c r="G541" s="9"/>
      <c r="H541" s="9"/>
      <c r="I541" s="9"/>
      <c r="J541" s="9"/>
      <c r="K541" s="9"/>
    </row>
    <row r="542" spans="1:11" hidden="1" x14ac:dyDescent="0.2">
      <c r="A542" s="9"/>
      <c r="B542" s="9"/>
      <c r="C542" s="9"/>
      <c r="D542" s="9"/>
      <c r="E542" s="9"/>
      <c r="F542" s="9"/>
      <c r="G542" s="9"/>
      <c r="H542" s="9"/>
      <c r="I542" s="9"/>
      <c r="J542" s="9"/>
      <c r="K542" s="9"/>
    </row>
    <row r="543" spans="1:11" hidden="1" x14ac:dyDescent="0.2">
      <c r="A543" s="9"/>
      <c r="B543" s="9"/>
      <c r="C543" s="9"/>
      <c r="D543" s="9"/>
      <c r="E543" s="9"/>
      <c r="F543" s="9"/>
      <c r="G543" s="9"/>
      <c r="H543" s="9"/>
      <c r="I543" s="9"/>
      <c r="J543" s="9"/>
      <c r="K543" s="9"/>
    </row>
    <row r="544" spans="1:11" hidden="1" x14ac:dyDescent="0.2">
      <c r="A544" s="9"/>
      <c r="B544" s="9"/>
      <c r="C544" s="9"/>
      <c r="D544" s="9"/>
      <c r="E544" s="9"/>
      <c r="F544" s="9"/>
      <c r="G544" s="9"/>
      <c r="H544" s="9"/>
      <c r="I544" s="9"/>
      <c r="J544" s="9"/>
      <c r="K544" s="9"/>
    </row>
    <row r="545" spans="1:11" hidden="1" x14ac:dyDescent="0.2">
      <c r="A545" s="9"/>
      <c r="B545" s="9"/>
      <c r="C545" s="9"/>
      <c r="D545" s="9"/>
      <c r="E545" s="9"/>
      <c r="F545" s="9"/>
      <c r="G545" s="9"/>
      <c r="H545" s="9"/>
      <c r="I545" s="9"/>
      <c r="J545" s="9"/>
      <c r="K545" s="9"/>
    </row>
    <row r="546" spans="1:11" hidden="1" x14ac:dyDescent="0.2">
      <c r="A546" s="9"/>
      <c r="B546" s="9"/>
      <c r="C546" s="9"/>
      <c r="D546" s="9"/>
      <c r="E546" s="9"/>
      <c r="F546" s="9"/>
      <c r="G546" s="9"/>
      <c r="H546" s="9"/>
      <c r="I546" s="9"/>
      <c r="J546" s="9"/>
      <c r="K546" s="9"/>
    </row>
    <row r="547" spans="1:11" hidden="1" x14ac:dyDescent="0.2">
      <c r="A547" s="9"/>
      <c r="B547" s="9"/>
      <c r="C547" s="9"/>
      <c r="D547" s="9"/>
      <c r="E547" s="9"/>
      <c r="F547" s="9"/>
      <c r="G547" s="9"/>
      <c r="H547" s="9"/>
      <c r="I547" s="9"/>
      <c r="J547" s="9"/>
      <c r="K547" s="9"/>
    </row>
    <row r="548" spans="1:11" hidden="1" x14ac:dyDescent="0.2">
      <c r="A548" s="9"/>
      <c r="B548" s="9"/>
      <c r="C548" s="9"/>
      <c r="D548" s="9"/>
      <c r="E548" s="9"/>
      <c r="F548" s="9"/>
      <c r="G548" s="9"/>
      <c r="H548" s="9"/>
      <c r="I548" s="9"/>
      <c r="J548" s="9"/>
      <c r="K548" s="9"/>
    </row>
    <row r="549" spans="1:11" hidden="1" x14ac:dyDescent="0.2">
      <c r="A549" s="9"/>
      <c r="B549" s="9"/>
      <c r="C549" s="9"/>
      <c r="D549" s="9"/>
      <c r="E549" s="9"/>
      <c r="F549" s="9"/>
      <c r="G549" s="9"/>
      <c r="H549" s="9"/>
      <c r="I549" s="9"/>
      <c r="J549" s="9"/>
      <c r="K549" s="9"/>
    </row>
    <row r="550" spans="1:11" hidden="1" x14ac:dyDescent="0.2">
      <c r="A550" s="9"/>
      <c r="B550" s="9"/>
      <c r="C550" s="9"/>
      <c r="D550" s="9"/>
      <c r="E550" s="9"/>
      <c r="F550" s="9"/>
      <c r="G550" s="9"/>
      <c r="H550" s="9"/>
      <c r="I550" s="9"/>
      <c r="J550" s="9"/>
      <c r="K550" s="9"/>
    </row>
    <row r="551" spans="1:11" hidden="1" x14ac:dyDescent="0.2">
      <c r="A551" s="9"/>
      <c r="B551" s="9"/>
      <c r="C551" s="9"/>
      <c r="D551" s="9"/>
      <c r="E551" s="9"/>
      <c r="F551" s="9"/>
      <c r="G551" s="9"/>
      <c r="H551" s="9"/>
      <c r="I551" s="9"/>
      <c r="J551" s="9"/>
      <c r="K551" s="9"/>
    </row>
    <row r="552" spans="1:11" hidden="1" x14ac:dyDescent="0.2">
      <c r="A552" s="9"/>
      <c r="B552" s="9"/>
      <c r="C552" s="9"/>
      <c r="D552" s="9"/>
      <c r="E552" s="9"/>
      <c r="F552" s="9"/>
      <c r="G552" s="9"/>
      <c r="H552" s="9"/>
      <c r="I552" s="9"/>
      <c r="J552" s="9"/>
      <c r="K552" s="9"/>
    </row>
    <row r="553" spans="1:11" hidden="1" x14ac:dyDescent="0.2">
      <c r="A553" s="9"/>
      <c r="B553" s="9"/>
      <c r="C553" s="9"/>
      <c r="D553" s="9"/>
      <c r="E553" s="9"/>
      <c r="F553" s="9"/>
      <c r="G553" s="9"/>
      <c r="H553" s="9"/>
      <c r="I553" s="9"/>
      <c r="J553" s="9"/>
      <c r="K553" s="9"/>
    </row>
    <row r="554" spans="1:11" hidden="1" x14ac:dyDescent="0.2">
      <c r="A554" s="9"/>
      <c r="B554" s="9"/>
      <c r="C554" s="9"/>
      <c r="D554" s="9"/>
      <c r="E554" s="9"/>
      <c r="F554" s="9"/>
      <c r="G554" s="9"/>
      <c r="H554" s="9"/>
      <c r="I554" s="9"/>
      <c r="J554" s="9"/>
      <c r="K554" s="9"/>
    </row>
    <row r="555" spans="1:11" hidden="1" x14ac:dyDescent="0.2">
      <c r="A555" s="9"/>
      <c r="B555" s="9"/>
      <c r="C555" s="9"/>
      <c r="D555" s="9"/>
      <c r="E555" s="9"/>
      <c r="F555" s="9"/>
      <c r="G555" s="9"/>
      <c r="H555" s="9"/>
      <c r="I555" s="9"/>
      <c r="J555" s="9"/>
      <c r="K555" s="9"/>
    </row>
    <row r="556" spans="1:11" hidden="1" x14ac:dyDescent="0.2">
      <c r="A556" s="9"/>
      <c r="B556" s="9"/>
      <c r="C556" s="9"/>
      <c r="D556" s="9"/>
      <c r="E556" s="9"/>
      <c r="F556" s="9"/>
      <c r="G556" s="9"/>
      <c r="H556" s="9"/>
      <c r="I556" s="9"/>
      <c r="J556" s="9"/>
      <c r="K556" s="9"/>
    </row>
    <row r="557" spans="1:11" hidden="1" x14ac:dyDescent="0.2">
      <c r="A557" s="9"/>
      <c r="B557" s="9"/>
      <c r="C557" s="9"/>
      <c r="D557" s="9"/>
      <c r="E557" s="9"/>
      <c r="F557" s="9"/>
      <c r="G557" s="9"/>
      <c r="H557" s="9"/>
      <c r="I557" s="9"/>
      <c r="J557" s="9"/>
      <c r="K557" s="9"/>
    </row>
    <row r="558" spans="1:11" hidden="1" x14ac:dyDescent="0.2">
      <c r="A558" s="9"/>
      <c r="B558" s="9"/>
      <c r="C558" s="9"/>
      <c r="D558" s="9"/>
      <c r="E558" s="9"/>
      <c r="F558" s="9"/>
      <c r="G558" s="9"/>
      <c r="H558" s="9"/>
      <c r="I558" s="9"/>
      <c r="J558" s="9"/>
      <c r="K558" s="9"/>
    </row>
    <row r="559" spans="1:11" hidden="1" x14ac:dyDescent="0.2">
      <c r="A559" s="9"/>
      <c r="B559" s="9"/>
      <c r="C559" s="9"/>
      <c r="D559" s="9"/>
      <c r="E559" s="9"/>
      <c r="F559" s="9"/>
      <c r="G559" s="9"/>
      <c r="H559" s="9"/>
      <c r="I559" s="9"/>
      <c r="J559" s="9"/>
      <c r="K559" s="9"/>
    </row>
    <row r="560" spans="1:11" hidden="1" x14ac:dyDescent="0.2">
      <c r="A560" s="9"/>
      <c r="B560" s="9"/>
      <c r="C560" s="9"/>
      <c r="D560" s="9"/>
      <c r="E560" s="9"/>
      <c r="F560" s="9"/>
      <c r="G560" s="9"/>
      <c r="H560" s="9"/>
      <c r="I560" s="9"/>
      <c r="J560" s="9"/>
      <c r="K560" s="9"/>
    </row>
    <row r="561" spans="1:11" hidden="1" x14ac:dyDescent="0.2">
      <c r="A561" s="9"/>
      <c r="B561" s="9"/>
      <c r="C561" s="9"/>
      <c r="D561" s="9"/>
      <c r="E561" s="9"/>
      <c r="F561" s="9"/>
      <c r="G561" s="9"/>
      <c r="H561" s="9"/>
      <c r="I561" s="9"/>
      <c r="J561" s="9"/>
      <c r="K561" s="9"/>
    </row>
    <row r="562" spans="1:11" hidden="1" x14ac:dyDescent="0.2">
      <c r="A562" s="9"/>
      <c r="B562" s="9"/>
      <c r="C562" s="9"/>
      <c r="D562" s="9"/>
      <c r="E562" s="9"/>
      <c r="F562" s="9"/>
      <c r="G562" s="9"/>
      <c r="H562" s="9"/>
      <c r="I562" s="9"/>
      <c r="J562" s="9"/>
      <c r="K562" s="9"/>
    </row>
    <row r="563" spans="1:11" hidden="1" x14ac:dyDescent="0.2">
      <c r="A563" s="9"/>
      <c r="B563" s="9"/>
      <c r="C563" s="9"/>
      <c r="D563" s="9"/>
      <c r="E563" s="9"/>
      <c r="F563" s="9"/>
      <c r="G563" s="9"/>
      <c r="H563" s="9"/>
      <c r="I563" s="9"/>
      <c r="J563" s="9"/>
      <c r="K563" s="9"/>
    </row>
    <row r="564" spans="1:11" hidden="1" x14ac:dyDescent="0.2">
      <c r="A564" s="9"/>
      <c r="B564" s="9"/>
      <c r="C564" s="9"/>
      <c r="D564" s="9"/>
      <c r="E564" s="9"/>
      <c r="F564" s="9"/>
      <c r="G564" s="9"/>
      <c r="H564" s="9"/>
      <c r="I564" s="9"/>
      <c r="J564" s="9"/>
      <c r="K564" s="9"/>
    </row>
    <row r="565" spans="1:11" hidden="1" x14ac:dyDescent="0.2">
      <c r="A565" s="9"/>
      <c r="B565" s="9"/>
      <c r="C565" s="9"/>
      <c r="D565" s="9"/>
      <c r="E565" s="9"/>
      <c r="F565" s="9"/>
      <c r="G565" s="9"/>
      <c r="H565" s="9"/>
      <c r="I565" s="9"/>
      <c r="J565" s="9"/>
      <c r="K565" s="9"/>
    </row>
    <row r="566" spans="1:11" hidden="1" x14ac:dyDescent="0.2">
      <c r="A566" s="9"/>
      <c r="B566" s="9"/>
      <c r="C566" s="9"/>
      <c r="D566" s="9"/>
      <c r="E566" s="9"/>
      <c r="F566" s="9"/>
      <c r="G566" s="9"/>
      <c r="H566" s="9"/>
      <c r="I566" s="9"/>
      <c r="J566" s="9"/>
      <c r="K566" s="9"/>
    </row>
    <row r="567" spans="1:11" hidden="1" x14ac:dyDescent="0.2">
      <c r="A567" s="9"/>
      <c r="B567" s="9"/>
      <c r="C567" s="9"/>
      <c r="D567" s="9"/>
      <c r="E567" s="9"/>
      <c r="F567" s="9"/>
      <c r="G567" s="9"/>
      <c r="H567" s="9"/>
      <c r="I567" s="9"/>
      <c r="J567" s="9"/>
      <c r="K567" s="9"/>
    </row>
    <row r="568" spans="1:11" hidden="1" x14ac:dyDescent="0.2">
      <c r="A568" s="9"/>
      <c r="B568" s="9"/>
      <c r="C568" s="9"/>
      <c r="D568" s="9"/>
      <c r="E568" s="9"/>
      <c r="F568" s="9"/>
      <c r="G568" s="9"/>
      <c r="H568" s="9"/>
      <c r="I568" s="9"/>
      <c r="J568" s="9"/>
      <c r="K568" s="9"/>
    </row>
    <row r="569" spans="1:11" hidden="1" x14ac:dyDescent="0.2">
      <c r="A569" s="9"/>
      <c r="B569" s="9"/>
      <c r="C569" s="9"/>
      <c r="D569" s="9"/>
      <c r="E569" s="9"/>
      <c r="F569" s="9"/>
      <c r="G569" s="9"/>
      <c r="H569" s="9"/>
      <c r="I569" s="9"/>
      <c r="J569" s="9"/>
      <c r="K569" s="9"/>
    </row>
    <row r="570" spans="1:11" hidden="1" x14ac:dyDescent="0.2">
      <c r="A570" s="9"/>
      <c r="B570" s="9"/>
      <c r="C570" s="9"/>
      <c r="D570" s="9"/>
      <c r="E570" s="9"/>
      <c r="F570" s="9"/>
      <c r="G570" s="9"/>
      <c r="H570" s="9"/>
      <c r="I570" s="9"/>
      <c r="J570" s="9"/>
      <c r="K570" s="9"/>
    </row>
    <row r="571" spans="1:11" hidden="1" x14ac:dyDescent="0.2">
      <c r="A571" s="9"/>
      <c r="B571" s="9"/>
      <c r="C571" s="9"/>
      <c r="D571" s="9"/>
      <c r="E571" s="9"/>
      <c r="F571" s="9"/>
      <c r="G571" s="9"/>
      <c r="H571" s="9"/>
      <c r="I571" s="9"/>
      <c r="J571" s="9"/>
      <c r="K571" s="9"/>
    </row>
    <row r="572" spans="1:11" hidden="1" x14ac:dyDescent="0.2">
      <c r="A572" s="9"/>
      <c r="B572" s="9"/>
      <c r="C572" s="9"/>
      <c r="D572" s="9"/>
      <c r="E572" s="9"/>
      <c r="F572" s="9"/>
      <c r="G572" s="9"/>
      <c r="H572" s="9"/>
      <c r="I572" s="9"/>
      <c r="J572" s="9"/>
      <c r="K572" s="9"/>
    </row>
    <row r="573" spans="1:11" hidden="1" x14ac:dyDescent="0.2">
      <c r="A573" s="9"/>
      <c r="B573" s="9"/>
      <c r="C573" s="9"/>
      <c r="D573" s="9"/>
      <c r="E573" s="9"/>
      <c r="F573" s="9"/>
      <c r="G573" s="9"/>
      <c r="H573" s="9"/>
      <c r="I573" s="9"/>
      <c r="J573" s="9"/>
      <c r="K573" s="9"/>
    </row>
    <row r="574" spans="1:11" hidden="1" x14ac:dyDescent="0.2">
      <c r="A574" s="9"/>
      <c r="B574" s="9"/>
      <c r="C574" s="9"/>
      <c r="D574" s="9"/>
      <c r="E574" s="9"/>
      <c r="F574" s="9"/>
      <c r="G574" s="9"/>
      <c r="H574" s="9"/>
      <c r="I574" s="9"/>
      <c r="J574" s="9"/>
      <c r="K574" s="9"/>
    </row>
    <row r="575" spans="1:11" hidden="1" x14ac:dyDescent="0.2">
      <c r="A575" s="9"/>
      <c r="B575" s="9"/>
      <c r="C575" s="9"/>
      <c r="D575" s="9"/>
      <c r="E575" s="9"/>
      <c r="F575" s="9"/>
      <c r="G575" s="9"/>
      <c r="H575" s="9"/>
      <c r="I575" s="9"/>
      <c r="J575" s="9"/>
      <c r="K575" s="9"/>
    </row>
    <row r="576" spans="1:11" hidden="1" x14ac:dyDescent="0.2">
      <c r="A576" s="9"/>
      <c r="B576" s="9"/>
      <c r="C576" s="9"/>
      <c r="D576" s="9"/>
      <c r="E576" s="9"/>
      <c r="F576" s="9"/>
      <c r="G576" s="9"/>
      <c r="H576" s="9"/>
      <c r="I576" s="9"/>
      <c r="J576" s="9"/>
      <c r="K576" s="9"/>
    </row>
    <row r="577" spans="1:11" hidden="1" x14ac:dyDescent="0.2">
      <c r="A577" s="9"/>
      <c r="B577" s="9"/>
      <c r="C577" s="9"/>
      <c r="D577" s="9"/>
      <c r="E577" s="9"/>
      <c r="F577" s="9"/>
      <c r="G577" s="9"/>
      <c r="H577" s="9"/>
      <c r="I577" s="9"/>
      <c r="J577" s="9"/>
      <c r="K577" s="9"/>
    </row>
    <row r="578" spans="1:11" hidden="1" x14ac:dyDescent="0.2">
      <c r="A578" s="9"/>
      <c r="B578" s="9"/>
      <c r="C578" s="9"/>
      <c r="D578" s="9"/>
      <c r="E578" s="9"/>
      <c r="F578" s="9"/>
      <c r="G578" s="9"/>
      <c r="H578" s="9"/>
      <c r="I578" s="9"/>
      <c r="J578" s="9"/>
      <c r="K578" s="9"/>
    </row>
    <row r="579" spans="1:11" hidden="1" x14ac:dyDescent="0.2">
      <c r="A579" s="9"/>
      <c r="B579" s="9"/>
      <c r="C579" s="9"/>
      <c r="D579" s="9"/>
      <c r="E579" s="9"/>
      <c r="F579" s="9"/>
      <c r="G579" s="9"/>
      <c r="H579" s="9"/>
      <c r="I579" s="9"/>
      <c r="J579" s="9"/>
      <c r="K579" s="9"/>
    </row>
    <row r="580" spans="1:11" hidden="1" x14ac:dyDescent="0.2">
      <c r="A580" s="9"/>
      <c r="B580" s="9"/>
      <c r="C580" s="9"/>
      <c r="D580" s="9"/>
      <c r="E580" s="9"/>
      <c r="F580" s="9"/>
      <c r="G580" s="9"/>
      <c r="H580" s="9"/>
      <c r="I580" s="9"/>
      <c r="J580" s="9"/>
      <c r="K580" s="9"/>
    </row>
    <row r="581" spans="1:11" hidden="1" x14ac:dyDescent="0.2">
      <c r="A581" s="9"/>
      <c r="B581" s="9"/>
      <c r="C581" s="9"/>
      <c r="D581" s="9"/>
      <c r="E581" s="9"/>
      <c r="F581" s="9"/>
      <c r="G581" s="9"/>
      <c r="H581" s="9"/>
      <c r="I581" s="9"/>
      <c r="J581" s="9"/>
      <c r="K581" s="9"/>
    </row>
    <row r="582" spans="1:11" hidden="1" x14ac:dyDescent="0.2">
      <c r="A582" s="9"/>
      <c r="B582" s="9"/>
      <c r="C582" s="9"/>
      <c r="D582" s="9"/>
      <c r="E582" s="9"/>
      <c r="F582" s="9"/>
      <c r="G582" s="9"/>
      <c r="H582" s="9"/>
      <c r="I582" s="9"/>
      <c r="J582" s="9"/>
      <c r="K582" s="9"/>
    </row>
    <row r="583" spans="1:11" hidden="1" x14ac:dyDescent="0.2">
      <c r="A583" s="9"/>
      <c r="B583" s="9"/>
      <c r="C583" s="9"/>
      <c r="D583" s="9"/>
      <c r="E583" s="9"/>
      <c r="F583" s="9"/>
      <c r="G583" s="9"/>
      <c r="H583" s="9"/>
      <c r="I583" s="9"/>
      <c r="J583" s="9"/>
      <c r="K583" s="9"/>
    </row>
    <row r="584" spans="1:11" hidden="1" x14ac:dyDescent="0.2">
      <c r="A584" s="9"/>
      <c r="B584" s="9"/>
      <c r="C584" s="9"/>
      <c r="D584" s="9"/>
      <c r="E584" s="9"/>
      <c r="F584" s="9"/>
      <c r="G584" s="9"/>
      <c r="H584" s="9"/>
      <c r="I584" s="9"/>
      <c r="J584" s="9"/>
      <c r="K584" s="9"/>
    </row>
    <row r="585" spans="1:11" hidden="1" x14ac:dyDescent="0.2">
      <c r="A585" s="9"/>
      <c r="B585" s="9"/>
      <c r="C585" s="9"/>
      <c r="D585" s="9"/>
      <c r="E585" s="9"/>
      <c r="F585" s="9"/>
      <c r="G585" s="9"/>
      <c r="H585" s="9"/>
      <c r="I585" s="9"/>
      <c r="J585" s="9"/>
      <c r="K585" s="9"/>
    </row>
    <row r="586" spans="1:11" hidden="1" x14ac:dyDescent="0.2">
      <c r="A586" s="9"/>
      <c r="B586" s="9"/>
      <c r="C586" s="9"/>
      <c r="D586" s="9"/>
      <c r="E586" s="9"/>
      <c r="F586" s="9"/>
      <c r="G586" s="9"/>
      <c r="H586" s="9"/>
      <c r="I586" s="9"/>
      <c r="J586" s="9"/>
      <c r="K586" s="9"/>
    </row>
    <row r="587" spans="1:11" hidden="1" x14ac:dyDescent="0.2">
      <c r="A587" s="9"/>
      <c r="B587" s="9"/>
      <c r="C587" s="9"/>
      <c r="D587" s="9"/>
      <c r="E587" s="9"/>
      <c r="F587" s="9"/>
      <c r="G587" s="9"/>
      <c r="H587" s="9"/>
      <c r="I587" s="9"/>
      <c r="J587" s="9"/>
      <c r="K587" s="9"/>
    </row>
    <row r="588" spans="1:11" hidden="1" x14ac:dyDescent="0.2">
      <c r="A588" s="9"/>
      <c r="B588" s="9"/>
      <c r="C588" s="9"/>
      <c r="D588" s="9"/>
      <c r="E588" s="9"/>
      <c r="F588" s="9"/>
      <c r="G588" s="9"/>
      <c r="H588" s="9"/>
      <c r="I588" s="9"/>
      <c r="J588" s="9"/>
      <c r="K588" s="9"/>
    </row>
    <row r="589" spans="1:11" hidden="1" x14ac:dyDescent="0.2">
      <c r="A589" s="9"/>
      <c r="B589" s="9"/>
      <c r="C589" s="9"/>
      <c r="D589" s="9"/>
      <c r="E589" s="9"/>
      <c r="F589" s="9"/>
      <c r="G589" s="9"/>
      <c r="H589" s="9"/>
      <c r="I589" s="9"/>
      <c r="J589" s="9"/>
      <c r="K589" s="9"/>
    </row>
    <row r="590" spans="1:11" hidden="1" x14ac:dyDescent="0.2">
      <c r="A590" s="9"/>
      <c r="B590" s="9"/>
      <c r="C590" s="9"/>
      <c r="D590" s="9"/>
      <c r="E590" s="9"/>
      <c r="F590" s="9"/>
      <c r="G590" s="9"/>
      <c r="H590" s="9"/>
      <c r="I590" s="9"/>
      <c r="J590" s="9"/>
      <c r="K590" s="9"/>
    </row>
    <row r="591" spans="1:11" hidden="1" x14ac:dyDescent="0.2">
      <c r="A591" s="9"/>
      <c r="B591" s="9"/>
      <c r="C591" s="9"/>
      <c r="D591" s="9"/>
      <c r="E591" s="9"/>
      <c r="F591" s="9"/>
      <c r="G591" s="9"/>
      <c r="H591" s="9"/>
      <c r="I591" s="9"/>
      <c r="J591" s="9"/>
      <c r="K591" s="9"/>
    </row>
    <row r="592" spans="1:11" hidden="1" x14ac:dyDescent="0.2">
      <c r="A592" s="9"/>
      <c r="B592" s="9"/>
      <c r="C592" s="9"/>
      <c r="D592" s="9"/>
      <c r="E592" s="9"/>
      <c r="F592" s="9"/>
      <c r="G592" s="9"/>
      <c r="H592" s="9"/>
      <c r="I592" s="9"/>
      <c r="J592" s="9"/>
      <c r="K592" s="9"/>
    </row>
    <row r="593" spans="1:11" hidden="1" x14ac:dyDescent="0.2">
      <c r="A593" s="9"/>
      <c r="B593" s="9"/>
      <c r="C593" s="9"/>
      <c r="D593" s="9"/>
      <c r="E593" s="9"/>
      <c r="F593" s="9"/>
      <c r="G593" s="9"/>
      <c r="H593" s="9"/>
      <c r="I593" s="9"/>
      <c r="J593" s="9"/>
      <c r="K593" s="9"/>
    </row>
    <row r="594" spans="1:11" hidden="1" x14ac:dyDescent="0.2">
      <c r="A594" s="9"/>
      <c r="B594" s="9"/>
      <c r="C594" s="9"/>
      <c r="D594" s="9"/>
      <c r="E594" s="9"/>
      <c r="F594" s="9"/>
      <c r="G594" s="9"/>
      <c r="H594" s="9"/>
      <c r="I594" s="9"/>
      <c r="J594" s="9"/>
      <c r="K594" s="9"/>
    </row>
    <row r="595" spans="1:11" hidden="1" x14ac:dyDescent="0.2">
      <c r="A595" s="9"/>
      <c r="B595" s="9"/>
      <c r="C595" s="9"/>
      <c r="D595" s="9"/>
      <c r="E595" s="9"/>
      <c r="F595" s="9"/>
      <c r="G595" s="9"/>
      <c r="H595" s="9"/>
      <c r="I595" s="9"/>
      <c r="J595" s="9"/>
      <c r="K595" s="9"/>
    </row>
    <row r="596" spans="1:11" hidden="1" x14ac:dyDescent="0.2">
      <c r="A596" s="9"/>
      <c r="B596" s="9"/>
      <c r="C596" s="9"/>
      <c r="D596" s="9"/>
      <c r="E596" s="9"/>
      <c r="F596" s="9"/>
      <c r="G596" s="9"/>
      <c r="H596" s="9"/>
      <c r="I596" s="9"/>
      <c r="J596" s="9"/>
      <c r="K596" s="9"/>
    </row>
    <row r="597" spans="1:11" hidden="1" x14ac:dyDescent="0.2">
      <c r="A597" s="9"/>
      <c r="B597" s="9"/>
      <c r="C597" s="9"/>
      <c r="D597" s="9"/>
      <c r="E597" s="9"/>
      <c r="F597" s="9"/>
      <c r="G597" s="9"/>
      <c r="H597" s="9"/>
      <c r="I597" s="9"/>
      <c r="J597" s="9"/>
      <c r="K597" s="9"/>
    </row>
    <row r="598" spans="1:11" hidden="1" x14ac:dyDescent="0.2">
      <c r="A598" s="9"/>
      <c r="B598" s="9"/>
      <c r="C598" s="9"/>
      <c r="D598" s="9"/>
      <c r="E598" s="9"/>
      <c r="F598" s="9"/>
      <c r="G598" s="9"/>
      <c r="H598" s="9"/>
      <c r="I598" s="9"/>
      <c r="J598" s="9"/>
      <c r="K598" s="9"/>
    </row>
    <row r="599" spans="1:11" hidden="1" x14ac:dyDescent="0.2">
      <c r="A599" s="9"/>
      <c r="B599" s="9"/>
      <c r="C599" s="9"/>
      <c r="D599" s="9"/>
      <c r="E599" s="9"/>
      <c r="F599" s="9"/>
      <c r="G599" s="9"/>
      <c r="H599" s="9"/>
      <c r="I599" s="9"/>
      <c r="J599" s="9"/>
      <c r="K599" s="9"/>
    </row>
    <row r="600" spans="1:11" hidden="1" x14ac:dyDescent="0.2">
      <c r="A600" s="9"/>
      <c r="B600" s="9"/>
      <c r="C600" s="9"/>
      <c r="D600" s="9"/>
      <c r="E600" s="9"/>
      <c r="F600" s="9"/>
      <c r="G600" s="9"/>
      <c r="H600" s="9"/>
      <c r="I600" s="9"/>
      <c r="J600" s="9"/>
      <c r="K600" s="9"/>
    </row>
    <row r="601" spans="1:11" hidden="1" x14ac:dyDescent="0.2">
      <c r="A601" s="9"/>
      <c r="B601" s="9"/>
      <c r="C601" s="9"/>
      <c r="D601" s="9"/>
      <c r="E601" s="9"/>
      <c r="F601" s="9"/>
      <c r="G601" s="9"/>
      <c r="H601" s="9"/>
      <c r="I601" s="9"/>
      <c r="J601" s="9"/>
      <c r="K601" s="9"/>
    </row>
    <row r="602" spans="1:11" hidden="1" x14ac:dyDescent="0.2">
      <c r="A602" s="9"/>
      <c r="B602" s="9"/>
      <c r="C602" s="9"/>
      <c r="D602" s="9"/>
      <c r="E602" s="9"/>
      <c r="F602" s="9"/>
      <c r="G602" s="9"/>
      <c r="H602" s="9"/>
      <c r="I602" s="9"/>
      <c r="J602" s="9"/>
      <c r="K602" s="9"/>
    </row>
    <row r="603" spans="1:11" hidden="1" x14ac:dyDescent="0.2">
      <c r="A603" s="9"/>
      <c r="B603" s="9"/>
      <c r="C603" s="9"/>
      <c r="D603" s="9"/>
      <c r="E603" s="9"/>
      <c r="F603" s="9"/>
      <c r="G603" s="9"/>
      <c r="H603" s="9"/>
      <c r="I603" s="9"/>
      <c r="J603" s="9"/>
      <c r="K603" s="9"/>
    </row>
    <row r="604" spans="1:11" hidden="1" x14ac:dyDescent="0.2">
      <c r="A604" s="9"/>
      <c r="B604" s="9"/>
      <c r="C604" s="9"/>
      <c r="D604" s="9"/>
      <c r="E604" s="9"/>
      <c r="F604" s="9"/>
      <c r="G604" s="9"/>
      <c r="H604" s="9"/>
      <c r="I604" s="9"/>
      <c r="J604" s="9"/>
      <c r="K604" s="9"/>
    </row>
    <row r="605" spans="1:11" hidden="1" x14ac:dyDescent="0.2">
      <c r="A605" s="9"/>
      <c r="B605" s="9"/>
      <c r="C605" s="9"/>
      <c r="D605" s="9"/>
      <c r="E605" s="9"/>
      <c r="F605" s="9"/>
      <c r="G605" s="9"/>
      <c r="H605" s="9"/>
      <c r="I605" s="9"/>
      <c r="J605" s="9"/>
      <c r="K605" s="9"/>
    </row>
    <row r="606" spans="1:11" hidden="1" x14ac:dyDescent="0.2">
      <c r="A606" s="9"/>
      <c r="B606" s="9"/>
      <c r="C606" s="9"/>
      <c r="D606" s="9"/>
      <c r="E606" s="9"/>
      <c r="F606" s="9"/>
      <c r="G606" s="9"/>
      <c r="H606" s="9"/>
      <c r="I606" s="9"/>
      <c r="J606" s="9"/>
      <c r="K606" s="9"/>
    </row>
    <row r="607" spans="1:11" hidden="1" x14ac:dyDescent="0.2">
      <c r="A607" s="9"/>
      <c r="B607" s="9"/>
      <c r="C607" s="9"/>
      <c r="D607" s="9"/>
      <c r="E607" s="9"/>
      <c r="F607" s="9"/>
      <c r="G607" s="9"/>
      <c r="H607" s="9"/>
      <c r="I607" s="9"/>
      <c r="J607" s="9"/>
      <c r="K607" s="9"/>
    </row>
    <row r="608" spans="1:11" hidden="1" x14ac:dyDescent="0.2">
      <c r="A608" s="9"/>
      <c r="B608" s="9"/>
      <c r="C608" s="9"/>
      <c r="D608" s="9"/>
      <c r="E608" s="9"/>
      <c r="F608" s="9"/>
      <c r="G608" s="9"/>
      <c r="H608" s="9"/>
      <c r="I608" s="9"/>
      <c r="J608" s="9"/>
      <c r="K608" s="9"/>
    </row>
    <row r="609" spans="1:11" hidden="1" x14ac:dyDescent="0.2">
      <c r="A609" s="9"/>
      <c r="B609" s="9"/>
      <c r="C609" s="9"/>
      <c r="D609" s="9"/>
      <c r="E609" s="9"/>
      <c r="F609" s="9"/>
      <c r="G609" s="9"/>
      <c r="H609" s="9"/>
      <c r="I609" s="9"/>
      <c r="J609" s="9"/>
      <c r="K609" s="9"/>
    </row>
    <row r="610" spans="1:11" hidden="1" x14ac:dyDescent="0.2">
      <c r="A610" s="9"/>
      <c r="B610" s="9"/>
      <c r="C610" s="9"/>
      <c r="D610" s="9"/>
      <c r="E610" s="9"/>
      <c r="F610" s="9"/>
      <c r="G610" s="9"/>
      <c r="H610" s="9"/>
      <c r="I610" s="9"/>
      <c r="J610" s="9"/>
      <c r="K610" s="9"/>
    </row>
    <row r="611" spans="1:11" hidden="1" x14ac:dyDescent="0.2">
      <c r="A611" s="9"/>
      <c r="B611" s="9"/>
      <c r="C611" s="9"/>
      <c r="D611" s="9"/>
      <c r="E611" s="9"/>
      <c r="F611" s="9"/>
      <c r="G611" s="9"/>
      <c r="H611" s="9"/>
      <c r="I611" s="9"/>
      <c r="J611" s="9"/>
      <c r="K611" s="9"/>
    </row>
    <row r="612" spans="1:11" hidden="1" x14ac:dyDescent="0.2">
      <c r="A612" s="9"/>
      <c r="B612" s="9"/>
      <c r="C612" s="9"/>
      <c r="D612" s="9"/>
      <c r="E612" s="9"/>
      <c r="F612" s="9"/>
      <c r="G612" s="9"/>
      <c r="H612" s="9"/>
      <c r="I612" s="9"/>
      <c r="J612" s="9"/>
      <c r="K612" s="9"/>
    </row>
    <row r="613" spans="1:11" hidden="1" x14ac:dyDescent="0.2">
      <c r="A613" s="9"/>
      <c r="B613" s="9"/>
      <c r="C613" s="9"/>
      <c r="D613" s="9"/>
      <c r="E613" s="9"/>
      <c r="F613" s="9"/>
      <c r="G613" s="9"/>
      <c r="H613" s="9"/>
      <c r="I613" s="9"/>
      <c r="J613" s="9"/>
      <c r="K613" s="9"/>
    </row>
    <row r="614" spans="1:11" hidden="1" x14ac:dyDescent="0.2">
      <c r="A614" s="9"/>
      <c r="B614" s="9"/>
      <c r="C614" s="9"/>
      <c r="D614" s="9"/>
      <c r="E614" s="9"/>
      <c r="F614" s="9"/>
      <c r="G614" s="9"/>
      <c r="H614" s="9"/>
      <c r="I614" s="9"/>
      <c r="J614" s="9"/>
      <c r="K614" s="9"/>
    </row>
    <row r="615" spans="1:11" hidden="1" x14ac:dyDescent="0.2">
      <c r="A615" s="9"/>
      <c r="B615" s="9"/>
      <c r="C615" s="9"/>
      <c r="D615" s="9"/>
      <c r="E615" s="9"/>
      <c r="F615" s="9"/>
      <c r="G615" s="9"/>
      <c r="H615" s="9"/>
      <c r="I615" s="9"/>
      <c r="J615" s="9"/>
      <c r="K615" s="9"/>
    </row>
    <row r="616" spans="1:11" hidden="1" x14ac:dyDescent="0.2">
      <c r="A616" s="9"/>
      <c r="B616" s="9"/>
      <c r="C616" s="9"/>
      <c r="D616" s="9"/>
      <c r="E616" s="9"/>
      <c r="F616" s="9"/>
      <c r="G616" s="9"/>
      <c r="H616" s="9"/>
      <c r="I616" s="9"/>
      <c r="J616" s="9"/>
      <c r="K616" s="9"/>
    </row>
    <row r="617" spans="1:11" hidden="1" x14ac:dyDescent="0.2">
      <c r="A617" s="9"/>
      <c r="B617" s="9"/>
      <c r="C617" s="9"/>
      <c r="D617" s="9"/>
      <c r="E617" s="9"/>
      <c r="F617" s="9"/>
      <c r="G617" s="9"/>
      <c r="H617" s="9"/>
      <c r="I617" s="9"/>
      <c r="J617" s="9"/>
      <c r="K617" s="9"/>
    </row>
    <row r="618" spans="1:11" hidden="1" x14ac:dyDescent="0.2">
      <c r="A618" s="9"/>
      <c r="B618" s="9"/>
      <c r="C618" s="9"/>
      <c r="D618" s="9"/>
      <c r="E618" s="9"/>
      <c r="F618" s="9"/>
      <c r="G618" s="9"/>
      <c r="H618" s="9"/>
      <c r="I618" s="9"/>
      <c r="J618" s="9"/>
      <c r="K618" s="9"/>
    </row>
    <row r="619" spans="1:11" hidden="1" x14ac:dyDescent="0.2">
      <c r="A619" s="9"/>
      <c r="B619" s="9"/>
      <c r="C619" s="9"/>
      <c r="D619" s="9"/>
      <c r="E619" s="9"/>
      <c r="F619" s="9"/>
      <c r="G619" s="9"/>
      <c r="H619" s="9"/>
      <c r="I619" s="9"/>
      <c r="J619" s="9"/>
      <c r="K619" s="9"/>
    </row>
    <row r="620" spans="1:11" hidden="1" x14ac:dyDescent="0.2">
      <c r="A620" s="9"/>
      <c r="B620" s="9"/>
      <c r="C620" s="9"/>
      <c r="D620" s="9"/>
      <c r="E620" s="9"/>
      <c r="F620" s="9"/>
      <c r="G620" s="9"/>
      <c r="H620" s="9"/>
      <c r="I620" s="9"/>
      <c r="J620" s="9"/>
      <c r="K620" s="9"/>
    </row>
    <row r="621" spans="1:11" hidden="1" x14ac:dyDescent="0.2">
      <c r="A621" s="9"/>
      <c r="B621" s="9"/>
      <c r="C621" s="9"/>
      <c r="D621" s="9"/>
      <c r="E621" s="9"/>
      <c r="F621" s="9"/>
      <c r="G621" s="9"/>
      <c r="H621" s="9"/>
      <c r="I621" s="9"/>
      <c r="J621" s="9"/>
      <c r="K621" s="9"/>
    </row>
    <row r="622" spans="1:11" hidden="1" x14ac:dyDescent="0.2">
      <c r="A622" s="9"/>
      <c r="B622" s="9"/>
      <c r="C622" s="9"/>
      <c r="D622" s="9"/>
      <c r="E622" s="9"/>
      <c r="F622" s="9"/>
      <c r="G622" s="9"/>
      <c r="H622" s="9"/>
      <c r="I622" s="9"/>
      <c r="J622" s="9"/>
      <c r="K622" s="9"/>
    </row>
    <row r="623" spans="1:11" hidden="1" x14ac:dyDescent="0.2">
      <c r="A623" s="9"/>
      <c r="B623" s="9"/>
      <c r="C623" s="9"/>
      <c r="D623" s="9"/>
      <c r="E623" s="9"/>
      <c r="F623" s="9"/>
      <c r="G623" s="9"/>
      <c r="H623" s="9"/>
      <c r="I623" s="9"/>
      <c r="J623" s="9"/>
      <c r="K623" s="9"/>
    </row>
    <row r="624" spans="1:11" hidden="1" x14ac:dyDescent="0.2">
      <c r="A624" s="9"/>
      <c r="B624" s="9"/>
      <c r="C624" s="9"/>
      <c r="D624" s="9"/>
      <c r="E624" s="9"/>
      <c r="F624" s="9"/>
      <c r="G624" s="9"/>
      <c r="H624" s="9"/>
      <c r="I624" s="9"/>
      <c r="J624" s="9"/>
      <c r="K624" s="9"/>
    </row>
    <row r="625" spans="1:11" hidden="1" x14ac:dyDescent="0.2">
      <c r="A625" s="9"/>
      <c r="B625" s="9"/>
      <c r="C625" s="9"/>
      <c r="D625" s="9"/>
      <c r="E625" s="9"/>
      <c r="F625" s="9"/>
      <c r="G625" s="9"/>
      <c r="H625" s="9"/>
      <c r="I625" s="9"/>
      <c r="J625" s="9"/>
      <c r="K625" s="9"/>
    </row>
    <row r="626" spans="1:11" hidden="1" x14ac:dyDescent="0.2">
      <c r="A626" s="9"/>
      <c r="B626" s="9"/>
      <c r="C626" s="9"/>
      <c r="D626" s="9"/>
      <c r="E626" s="9"/>
      <c r="F626" s="9"/>
      <c r="G626" s="9"/>
      <c r="H626" s="9"/>
      <c r="I626" s="9"/>
      <c r="J626" s="9"/>
      <c r="K626" s="9"/>
    </row>
    <row r="627" spans="1:11" hidden="1" x14ac:dyDescent="0.2">
      <c r="A627" s="9"/>
      <c r="B627" s="9"/>
      <c r="C627" s="9"/>
      <c r="D627" s="9"/>
      <c r="E627" s="9"/>
      <c r="F627" s="9"/>
      <c r="G627" s="9"/>
      <c r="H627" s="9"/>
      <c r="I627" s="9"/>
      <c r="J627" s="9"/>
      <c r="K627" s="9"/>
    </row>
    <row r="628" spans="1:11" hidden="1" x14ac:dyDescent="0.2">
      <c r="A628" s="9"/>
      <c r="B628" s="9"/>
      <c r="C628" s="9"/>
      <c r="D628" s="9"/>
      <c r="E628" s="9"/>
      <c r="F628" s="9"/>
      <c r="G628" s="9"/>
      <c r="H628" s="9"/>
      <c r="I628" s="9"/>
      <c r="J628" s="9"/>
      <c r="K628" s="9"/>
    </row>
    <row r="629" spans="1:11" hidden="1" x14ac:dyDescent="0.2">
      <c r="A629" s="9"/>
      <c r="B629" s="9"/>
      <c r="C629" s="9"/>
      <c r="D629" s="9"/>
      <c r="E629" s="9"/>
      <c r="F629" s="9"/>
      <c r="G629" s="9"/>
      <c r="H629" s="9"/>
      <c r="I629" s="9"/>
      <c r="J629" s="9"/>
      <c r="K629" s="9"/>
    </row>
    <row r="630" spans="1:11" hidden="1" x14ac:dyDescent="0.2">
      <c r="A630" s="9"/>
      <c r="B630" s="9"/>
      <c r="C630" s="9"/>
      <c r="D630" s="9"/>
      <c r="E630" s="9"/>
      <c r="F630" s="9"/>
      <c r="G630" s="9"/>
      <c r="H630" s="9"/>
      <c r="I630" s="9"/>
      <c r="J630" s="9"/>
      <c r="K630" s="9"/>
    </row>
    <row r="631" spans="1:11" hidden="1" x14ac:dyDescent="0.2">
      <c r="A631" s="9"/>
      <c r="B631" s="9"/>
      <c r="C631" s="9"/>
      <c r="D631" s="9"/>
      <c r="E631" s="9"/>
      <c r="F631" s="9"/>
      <c r="G631" s="9"/>
      <c r="H631" s="9"/>
      <c r="I631" s="9"/>
      <c r="J631" s="9"/>
      <c r="K631" s="9"/>
    </row>
    <row r="632" spans="1:11" hidden="1" x14ac:dyDescent="0.2">
      <c r="A632" s="9"/>
      <c r="B632" s="9"/>
      <c r="C632" s="9"/>
      <c r="D632" s="9"/>
      <c r="E632" s="9"/>
      <c r="F632" s="9"/>
      <c r="G632" s="9"/>
      <c r="H632" s="9"/>
      <c r="I632" s="9"/>
      <c r="J632" s="9"/>
      <c r="K632" s="9"/>
    </row>
    <row r="633" spans="1:11" hidden="1" x14ac:dyDescent="0.2">
      <c r="A633" s="9"/>
      <c r="B633" s="9"/>
      <c r="C633" s="9"/>
      <c r="D633" s="9"/>
      <c r="E633" s="9"/>
      <c r="F633" s="9"/>
      <c r="G633" s="9"/>
      <c r="H633" s="9"/>
      <c r="I633" s="9"/>
      <c r="J633" s="9"/>
      <c r="K633" s="9"/>
    </row>
    <row r="634" spans="1:11" hidden="1" x14ac:dyDescent="0.2">
      <c r="A634" s="9"/>
      <c r="B634" s="9"/>
      <c r="C634" s="9"/>
      <c r="D634" s="9"/>
      <c r="E634" s="9"/>
      <c r="F634" s="9"/>
      <c r="G634" s="9"/>
      <c r="H634" s="9"/>
      <c r="I634" s="9"/>
      <c r="J634" s="9"/>
      <c r="K634" s="9"/>
    </row>
    <row r="635" spans="1:11" hidden="1" x14ac:dyDescent="0.2">
      <c r="A635" s="9"/>
      <c r="B635" s="9"/>
      <c r="C635" s="9"/>
      <c r="D635" s="9"/>
      <c r="E635" s="9"/>
      <c r="F635" s="9"/>
      <c r="G635" s="9"/>
      <c r="H635" s="9"/>
      <c r="I635" s="9"/>
      <c r="J635" s="9"/>
      <c r="K635" s="9"/>
    </row>
    <row r="636" spans="1:11" hidden="1" x14ac:dyDescent="0.2">
      <c r="A636" s="9"/>
      <c r="B636" s="9"/>
      <c r="C636" s="9"/>
      <c r="D636" s="9"/>
      <c r="E636" s="9"/>
      <c r="F636" s="9"/>
      <c r="G636" s="9"/>
      <c r="H636" s="9"/>
      <c r="I636" s="9"/>
      <c r="J636" s="9"/>
      <c r="K636" s="9"/>
    </row>
    <row r="637" spans="1:11" hidden="1" x14ac:dyDescent="0.2">
      <c r="A637" s="9"/>
      <c r="B637" s="9"/>
      <c r="C637" s="9"/>
      <c r="D637" s="9"/>
      <c r="E637" s="9"/>
      <c r="F637" s="9"/>
      <c r="G637" s="9"/>
      <c r="H637" s="9"/>
      <c r="I637" s="9"/>
      <c r="J637" s="9"/>
      <c r="K637" s="9"/>
    </row>
    <row r="638" spans="1:11" hidden="1" x14ac:dyDescent="0.2">
      <c r="A638" s="9"/>
      <c r="B638" s="9"/>
      <c r="C638" s="9"/>
      <c r="D638" s="9"/>
      <c r="E638" s="9"/>
      <c r="F638" s="9"/>
      <c r="G638" s="9"/>
      <c r="H638" s="9"/>
      <c r="I638" s="9"/>
      <c r="J638" s="9"/>
      <c r="K638" s="9"/>
    </row>
    <row r="639" spans="1:11" hidden="1" x14ac:dyDescent="0.2">
      <c r="A639" s="9"/>
      <c r="B639" s="9"/>
      <c r="C639" s="9"/>
      <c r="D639" s="9"/>
      <c r="E639" s="9"/>
      <c r="F639" s="9"/>
      <c r="G639" s="9"/>
      <c r="H639" s="9"/>
      <c r="I639" s="9"/>
      <c r="J639" s="9"/>
      <c r="K639" s="9"/>
    </row>
    <row r="640" spans="1:11" hidden="1" x14ac:dyDescent="0.2">
      <c r="A640" s="9"/>
      <c r="B640" s="9"/>
      <c r="C640" s="9"/>
      <c r="D640" s="9"/>
      <c r="E640" s="9"/>
      <c r="F640" s="9"/>
      <c r="G640" s="9"/>
      <c r="H640" s="9"/>
      <c r="I640" s="9"/>
      <c r="J640" s="9"/>
      <c r="K640" s="9"/>
    </row>
    <row r="641" spans="1:11" hidden="1" x14ac:dyDescent="0.2">
      <c r="A641" s="9"/>
      <c r="B641" s="9"/>
      <c r="C641" s="9"/>
      <c r="D641" s="9"/>
      <c r="E641" s="9"/>
      <c r="F641" s="9"/>
      <c r="G641" s="9"/>
      <c r="H641" s="9"/>
      <c r="I641" s="9"/>
      <c r="J641" s="9"/>
      <c r="K641" s="9"/>
    </row>
    <row r="642" spans="1:11" hidden="1" x14ac:dyDescent="0.2">
      <c r="A642" s="9"/>
      <c r="B642" s="9"/>
      <c r="C642" s="9"/>
      <c r="D642" s="9"/>
      <c r="E642" s="9"/>
      <c r="F642" s="9"/>
      <c r="G642" s="9"/>
      <c r="H642" s="9"/>
      <c r="I642" s="9"/>
      <c r="J642" s="9"/>
      <c r="K642" s="9"/>
    </row>
    <row r="643" spans="1:11" hidden="1" x14ac:dyDescent="0.2">
      <c r="A643" s="9"/>
      <c r="B643" s="9"/>
      <c r="C643" s="9"/>
      <c r="D643" s="9"/>
      <c r="E643" s="9"/>
      <c r="F643" s="9"/>
      <c r="G643" s="9"/>
      <c r="H643" s="9"/>
      <c r="I643" s="9"/>
      <c r="J643" s="9"/>
      <c r="K643" s="9"/>
    </row>
    <row r="644" spans="1:11" hidden="1" x14ac:dyDescent="0.2">
      <c r="A644" s="9"/>
      <c r="B644" s="9"/>
      <c r="C644" s="9"/>
      <c r="D644" s="9"/>
      <c r="E644" s="9"/>
      <c r="F644" s="9"/>
      <c r="G644" s="9"/>
      <c r="H644" s="9"/>
      <c r="I644" s="9"/>
      <c r="J644" s="9"/>
      <c r="K644" s="9"/>
    </row>
    <row r="645" spans="1:11" hidden="1" x14ac:dyDescent="0.2">
      <c r="A645" s="9"/>
      <c r="B645" s="9"/>
      <c r="C645" s="9"/>
      <c r="D645" s="9"/>
      <c r="E645" s="9"/>
      <c r="F645" s="9"/>
      <c r="G645" s="9"/>
      <c r="H645" s="9"/>
      <c r="I645" s="9"/>
      <c r="J645" s="9"/>
      <c r="K645" s="9"/>
    </row>
    <row r="646" spans="1:11" hidden="1" x14ac:dyDescent="0.2">
      <c r="A646" s="9"/>
      <c r="B646" s="9"/>
      <c r="C646" s="9"/>
      <c r="D646" s="9"/>
      <c r="E646" s="9"/>
      <c r="F646" s="9"/>
      <c r="G646" s="9"/>
      <c r="H646" s="9"/>
      <c r="I646" s="9"/>
      <c r="J646" s="9"/>
      <c r="K646" s="9"/>
    </row>
    <row r="647" spans="1:11" hidden="1" x14ac:dyDescent="0.2">
      <c r="A647" s="9"/>
      <c r="B647" s="9"/>
      <c r="C647" s="9"/>
      <c r="D647" s="9"/>
      <c r="E647" s="9"/>
      <c r="F647" s="9"/>
      <c r="G647" s="9"/>
      <c r="H647" s="9"/>
      <c r="I647" s="9"/>
      <c r="J647" s="9"/>
      <c r="K647" s="9"/>
    </row>
    <row r="648" spans="1:11" hidden="1" x14ac:dyDescent="0.2">
      <c r="A648" s="9"/>
      <c r="B648" s="9"/>
      <c r="C648" s="9"/>
      <c r="D648" s="9"/>
      <c r="E648" s="9"/>
      <c r="F648" s="9"/>
      <c r="G648" s="9"/>
      <c r="H648" s="9"/>
      <c r="I648" s="9"/>
      <c r="J648" s="9"/>
      <c r="K648" s="9"/>
    </row>
    <row r="649" spans="1:11" hidden="1" x14ac:dyDescent="0.2">
      <c r="A649" s="9"/>
      <c r="B649" s="9"/>
      <c r="C649" s="9"/>
      <c r="D649" s="9"/>
      <c r="E649" s="9"/>
      <c r="F649" s="9"/>
      <c r="G649" s="9"/>
      <c r="H649" s="9"/>
      <c r="I649" s="9"/>
      <c r="J649" s="9"/>
      <c r="K649" s="9"/>
    </row>
    <row r="650" spans="1:11" hidden="1" x14ac:dyDescent="0.2">
      <c r="A650" s="9"/>
      <c r="B650" s="9"/>
      <c r="C650" s="9"/>
      <c r="D650" s="9"/>
      <c r="E650" s="9"/>
      <c r="F650" s="9"/>
      <c r="G650" s="9"/>
      <c r="H650" s="9"/>
      <c r="I650" s="9"/>
      <c r="J650" s="9"/>
      <c r="K650" s="9"/>
    </row>
    <row r="651" spans="1:11" hidden="1" x14ac:dyDescent="0.2">
      <c r="A651" s="9"/>
      <c r="B651" s="9"/>
      <c r="C651" s="9"/>
      <c r="D651" s="9"/>
      <c r="E651" s="9"/>
      <c r="F651" s="9"/>
      <c r="G651" s="9"/>
      <c r="H651" s="9"/>
      <c r="I651" s="9"/>
      <c r="J651" s="9"/>
      <c r="K651" s="9"/>
    </row>
    <row r="652" spans="1:11" hidden="1" x14ac:dyDescent="0.2">
      <c r="A652" s="9"/>
      <c r="B652" s="9"/>
      <c r="C652" s="9"/>
      <c r="D652" s="9"/>
      <c r="E652" s="9"/>
      <c r="F652" s="9"/>
      <c r="G652" s="9"/>
      <c r="H652" s="9"/>
      <c r="I652" s="9"/>
      <c r="J652" s="9"/>
      <c r="K652" s="9"/>
    </row>
    <row r="653" spans="1:11" hidden="1" x14ac:dyDescent="0.2">
      <c r="A653" s="9"/>
      <c r="B653" s="9"/>
      <c r="C653" s="9"/>
      <c r="D653" s="9"/>
      <c r="E653" s="9"/>
      <c r="F653" s="9"/>
      <c r="G653" s="9"/>
      <c r="H653" s="9"/>
      <c r="I653" s="9"/>
      <c r="J653" s="9"/>
      <c r="K653" s="9"/>
    </row>
    <row r="654" spans="1:11" hidden="1" x14ac:dyDescent="0.2">
      <c r="A654" s="9"/>
      <c r="B654" s="9"/>
      <c r="C654" s="9"/>
      <c r="D654" s="9"/>
      <c r="E654" s="9"/>
      <c r="F654" s="9"/>
      <c r="G654" s="9"/>
      <c r="H654" s="9"/>
      <c r="I654" s="9"/>
      <c r="J654" s="9"/>
      <c r="K654" s="9"/>
    </row>
    <row r="655" spans="1:11" hidden="1" x14ac:dyDescent="0.2">
      <c r="A655" s="9"/>
      <c r="B655" s="9"/>
      <c r="C655" s="9"/>
      <c r="D655" s="9"/>
      <c r="E655" s="9"/>
      <c r="F655" s="9"/>
      <c r="G655" s="9"/>
      <c r="H655" s="9"/>
      <c r="I655" s="9"/>
      <c r="J655" s="9"/>
      <c r="K655" s="9"/>
    </row>
    <row r="656" spans="1:11" hidden="1" x14ac:dyDescent="0.2">
      <c r="A656" s="9"/>
      <c r="B656" s="9"/>
      <c r="C656" s="9"/>
      <c r="D656" s="9"/>
      <c r="E656" s="9"/>
      <c r="F656" s="9"/>
      <c r="G656" s="9"/>
      <c r="H656" s="9"/>
      <c r="I656" s="9"/>
      <c r="J656" s="9"/>
      <c r="K656" s="9"/>
    </row>
    <row r="657" spans="1:11" hidden="1" x14ac:dyDescent="0.2">
      <c r="A657" s="9"/>
      <c r="B657" s="9"/>
      <c r="C657" s="9"/>
      <c r="D657" s="9"/>
      <c r="E657" s="9"/>
      <c r="F657" s="9"/>
      <c r="G657" s="9"/>
      <c r="H657" s="9"/>
      <c r="I657" s="9"/>
      <c r="J657" s="9"/>
      <c r="K657" s="9"/>
    </row>
    <row r="658" spans="1:11" hidden="1" x14ac:dyDescent="0.2">
      <c r="A658" s="9"/>
      <c r="B658" s="9"/>
      <c r="C658" s="9"/>
      <c r="D658" s="9"/>
      <c r="E658" s="9"/>
      <c r="F658" s="9"/>
      <c r="G658" s="9"/>
      <c r="H658" s="9"/>
      <c r="I658" s="9"/>
      <c r="J658" s="9"/>
      <c r="K658" s="9"/>
    </row>
    <row r="659" spans="1:11" hidden="1" x14ac:dyDescent="0.2">
      <c r="A659" s="9"/>
      <c r="B659" s="9"/>
      <c r="C659" s="9"/>
      <c r="D659" s="9"/>
      <c r="E659" s="9"/>
      <c r="F659" s="9"/>
      <c r="G659" s="9"/>
      <c r="H659" s="9"/>
      <c r="I659" s="9"/>
      <c r="J659" s="9"/>
      <c r="K659" s="9"/>
    </row>
    <row r="660" spans="1:11" hidden="1" x14ac:dyDescent="0.2">
      <c r="A660" s="9"/>
      <c r="B660" s="9"/>
      <c r="C660" s="9"/>
      <c r="D660" s="9"/>
      <c r="E660" s="9"/>
      <c r="F660" s="9"/>
      <c r="G660" s="9"/>
      <c r="H660" s="9"/>
      <c r="I660" s="9"/>
      <c r="J660" s="9"/>
      <c r="K660" s="9"/>
    </row>
    <row r="661" spans="1:11" hidden="1" x14ac:dyDescent="0.2">
      <c r="A661" s="9"/>
      <c r="B661" s="9"/>
      <c r="C661" s="9"/>
      <c r="D661" s="9"/>
      <c r="E661" s="9"/>
      <c r="F661" s="9"/>
      <c r="G661" s="9"/>
      <c r="H661" s="9"/>
      <c r="I661" s="9"/>
      <c r="J661" s="9"/>
      <c r="K661" s="9"/>
    </row>
    <row r="662" spans="1:11" hidden="1" x14ac:dyDescent="0.2">
      <c r="A662" s="9"/>
      <c r="B662" s="9"/>
      <c r="C662" s="9"/>
      <c r="D662" s="9"/>
      <c r="E662" s="9"/>
      <c r="F662" s="9"/>
      <c r="G662" s="9"/>
      <c r="H662" s="9"/>
      <c r="I662" s="9"/>
      <c r="J662" s="9"/>
      <c r="K662" s="9"/>
    </row>
    <row r="663" spans="1:11" hidden="1" x14ac:dyDescent="0.2">
      <c r="A663" s="9"/>
      <c r="B663" s="9"/>
      <c r="C663" s="9"/>
      <c r="D663" s="9"/>
      <c r="E663" s="9"/>
      <c r="F663" s="9"/>
      <c r="G663" s="9"/>
      <c r="H663" s="9"/>
      <c r="I663" s="9"/>
      <c r="J663" s="9"/>
      <c r="K663" s="9"/>
    </row>
    <row r="664" spans="1:11" hidden="1" x14ac:dyDescent="0.2">
      <c r="A664" s="9"/>
      <c r="B664" s="9"/>
      <c r="C664" s="9"/>
      <c r="D664" s="9"/>
      <c r="E664" s="9"/>
      <c r="F664" s="9"/>
      <c r="G664" s="9"/>
      <c r="H664" s="9"/>
      <c r="I664" s="9"/>
      <c r="J664" s="9"/>
      <c r="K664" s="9"/>
    </row>
    <row r="665" spans="1:11" hidden="1" x14ac:dyDescent="0.2">
      <c r="A665" s="9"/>
      <c r="B665" s="9"/>
      <c r="C665" s="9"/>
      <c r="D665" s="9"/>
      <c r="E665" s="9"/>
      <c r="F665" s="9"/>
      <c r="G665" s="9"/>
      <c r="H665" s="9"/>
      <c r="I665" s="9"/>
      <c r="J665" s="9"/>
      <c r="K665" s="9"/>
    </row>
    <row r="666" spans="1:11" hidden="1" x14ac:dyDescent="0.2">
      <c r="A666" s="9"/>
      <c r="B666" s="9"/>
      <c r="C666" s="9"/>
      <c r="D666" s="9"/>
      <c r="E666" s="9"/>
      <c r="F666" s="9"/>
      <c r="G666" s="9"/>
      <c r="H666" s="9"/>
      <c r="I666" s="9"/>
      <c r="J666" s="9"/>
      <c r="K666" s="9"/>
    </row>
    <row r="667" spans="1:11" hidden="1" x14ac:dyDescent="0.2">
      <c r="A667" s="9"/>
      <c r="B667" s="9"/>
      <c r="C667" s="9"/>
      <c r="D667" s="9"/>
      <c r="E667" s="9"/>
      <c r="F667" s="9"/>
      <c r="G667" s="9"/>
      <c r="H667" s="9"/>
      <c r="I667" s="9"/>
      <c r="J667" s="9"/>
      <c r="K667" s="9"/>
    </row>
    <row r="668" spans="1:11" hidden="1" x14ac:dyDescent="0.2">
      <c r="A668" s="9"/>
      <c r="B668" s="9"/>
      <c r="C668" s="9"/>
      <c r="D668" s="9"/>
      <c r="E668" s="9"/>
      <c r="F668" s="9"/>
      <c r="G668" s="9"/>
      <c r="H668" s="9"/>
      <c r="I668" s="9"/>
      <c r="J668" s="9"/>
      <c r="K668" s="9"/>
    </row>
    <row r="669" spans="1:11" hidden="1" x14ac:dyDescent="0.2">
      <c r="A669" s="9"/>
      <c r="B669" s="9"/>
      <c r="C669" s="9"/>
      <c r="D669" s="9"/>
      <c r="E669" s="9"/>
      <c r="F669" s="9"/>
      <c r="G669" s="9"/>
      <c r="H669" s="9"/>
      <c r="I669" s="9"/>
      <c r="J669" s="9"/>
      <c r="K669" s="9"/>
    </row>
    <row r="670" spans="1:11" hidden="1" x14ac:dyDescent="0.2">
      <c r="A670" s="9"/>
      <c r="B670" s="9"/>
      <c r="C670" s="9"/>
      <c r="D670" s="9"/>
      <c r="E670" s="9"/>
      <c r="F670" s="9"/>
      <c r="G670" s="9"/>
      <c r="H670" s="9"/>
      <c r="I670" s="9"/>
      <c r="J670" s="9"/>
      <c r="K670" s="9"/>
    </row>
    <row r="671" spans="1:11" hidden="1" x14ac:dyDescent="0.2">
      <c r="A671" s="9"/>
      <c r="B671" s="9"/>
      <c r="C671" s="9"/>
      <c r="D671" s="9"/>
      <c r="E671" s="9"/>
      <c r="F671" s="9"/>
      <c r="G671" s="9"/>
      <c r="H671" s="9"/>
      <c r="I671" s="9"/>
      <c r="J671" s="9"/>
      <c r="K671" s="9"/>
    </row>
    <row r="672" spans="1:11" hidden="1" x14ac:dyDescent="0.2">
      <c r="A672" s="9"/>
      <c r="B672" s="9"/>
      <c r="C672" s="9"/>
      <c r="D672" s="9"/>
      <c r="E672" s="9"/>
      <c r="F672" s="9"/>
      <c r="G672" s="9"/>
      <c r="H672" s="9"/>
      <c r="I672" s="9"/>
      <c r="J672" s="9"/>
      <c r="K672" s="9"/>
    </row>
    <row r="673" spans="1:11" hidden="1" x14ac:dyDescent="0.2">
      <c r="A673" s="9"/>
      <c r="B673" s="9"/>
      <c r="C673" s="9"/>
      <c r="D673" s="9"/>
      <c r="E673" s="9"/>
      <c r="F673" s="9"/>
      <c r="G673" s="9"/>
      <c r="H673" s="9"/>
      <c r="I673" s="9"/>
      <c r="J673" s="9"/>
      <c r="K673" s="9"/>
    </row>
    <row r="674" spans="1:11" hidden="1" x14ac:dyDescent="0.2">
      <c r="A674" s="9"/>
      <c r="B674" s="9"/>
      <c r="C674" s="9"/>
      <c r="D674" s="9"/>
      <c r="E674" s="9"/>
      <c r="F674" s="9"/>
      <c r="G674" s="9"/>
      <c r="H674" s="9"/>
      <c r="I674" s="9"/>
      <c r="J674" s="9"/>
      <c r="K674" s="9"/>
    </row>
    <row r="675" spans="1:11" hidden="1" x14ac:dyDescent="0.2">
      <c r="A675" s="9"/>
      <c r="B675" s="9"/>
      <c r="C675" s="9"/>
      <c r="D675" s="9"/>
      <c r="E675" s="9"/>
      <c r="F675" s="9"/>
      <c r="G675" s="9"/>
      <c r="H675" s="9"/>
      <c r="I675" s="9"/>
      <c r="J675" s="9"/>
      <c r="K675" s="9"/>
    </row>
    <row r="676" spans="1:11" hidden="1" x14ac:dyDescent="0.2">
      <c r="A676" s="9"/>
      <c r="B676" s="9"/>
      <c r="C676" s="9"/>
      <c r="D676" s="9"/>
      <c r="E676" s="9"/>
      <c r="F676" s="9"/>
      <c r="G676" s="9"/>
      <c r="H676" s="9"/>
      <c r="I676" s="9"/>
      <c r="J676" s="9"/>
      <c r="K676" s="9"/>
    </row>
    <row r="677" spans="1:11" hidden="1" x14ac:dyDescent="0.2">
      <c r="A677" s="9"/>
      <c r="B677" s="9"/>
      <c r="C677" s="9"/>
      <c r="D677" s="9"/>
      <c r="E677" s="9"/>
      <c r="F677" s="9"/>
      <c r="G677" s="9"/>
      <c r="H677" s="9"/>
      <c r="I677" s="9"/>
      <c r="J677" s="9"/>
      <c r="K677" s="9"/>
    </row>
    <row r="678" spans="1:11" hidden="1" x14ac:dyDescent="0.2">
      <c r="A678" s="9"/>
      <c r="B678" s="9"/>
      <c r="C678" s="9"/>
      <c r="D678" s="9"/>
      <c r="E678" s="9"/>
      <c r="F678" s="9"/>
      <c r="G678" s="9"/>
      <c r="H678" s="9"/>
      <c r="I678" s="9"/>
      <c r="J678" s="9"/>
      <c r="K678" s="9"/>
    </row>
    <row r="679" spans="1:11" hidden="1" x14ac:dyDescent="0.2">
      <c r="A679" s="9"/>
      <c r="B679" s="9"/>
      <c r="C679" s="9"/>
      <c r="D679" s="9"/>
      <c r="E679" s="9"/>
      <c r="F679" s="9"/>
      <c r="G679" s="9"/>
      <c r="H679" s="9"/>
      <c r="I679" s="9"/>
      <c r="J679" s="9"/>
      <c r="K679" s="9"/>
    </row>
    <row r="680" spans="1:11" hidden="1" x14ac:dyDescent="0.2">
      <c r="A680" s="9"/>
      <c r="B680" s="9"/>
      <c r="C680" s="9"/>
      <c r="D680" s="9"/>
      <c r="E680" s="9"/>
      <c r="F680" s="9"/>
      <c r="G680" s="9"/>
      <c r="H680" s="9"/>
      <c r="I680" s="9"/>
      <c r="J680" s="9"/>
      <c r="K680" s="9"/>
    </row>
    <row r="681" spans="1:11" hidden="1" x14ac:dyDescent="0.2">
      <c r="A681" s="9"/>
      <c r="B681" s="9"/>
      <c r="C681" s="9"/>
      <c r="D681" s="9"/>
      <c r="E681" s="9"/>
      <c r="F681" s="9"/>
      <c r="G681" s="9"/>
      <c r="H681" s="9"/>
      <c r="I681" s="9"/>
      <c r="J681" s="9"/>
      <c r="K681" s="9"/>
    </row>
    <row r="682" spans="1:11" hidden="1" x14ac:dyDescent="0.2">
      <c r="A682" s="9"/>
      <c r="B682" s="9"/>
      <c r="C682" s="9"/>
      <c r="D682" s="9"/>
      <c r="E682" s="9"/>
      <c r="F682" s="9"/>
      <c r="G682" s="9"/>
      <c r="H682" s="9"/>
      <c r="I682" s="9"/>
      <c r="J682" s="9"/>
      <c r="K682" s="9"/>
    </row>
    <row r="683" spans="1:11" hidden="1" x14ac:dyDescent="0.2">
      <c r="A683" s="9"/>
      <c r="B683" s="9"/>
      <c r="C683" s="9"/>
      <c r="D683" s="9"/>
      <c r="E683" s="9"/>
      <c r="F683" s="9"/>
      <c r="G683" s="9"/>
      <c r="H683" s="9"/>
      <c r="I683" s="9"/>
      <c r="J683" s="9"/>
      <c r="K683" s="9"/>
    </row>
    <row r="684" spans="1:11" hidden="1" x14ac:dyDescent="0.2">
      <c r="A684" s="9"/>
      <c r="B684" s="9"/>
      <c r="C684" s="9"/>
      <c r="D684" s="9"/>
      <c r="E684" s="9"/>
      <c r="F684" s="9"/>
      <c r="G684" s="9"/>
      <c r="H684" s="9"/>
      <c r="I684" s="9"/>
      <c r="J684" s="9"/>
      <c r="K684" s="9"/>
    </row>
    <row r="685" spans="1:11" hidden="1" x14ac:dyDescent="0.2">
      <c r="A685" s="9"/>
      <c r="B685" s="9"/>
      <c r="C685" s="9"/>
      <c r="D685" s="9"/>
      <c r="E685" s="9"/>
      <c r="F685" s="9"/>
      <c r="G685" s="9"/>
      <c r="H685" s="9"/>
      <c r="I685" s="9"/>
      <c r="J685" s="9"/>
      <c r="K685" s="9"/>
    </row>
    <row r="686" spans="1:11" hidden="1" x14ac:dyDescent="0.2">
      <c r="A686" s="9"/>
      <c r="B686" s="9"/>
      <c r="C686" s="9"/>
      <c r="D686" s="9"/>
      <c r="E686" s="9"/>
      <c r="F686" s="9"/>
      <c r="G686" s="9"/>
      <c r="H686" s="9"/>
      <c r="I686" s="9"/>
      <c r="J686" s="9"/>
      <c r="K686" s="9"/>
    </row>
    <row r="687" spans="1:11" hidden="1" x14ac:dyDescent="0.2">
      <c r="A687" s="9"/>
      <c r="B687" s="9"/>
      <c r="C687" s="9"/>
      <c r="D687" s="9"/>
      <c r="E687" s="9"/>
      <c r="F687" s="9"/>
      <c r="G687" s="9"/>
      <c r="H687" s="9"/>
      <c r="I687" s="9"/>
      <c r="J687" s="9"/>
      <c r="K687" s="9"/>
    </row>
    <row r="688" spans="1:11" hidden="1" x14ac:dyDescent="0.2">
      <c r="A688" s="9"/>
      <c r="B688" s="9"/>
      <c r="C688" s="9"/>
      <c r="D688" s="9"/>
      <c r="E688" s="9"/>
      <c r="F688" s="9"/>
      <c r="G688" s="9"/>
      <c r="H688" s="9"/>
      <c r="I688" s="9"/>
      <c r="J688" s="9"/>
      <c r="K688" s="9"/>
    </row>
    <row r="689" spans="1:11" hidden="1" x14ac:dyDescent="0.2">
      <c r="A689" s="9"/>
      <c r="B689" s="9"/>
      <c r="C689" s="9"/>
      <c r="D689" s="9"/>
      <c r="E689" s="9"/>
      <c r="F689" s="9"/>
      <c r="G689" s="9"/>
      <c r="H689" s="9"/>
      <c r="I689" s="9"/>
      <c r="J689" s="9"/>
      <c r="K689" s="9"/>
    </row>
    <row r="690" spans="1:11" hidden="1" x14ac:dyDescent="0.2">
      <c r="A690" s="9"/>
      <c r="B690" s="9"/>
      <c r="C690" s="9"/>
      <c r="D690" s="9"/>
      <c r="E690" s="9"/>
      <c r="F690" s="9"/>
      <c r="G690" s="9"/>
      <c r="H690" s="9"/>
      <c r="I690" s="9"/>
      <c r="J690" s="9"/>
      <c r="K690" s="9"/>
    </row>
    <row r="691" spans="1:11" hidden="1" x14ac:dyDescent="0.2">
      <c r="A691" s="9"/>
      <c r="B691" s="9"/>
      <c r="C691" s="9"/>
      <c r="D691" s="9"/>
      <c r="E691" s="9"/>
      <c r="F691" s="9"/>
      <c r="G691" s="9"/>
      <c r="H691" s="9"/>
      <c r="I691" s="9"/>
      <c r="J691" s="9"/>
      <c r="K691" s="9"/>
    </row>
    <row r="692" spans="1:11" hidden="1" x14ac:dyDescent="0.2">
      <c r="A692" s="9"/>
      <c r="B692" s="9"/>
      <c r="C692" s="9"/>
      <c r="D692" s="9"/>
      <c r="E692" s="9"/>
      <c r="F692" s="9"/>
      <c r="G692" s="9"/>
      <c r="H692" s="9"/>
      <c r="I692" s="9"/>
      <c r="J692" s="9"/>
      <c r="K692" s="9"/>
    </row>
    <row r="693" spans="1:11" hidden="1" x14ac:dyDescent="0.2">
      <c r="A693" s="9"/>
      <c r="B693" s="9"/>
      <c r="C693" s="9"/>
      <c r="D693" s="9"/>
      <c r="E693" s="9"/>
      <c r="F693" s="9"/>
      <c r="G693" s="9"/>
      <c r="H693" s="9"/>
      <c r="I693" s="9"/>
      <c r="J693" s="9"/>
      <c r="K693" s="9"/>
    </row>
    <row r="694" spans="1:11" hidden="1" x14ac:dyDescent="0.2">
      <c r="A694" s="9"/>
      <c r="B694" s="9"/>
      <c r="C694" s="9"/>
      <c r="D694" s="9"/>
      <c r="E694" s="9"/>
      <c r="F694" s="9"/>
      <c r="G694" s="9"/>
      <c r="H694" s="9"/>
      <c r="I694" s="9"/>
      <c r="J694" s="9"/>
      <c r="K694" s="9"/>
    </row>
    <row r="695" spans="1:11" hidden="1" x14ac:dyDescent="0.2">
      <c r="A695" s="9"/>
      <c r="B695" s="9"/>
      <c r="C695" s="9"/>
      <c r="D695" s="9"/>
      <c r="E695" s="9"/>
      <c r="F695" s="9"/>
      <c r="G695" s="9"/>
      <c r="H695" s="9"/>
      <c r="I695" s="9"/>
      <c r="J695" s="9"/>
      <c r="K695" s="9"/>
    </row>
    <row r="696" spans="1:11" hidden="1" x14ac:dyDescent="0.2">
      <c r="A696" s="9"/>
      <c r="B696" s="9"/>
      <c r="C696" s="9"/>
      <c r="D696" s="9"/>
      <c r="E696" s="9"/>
      <c r="F696" s="9"/>
      <c r="G696" s="9"/>
      <c r="H696" s="9"/>
      <c r="I696" s="9"/>
      <c r="J696" s="9"/>
      <c r="K696" s="9"/>
    </row>
    <row r="697" spans="1:11" hidden="1" x14ac:dyDescent="0.2">
      <c r="A697" s="9"/>
      <c r="B697" s="9"/>
      <c r="C697" s="9"/>
      <c r="D697" s="9"/>
      <c r="E697" s="9"/>
      <c r="F697" s="9"/>
      <c r="G697" s="9"/>
      <c r="H697" s="9"/>
      <c r="I697" s="9"/>
      <c r="J697" s="9"/>
      <c r="K697" s="9"/>
    </row>
    <row r="698" spans="1:11" hidden="1" x14ac:dyDescent="0.2">
      <c r="A698" s="9"/>
      <c r="B698" s="9"/>
      <c r="C698" s="9"/>
      <c r="D698" s="9"/>
      <c r="E698" s="9"/>
      <c r="F698" s="9"/>
      <c r="G698" s="9"/>
      <c r="H698" s="9"/>
      <c r="I698" s="9"/>
      <c r="J698" s="9"/>
      <c r="K698" s="9"/>
    </row>
    <row r="699" spans="1:11" hidden="1" x14ac:dyDescent="0.2">
      <c r="A699" s="9"/>
      <c r="B699" s="9"/>
      <c r="C699" s="9"/>
      <c r="D699" s="9"/>
      <c r="E699" s="9"/>
      <c r="F699" s="9"/>
      <c r="G699" s="9"/>
      <c r="H699" s="9"/>
      <c r="I699" s="9"/>
      <c r="J699" s="9"/>
      <c r="K699" s="9"/>
    </row>
    <row r="700" spans="1:11" hidden="1" x14ac:dyDescent="0.2">
      <c r="A700" s="9"/>
      <c r="B700" s="9"/>
      <c r="C700" s="9"/>
      <c r="D700" s="9"/>
      <c r="E700" s="9"/>
      <c r="F700" s="9"/>
      <c r="G700" s="9"/>
      <c r="H700" s="9"/>
      <c r="I700" s="9"/>
      <c r="J700" s="9"/>
      <c r="K700" s="9"/>
    </row>
    <row r="701" spans="1:11" hidden="1" x14ac:dyDescent="0.2">
      <c r="A701" s="9"/>
      <c r="B701" s="9"/>
      <c r="C701" s="9"/>
      <c r="D701" s="9"/>
      <c r="E701" s="9"/>
      <c r="F701" s="9"/>
      <c r="G701" s="9"/>
      <c r="H701" s="9"/>
      <c r="I701" s="9"/>
      <c r="J701" s="9"/>
      <c r="K701" s="9"/>
    </row>
    <row r="702" spans="1:11" hidden="1" x14ac:dyDescent="0.2">
      <c r="A702" s="9"/>
      <c r="B702" s="9"/>
      <c r="C702" s="9"/>
      <c r="D702" s="9"/>
      <c r="E702" s="9"/>
      <c r="F702" s="9"/>
      <c r="G702" s="9"/>
      <c r="H702" s="9"/>
      <c r="I702" s="9"/>
      <c r="J702" s="9"/>
      <c r="K702" s="9"/>
    </row>
    <row r="703" spans="1:11" hidden="1" x14ac:dyDescent="0.2">
      <c r="A703" s="9"/>
      <c r="B703" s="9"/>
      <c r="C703" s="9"/>
      <c r="D703" s="9"/>
      <c r="E703" s="9"/>
      <c r="F703" s="9"/>
      <c r="G703" s="9"/>
      <c r="H703" s="9"/>
      <c r="I703" s="9"/>
      <c r="J703" s="9"/>
      <c r="K703" s="9"/>
    </row>
    <row r="704" spans="1:11" hidden="1" x14ac:dyDescent="0.2">
      <c r="A704" s="9"/>
      <c r="B704" s="9"/>
      <c r="C704" s="9"/>
      <c r="D704" s="9"/>
      <c r="E704" s="9"/>
      <c r="F704" s="9"/>
      <c r="G704" s="9"/>
      <c r="H704" s="9"/>
      <c r="I704" s="9"/>
      <c r="J704" s="9"/>
      <c r="K704" s="9"/>
    </row>
    <row r="705" spans="1:11" hidden="1" x14ac:dyDescent="0.2">
      <c r="A705" s="9"/>
      <c r="B705" s="9"/>
      <c r="C705" s="9"/>
      <c r="D705" s="9"/>
      <c r="E705" s="9"/>
      <c r="F705" s="9"/>
      <c r="G705" s="9"/>
      <c r="H705" s="9"/>
      <c r="I705" s="9"/>
      <c r="J705" s="9"/>
      <c r="K705" s="9"/>
    </row>
    <row r="706" spans="1:11" hidden="1" x14ac:dyDescent="0.2">
      <c r="A706" s="9"/>
      <c r="B706" s="9"/>
      <c r="C706" s="9"/>
      <c r="D706" s="9"/>
      <c r="E706" s="9"/>
      <c r="F706" s="9"/>
      <c r="G706" s="9"/>
      <c r="H706" s="9"/>
      <c r="I706" s="9"/>
      <c r="J706" s="9"/>
      <c r="K706" s="9"/>
    </row>
    <row r="707" spans="1:11" hidden="1" x14ac:dyDescent="0.2">
      <c r="A707" s="9"/>
      <c r="B707" s="9"/>
      <c r="C707" s="9"/>
      <c r="D707" s="9"/>
      <c r="E707" s="9"/>
      <c r="F707" s="9"/>
      <c r="G707" s="9"/>
      <c r="H707" s="9"/>
      <c r="I707" s="9"/>
      <c r="J707" s="9"/>
      <c r="K707" s="9"/>
    </row>
    <row r="708" spans="1:11" hidden="1" x14ac:dyDescent="0.2">
      <c r="A708" s="9"/>
      <c r="B708" s="9"/>
      <c r="C708" s="9"/>
      <c r="D708" s="9"/>
      <c r="E708" s="9"/>
      <c r="F708" s="9"/>
      <c r="G708" s="9"/>
      <c r="H708" s="9"/>
      <c r="I708" s="9"/>
      <c r="J708" s="9"/>
      <c r="K708" s="9"/>
    </row>
    <row r="709" spans="1:11" hidden="1" x14ac:dyDescent="0.2">
      <c r="A709" s="9"/>
      <c r="B709" s="9"/>
      <c r="C709" s="9"/>
      <c r="D709" s="9"/>
      <c r="E709" s="9"/>
      <c r="F709" s="9"/>
      <c r="G709" s="9"/>
      <c r="H709" s="9"/>
      <c r="I709" s="9"/>
      <c r="J709" s="9"/>
      <c r="K709" s="9"/>
    </row>
    <row r="710" spans="1:11" hidden="1" x14ac:dyDescent="0.2">
      <c r="A710" s="9"/>
      <c r="B710" s="9"/>
      <c r="C710" s="9"/>
      <c r="D710" s="9"/>
      <c r="E710" s="9"/>
      <c r="F710" s="9"/>
      <c r="G710" s="9"/>
      <c r="H710" s="9"/>
      <c r="I710" s="9"/>
      <c r="J710" s="9"/>
      <c r="K710" s="9"/>
    </row>
    <row r="711" spans="1:11" hidden="1" x14ac:dyDescent="0.2">
      <c r="A711" s="9"/>
      <c r="B711" s="9"/>
      <c r="C711" s="9"/>
      <c r="D711" s="9"/>
      <c r="E711" s="9"/>
      <c r="F711" s="9"/>
      <c r="G711" s="9"/>
      <c r="H711" s="9"/>
      <c r="I711" s="9"/>
      <c r="J711" s="9"/>
      <c r="K711" s="9"/>
    </row>
    <row r="712" spans="1:11" hidden="1" x14ac:dyDescent="0.2">
      <c r="A712" s="9"/>
      <c r="B712" s="9"/>
      <c r="C712" s="9"/>
      <c r="D712" s="9"/>
      <c r="E712" s="9"/>
      <c r="F712" s="9"/>
      <c r="G712" s="9"/>
      <c r="H712" s="9"/>
      <c r="I712" s="9"/>
      <c r="J712" s="9"/>
      <c r="K712" s="9"/>
    </row>
    <row r="713" spans="1:11" hidden="1" x14ac:dyDescent="0.2">
      <c r="A713" s="9"/>
      <c r="B713" s="9"/>
      <c r="C713" s="9"/>
      <c r="D713" s="9"/>
      <c r="E713" s="9"/>
      <c r="F713" s="9"/>
      <c r="G713" s="9"/>
      <c r="H713" s="9"/>
      <c r="I713" s="9"/>
      <c r="J713" s="9"/>
      <c r="K713" s="9"/>
    </row>
    <row r="714" spans="1:11" hidden="1" x14ac:dyDescent="0.2">
      <c r="A714" s="9"/>
      <c r="B714" s="9"/>
      <c r="C714" s="9"/>
      <c r="D714" s="9"/>
      <c r="E714" s="9"/>
      <c r="F714" s="9"/>
      <c r="G714" s="9"/>
      <c r="H714" s="9"/>
      <c r="I714" s="9"/>
      <c r="J714" s="9"/>
      <c r="K714" s="9"/>
    </row>
    <row r="715" spans="1:11" hidden="1" x14ac:dyDescent="0.2">
      <c r="A715" s="9"/>
      <c r="B715" s="9"/>
      <c r="C715" s="9"/>
      <c r="D715" s="9"/>
      <c r="E715" s="9"/>
      <c r="F715" s="9"/>
      <c r="G715" s="9"/>
      <c r="H715" s="9"/>
      <c r="I715" s="9"/>
      <c r="J715" s="9"/>
      <c r="K715" s="9"/>
    </row>
    <row r="716" spans="1:11" hidden="1" x14ac:dyDescent="0.2">
      <c r="A716" s="9"/>
      <c r="B716" s="9"/>
      <c r="C716" s="9"/>
      <c r="D716" s="9"/>
      <c r="E716" s="9"/>
      <c r="F716" s="9"/>
      <c r="G716" s="9"/>
      <c r="H716" s="9"/>
      <c r="I716" s="9"/>
      <c r="J716" s="9"/>
      <c r="K716" s="9"/>
    </row>
    <row r="717" spans="1:11" hidden="1" x14ac:dyDescent="0.2">
      <c r="A717" s="9"/>
      <c r="B717" s="9"/>
      <c r="C717" s="9"/>
      <c r="D717" s="9"/>
      <c r="E717" s="9"/>
      <c r="F717" s="9"/>
      <c r="G717" s="9"/>
      <c r="H717" s="9"/>
      <c r="I717" s="9"/>
      <c r="J717" s="9"/>
      <c r="K717" s="9"/>
    </row>
    <row r="718" spans="1:11" hidden="1" x14ac:dyDescent="0.2">
      <c r="A718" s="9"/>
      <c r="B718" s="9"/>
      <c r="C718" s="9"/>
      <c r="D718" s="9"/>
      <c r="E718" s="9"/>
      <c r="F718" s="9"/>
      <c r="G718" s="9"/>
      <c r="H718" s="9"/>
      <c r="I718" s="9"/>
      <c r="J718" s="9"/>
      <c r="K718" s="9"/>
    </row>
    <row r="719" spans="1:11" hidden="1" x14ac:dyDescent="0.2">
      <c r="A719" s="9"/>
      <c r="B719" s="9"/>
      <c r="C719" s="9"/>
      <c r="D719" s="9"/>
      <c r="E719" s="9"/>
      <c r="F719" s="9"/>
      <c r="G719" s="9"/>
      <c r="H719" s="9"/>
      <c r="I719" s="9"/>
      <c r="J719" s="9"/>
      <c r="K719" s="9"/>
    </row>
    <row r="720" spans="1:11" hidden="1" x14ac:dyDescent="0.2">
      <c r="A720" s="9"/>
      <c r="B720" s="9"/>
      <c r="C720" s="9"/>
      <c r="D720" s="9"/>
      <c r="E720" s="9"/>
      <c r="F720" s="9"/>
      <c r="G720" s="9"/>
      <c r="H720" s="9"/>
      <c r="I720" s="9"/>
      <c r="J720" s="9"/>
      <c r="K720" s="9"/>
    </row>
    <row r="721" spans="1:11" hidden="1" x14ac:dyDescent="0.2">
      <c r="A721" s="9"/>
      <c r="B721" s="9"/>
      <c r="C721" s="9"/>
      <c r="D721" s="9"/>
      <c r="E721" s="9"/>
      <c r="F721" s="9"/>
      <c r="G721" s="9"/>
      <c r="H721" s="9"/>
      <c r="I721" s="9"/>
      <c r="J721" s="9"/>
      <c r="K721" s="9"/>
    </row>
    <row r="722" spans="1:11" hidden="1" x14ac:dyDescent="0.2">
      <c r="A722" s="9"/>
      <c r="B722" s="9"/>
      <c r="C722" s="9"/>
      <c r="D722" s="9"/>
      <c r="E722" s="9"/>
      <c r="F722" s="9"/>
      <c r="G722" s="9"/>
      <c r="H722" s="9"/>
      <c r="I722" s="9"/>
      <c r="J722" s="9"/>
      <c r="K722" s="9"/>
    </row>
    <row r="723" spans="1:11" hidden="1" x14ac:dyDescent="0.2">
      <c r="A723" s="9"/>
      <c r="B723" s="9"/>
      <c r="C723" s="9"/>
      <c r="D723" s="9"/>
      <c r="E723" s="9"/>
      <c r="F723" s="9"/>
      <c r="G723" s="9"/>
      <c r="H723" s="9"/>
      <c r="I723" s="9"/>
      <c r="J723" s="9"/>
      <c r="K723" s="9"/>
    </row>
    <row r="724" spans="1:11" hidden="1" x14ac:dyDescent="0.2">
      <c r="A724" s="9"/>
      <c r="B724" s="9"/>
      <c r="C724" s="9"/>
      <c r="D724" s="9"/>
      <c r="E724" s="9"/>
      <c r="F724" s="9"/>
      <c r="G724" s="9"/>
      <c r="H724" s="9"/>
      <c r="I724" s="9"/>
      <c r="J724" s="9"/>
      <c r="K724" s="9"/>
    </row>
    <row r="725" spans="1:11" hidden="1" x14ac:dyDescent="0.2">
      <c r="A725" s="9"/>
      <c r="B725" s="9"/>
      <c r="C725" s="9"/>
      <c r="D725" s="9"/>
      <c r="E725" s="9"/>
      <c r="F725" s="9"/>
      <c r="G725" s="9"/>
      <c r="H725" s="9"/>
      <c r="I725" s="9"/>
      <c r="J725" s="9"/>
      <c r="K725" s="9"/>
    </row>
    <row r="726" spans="1:11" hidden="1" x14ac:dyDescent="0.2">
      <c r="A726" s="9"/>
      <c r="B726" s="9"/>
      <c r="C726" s="9"/>
      <c r="D726" s="9"/>
      <c r="E726" s="9"/>
      <c r="F726" s="9"/>
      <c r="G726" s="9"/>
      <c r="H726" s="9"/>
      <c r="I726" s="9"/>
      <c r="J726" s="9"/>
      <c r="K726" s="9"/>
    </row>
    <row r="727" spans="1:11" hidden="1" x14ac:dyDescent="0.2">
      <c r="A727" s="9"/>
      <c r="B727" s="9"/>
      <c r="C727" s="9"/>
      <c r="D727" s="9"/>
      <c r="E727" s="9"/>
      <c r="F727" s="9"/>
      <c r="G727" s="9"/>
      <c r="H727" s="9"/>
      <c r="I727" s="9"/>
      <c r="J727" s="9"/>
      <c r="K727" s="9"/>
    </row>
    <row r="728" spans="1:11" hidden="1" x14ac:dyDescent="0.2">
      <c r="A728" s="9"/>
      <c r="B728" s="9"/>
      <c r="C728" s="9"/>
      <c r="D728" s="9"/>
      <c r="E728" s="9"/>
      <c r="F728" s="9"/>
      <c r="G728" s="9"/>
      <c r="H728" s="9"/>
      <c r="I728" s="9"/>
      <c r="J728" s="9"/>
      <c r="K728" s="9"/>
    </row>
    <row r="729" spans="1:11" hidden="1" x14ac:dyDescent="0.2">
      <c r="A729" s="9"/>
      <c r="B729" s="9"/>
      <c r="C729" s="9"/>
      <c r="D729" s="9"/>
      <c r="E729" s="9"/>
      <c r="F729" s="9"/>
      <c r="G729" s="9"/>
      <c r="H729" s="9"/>
      <c r="I729" s="9"/>
      <c r="J729" s="9"/>
      <c r="K729" s="9"/>
    </row>
    <row r="730" spans="1:11" hidden="1" x14ac:dyDescent="0.2">
      <c r="A730" s="9"/>
      <c r="B730" s="9"/>
      <c r="C730" s="9"/>
      <c r="D730" s="9"/>
      <c r="E730" s="9"/>
      <c r="F730" s="9"/>
      <c r="G730" s="9"/>
      <c r="H730" s="9"/>
      <c r="I730" s="9"/>
      <c r="J730" s="9"/>
      <c r="K730" s="9"/>
    </row>
    <row r="731" spans="1:11" hidden="1" x14ac:dyDescent="0.2">
      <c r="A731" s="9"/>
      <c r="B731" s="9"/>
      <c r="C731" s="9"/>
      <c r="D731" s="9"/>
      <c r="E731" s="9"/>
      <c r="F731" s="9"/>
      <c r="G731" s="9"/>
      <c r="H731" s="9"/>
      <c r="I731" s="9"/>
      <c r="J731" s="9"/>
      <c r="K731" s="9"/>
    </row>
    <row r="732" spans="1:11" hidden="1" x14ac:dyDescent="0.2">
      <c r="A732" s="9"/>
      <c r="B732" s="9"/>
      <c r="C732" s="9"/>
      <c r="D732" s="9"/>
      <c r="E732" s="9"/>
      <c r="F732" s="9"/>
      <c r="G732" s="9"/>
      <c r="H732" s="9"/>
      <c r="I732" s="9"/>
      <c r="J732" s="9"/>
      <c r="K732" s="9"/>
    </row>
    <row r="733" spans="1:11" hidden="1" x14ac:dyDescent="0.2">
      <c r="A733" s="9"/>
      <c r="B733" s="9"/>
      <c r="C733" s="9"/>
      <c r="D733" s="9"/>
      <c r="E733" s="9"/>
      <c r="F733" s="9"/>
      <c r="G733" s="9"/>
      <c r="H733" s="9"/>
      <c r="I733" s="9"/>
      <c r="J733" s="9"/>
      <c r="K733" s="9"/>
    </row>
    <row r="734" spans="1:11" hidden="1" x14ac:dyDescent="0.2">
      <c r="A734" s="9"/>
      <c r="B734" s="9"/>
      <c r="C734" s="9"/>
      <c r="D734" s="9"/>
      <c r="E734" s="9"/>
      <c r="F734" s="9"/>
      <c r="G734" s="9"/>
      <c r="H734" s="9"/>
      <c r="I734" s="9"/>
      <c r="J734" s="9"/>
      <c r="K734" s="9"/>
    </row>
    <row r="735" spans="1:11" hidden="1" x14ac:dyDescent="0.2">
      <c r="A735" s="9"/>
      <c r="B735" s="9"/>
      <c r="C735" s="9"/>
      <c r="D735" s="9"/>
      <c r="E735" s="9"/>
      <c r="F735" s="9"/>
      <c r="G735" s="9"/>
      <c r="H735" s="9"/>
      <c r="I735" s="9"/>
      <c r="J735" s="9"/>
      <c r="K735" s="9"/>
    </row>
    <row r="736" spans="1:11" hidden="1" x14ac:dyDescent="0.2">
      <c r="A736" s="9"/>
      <c r="B736" s="9"/>
      <c r="C736" s="9"/>
      <c r="D736" s="9"/>
      <c r="E736" s="9"/>
      <c r="F736" s="9"/>
      <c r="G736" s="9"/>
      <c r="H736" s="9"/>
      <c r="I736" s="9"/>
      <c r="J736" s="9"/>
      <c r="K736" s="9"/>
    </row>
    <row r="737" spans="1:11" hidden="1" x14ac:dyDescent="0.2">
      <c r="A737" s="9"/>
      <c r="B737" s="9"/>
      <c r="C737" s="9"/>
      <c r="D737" s="9"/>
      <c r="E737" s="9"/>
      <c r="F737" s="9"/>
      <c r="G737" s="9"/>
      <c r="H737" s="9"/>
      <c r="I737" s="9"/>
      <c r="J737" s="9"/>
      <c r="K737" s="9"/>
    </row>
    <row r="738" spans="1:11" hidden="1" x14ac:dyDescent="0.2">
      <c r="A738" s="9"/>
      <c r="B738" s="9"/>
      <c r="C738" s="9"/>
      <c r="D738" s="9"/>
      <c r="E738" s="9"/>
      <c r="F738" s="9"/>
      <c r="G738" s="9"/>
      <c r="H738" s="9"/>
      <c r="I738" s="9"/>
      <c r="J738" s="9"/>
      <c r="K738" s="9"/>
    </row>
    <row r="739" spans="1:11" hidden="1" x14ac:dyDescent="0.2">
      <c r="A739" s="9"/>
      <c r="B739" s="9"/>
      <c r="C739" s="9"/>
      <c r="D739" s="9"/>
      <c r="E739" s="9"/>
      <c r="F739" s="9"/>
      <c r="G739" s="9"/>
      <c r="H739" s="9"/>
      <c r="I739" s="9"/>
      <c r="J739" s="9"/>
      <c r="K739" s="9"/>
    </row>
    <row r="740" spans="1:11" hidden="1" x14ac:dyDescent="0.2">
      <c r="A740" s="9"/>
      <c r="B740" s="9"/>
      <c r="C740" s="9"/>
      <c r="D740" s="9"/>
      <c r="E740" s="9"/>
      <c r="F740" s="9"/>
      <c r="G740" s="9"/>
      <c r="H740" s="9"/>
      <c r="I740" s="9"/>
      <c r="J740" s="9"/>
      <c r="K740" s="9"/>
    </row>
    <row r="741" spans="1:11" hidden="1" x14ac:dyDescent="0.2">
      <c r="A741" s="9"/>
      <c r="B741" s="9"/>
      <c r="C741" s="9"/>
      <c r="D741" s="9"/>
      <c r="E741" s="9"/>
      <c r="F741" s="9"/>
      <c r="G741" s="9"/>
      <c r="H741" s="9"/>
      <c r="I741" s="9"/>
      <c r="J741" s="9"/>
      <c r="K741" s="9"/>
    </row>
    <row r="742" spans="1:11" hidden="1" x14ac:dyDescent="0.2">
      <c r="A742" s="9"/>
      <c r="B742" s="9"/>
      <c r="C742" s="9"/>
      <c r="D742" s="9"/>
      <c r="E742" s="9"/>
      <c r="F742" s="9"/>
      <c r="G742" s="9"/>
      <c r="H742" s="9"/>
      <c r="I742" s="9"/>
      <c r="J742" s="9"/>
      <c r="K742" s="9"/>
    </row>
    <row r="743" spans="1:11" hidden="1" x14ac:dyDescent="0.2">
      <c r="A743" s="9"/>
      <c r="B743" s="9"/>
      <c r="C743" s="9"/>
      <c r="D743" s="9"/>
      <c r="E743" s="9"/>
      <c r="F743" s="9"/>
      <c r="G743" s="9"/>
      <c r="H743" s="9"/>
      <c r="I743" s="9"/>
      <c r="J743" s="9"/>
      <c r="K743" s="9"/>
    </row>
    <row r="744" spans="1:11" hidden="1" x14ac:dyDescent="0.2">
      <c r="A744" s="9"/>
      <c r="B744" s="9"/>
      <c r="C744" s="9"/>
      <c r="D744" s="9"/>
      <c r="E744" s="9"/>
      <c r="F744" s="9"/>
      <c r="G744" s="9"/>
      <c r="H744" s="9"/>
      <c r="I744" s="9"/>
      <c r="J744" s="9"/>
      <c r="K744" s="9"/>
    </row>
    <row r="745" spans="1:11" hidden="1" x14ac:dyDescent="0.2">
      <c r="A745" s="9"/>
      <c r="B745" s="9"/>
      <c r="C745" s="9"/>
      <c r="D745" s="9"/>
      <c r="E745" s="9"/>
      <c r="F745" s="9"/>
      <c r="G745" s="9"/>
      <c r="H745" s="9"/>
      <c r="I745" s="9"/>
      <c r="J745" s="9"/>
      <c r="K745" s="9"/>
    </row>
    <row r="746" spans="1:11" hidden="1" x14ac:dyDescent="0.2">
      <c r="A746" s="9"/>
      <c r="B746" s="9"/>
      <c r="C746" s="9"/>
      <c r="D746" s="9"/>
      <c r="E746" s="9"/>
      <c r="F746" s="9"/>
      <c r="G746" s="9"/>
      <c r="H746" s="9"/>
      <c r="I746" s="9"/>
      <c r="J746" s="9"/>
      <c r="K746" s="9"/>
    </row>
    <row r="747" spans="1:11" hidden="1" x14ac:dyDescent="0.2">
      <c r="A747" s="9"/>
      <c r="B747" s="9"/>
      <c r="C747" s="9"/>
      <c r="D747" s="9"/>
      <c r="E747" s="9"/>
      <c r="F747" s="9"/>
      <c r="G747" s="9"/>
      <c r="H747" s="9"/>
      <c r="I747" s="9"/>
      <c r="J747" s="9"/>
      <c r="K747" s="9"/>
    </row>
    <row r="748" spans="1:11" hidden="1" x14ac:dyDescent="0.2">
      <c r="A748" s="9"/>
      <c r="B748" s="9"/>
      <c r="C748" s="9"/>
      <c r="D748" s="9"/>
      <c r="E748" s="9"/>
      <c r="F748" s="9"/>
      <c r="G748" s="9"/>
      <c r="H748" s="9"/>
      <c r="I748" s="9"/>
      <c r="J748" s="9"/>
      <c r="K748" s="9"/>
    </row>
    <row r="749" spans="1:11" hidden="1" x14ac:dyDescent="0.2">
      <c r="A749" s="9"/>
      <c r="B749" s="9"/>
      <c r="C749" s="9"/>
      <c r="D749" s="9"/>
      <c r="E749" s="9"/>
      <c r="F749" s="9"/>
      <c r="G749" s="9"/>
      <c r="H749" s="9"/>
      <c r="I749" s="9"/>
      <c r="J749" s="9"/>
      <c r="K749" s="9"/>
    </row>
    <row r="750" spans="1:11" hidden="1" x14ac:dyDescent="0.2">
      <c r="A750" s="9"/>
      <c r="B750" s="9"/>
      <c r="C750" s="9"/>
      <c r="D750" s="9"/>
      <c r="E750" s="9"/>
      <c r="F750" s="9"/>
      <c r="G750" s="9"/>
      <c r="H750" s="9"/>
      <c r="I750" s="9"/>
      <c r="J750" s="9"/>
      <c r="K750" s="9"/>
    </row>
    <row r="751" spans="1:11" hidden="1" x14ac:dyDescent="0.2">
      <c r="A751" s="9"/>
      <c r="B751" s="9"/>
      <c r="C751" s="9"/>
      <c r="D751" s="9"/>
      <c r="E751" s="9"/>
      <c r="F751" s="9"/>
      <c r="G751" s="9"/>
      <c r="H751" s="9"/>
      <c r="I751" s="9"/>
      <c r="J751" s="9"/>
      <c r="K751" s="9"/>
    </row>
    <row r="752" spans="1:11" hidden="1" x14ac:dyDescent="0.2">
      <c r="A752" s="9"/>
      <c r="B752" s="9"/>
      <c r="C752" s="9"/>
      <c r="D752" s="9"/>
      <c r="E752" s="9"/>
      <c r="F752" s="9"/>
      <c r="G752" s="9"/>
      <c r="H752" s="9"/>
      <c r="I752" s="9"/>
      <c r="J752" s="9"/>
      <c r="K752" s="9"/>
    </row>
    <row r="753" spans="1:11" hidden="1" x14ac:dyDescent="0.2">
      <c r="A753" s="9"/>
      <c r="B753" s="9"/>
      <c r="C753" s="9"/>
      <c r="D753" s="9"/>
      <c r="E753" s="9"/>
      <c r="F753" s="9"/>
      <c r="G753" s="9"/>
      <c r="H753" s="9"/>
      <c r="I753" s="9"/>
      <c r="J753" s="9"/>
      <c r="K753" s="9"/>
    </row>
    <row r="754" spans="1:11" hidden="1" x14ac:dyDescent="0.2">
      <c r="A754" s="9"/>
      <c r="B754" s="9"/>
      <c r="C754" s="9"/>
      <c r="D754" s="9"/>
      <c r="E754" s="9"/>
      <c r="F754" s="9"/>
      <c r="G754" s="9"/>
      <c r="H754" s="9"/>
      <c r="I754" s="9"/>
      <c r="J754" s="9"/>
      <c r="K754" s="9"/>
    </row>
    <row r="755" spans="1:11" hidden="1" x14ac:dyDescent="0.2">
      <c r="A755" s="9"/>
      <c r="B755" s="9"/>
      <c r="C755" s="9"/>
      <c r="D755" s="9"/>
      <c r="E755" s="9"/>
      <c r="F755" s="9"/>
      <c r="G755" s="9"/>
      <c r="H755" s="9"/>
      <c r="I755" s="9"/>
      <c r="J755" s="9"/>
      <c r="K755" s="9"/>
    </row>
    <row r="756" spans="1:11" hidden="1" x14ac:dyDescent="0.2">
      <c r="A756" s="9"/>
      <c r="B756" s="9"/>
      <c r="C756" s="9"/>
      <c r="D756" s="9"/>
      <c r="E756" s="9"/>
      <c r="F756" s="9"/>
      <c r="G756" s="9"/>
      <c r="H756" s="9"/>
      <c r="I756" s="9"/>
      <c r="J756" s="9"/>
      <c r="K756" s="9"/>
    </row>
    <row r="757" spans="1:11" hidden="1" x14ac:dyDescent="0.2">
      <c r="A757" s="9"/>
      <c r="B757" s="9"/>
      <c r="C757" s="9"/>
      <c r="D757" s="9"/>
      <c r="E757" s="9"/>
      <c r="F757" s="9"/>
      <c r="G757" s="9"/>
      <c r="H757" s="9"/>
      <c r="I757" s="9"/>
      <c r="J757" s="9"/>
      <c r="K757" s="9"/>
    </row>
    <row r="758" spans="1:11" hidden="1" x14ac:dyDescent="0.2">
      <c r="A758" s="9"/>
      <c r="B758" s="9"/>
      <c r="C758" s="9"/>
      <c r="D758" s="9"/>
      <c r="E758" s="9"/>
      <c r="F758" s="9"/>
      <c r="G758" s="9"/>
      <c r="H758" s="9"/>
      <c r="I758" s="9"/>
      <c r="J758" s="9"/>
      <c r="K758" s="9"/>
    </row>
    <row r="759" spans="1:11" hidden="1" x14ac:dyDescent="0.2">
      <c r="A759" s="9"/>
      <c r="B759" s="9"/>
      <c r="C759" s="9"/>
      <c r="D759" s="9"/>
      <c r="E759" s="9"/>
      <c r="F759" s="9"/>
      <c r="G759" s="9"/>
      <c r="H759" s="9"/>
      <c r="I759" s="9"/>
      <c r="J759" s="9"/>
      <c r="K759" s="9"/>
    </row>
    <row r="760" spans="1:11" hidden="1" x14ac:dyDescent="0.2">
      <c r="A760" s="9"/>
      <c r="B760" s="9"/>
      <c r="C760" s="9"/>
      <c r="D760" s="9"/>
      <c r="E760" s="9"/>
      <c r="F760" s="9"/>
      <c r="G760" s="9"/>
      <c r="H760" s="9"/>
      <c r="I760" s="9"/>
      <c r="J760" s="9"/>
      <c r="K760" s="9"/>
    </row>
    <row r="761" spans="1:11" hidden="1" x14ac:dyDescent="0.2">
      <c r="A761" s="9"/>
      <c r="B761" s="9"/>
      <c r="C761" s="9"/>
      <c r="D761" s="9"/>
      <c r="E761" s="9"/>
      <c r="F761" s="9"/>
      <c r="G761" s="9"/>
      <c r="H761" s="9"/>
      <c r="I761" s="9"/>
      <c r="J761" s="9"/>
      <c r="K761" s="9"/>
    </row>
    <row r="762" spans="1:11" hidden="1" x14ac:dyDescent="0.2">
      <c r="A762" s="9"/>
      <c r="B762" s="9"/>
      <c r="C762" s="9"/>
      <c r="D762" s="9"/>
      <c r="E762" s="9"/>
      <c r="F762" s="9"/>
      <c r="G762" s="9"/>
      <c r="H762" s="9"/>
      <c r="I762" s="9"/>
      <c r="J762" s="9"/>
      <c r="K762" s="9"/>
    </row>
    <row r="763" spans="1:11" hidden="1" x14ac:dyDescent="0.2">
      <c r="A763" s="9"/>
      <c r="B763" s="9"/>
      <c r="C763" s="9"/>
      <c r="D763" s="9"/>
      <c r="E763" s="9"/>
      <c r="F763" s="9"/>
      <c r="G763" s="9"/>
      <c r="H763" s="9"/>
      <c r="I763" s="9"/>
      <c r="J763" s="9"/>
      <c r="K763" s="9"/>
    </row>
    <row r="764" spans="1:11" hidden="1" x14ac:dyDescent="0.2">
      <c r="A764" s="9"/>
      <c r="B764" s="9"/>
      <c r="C764" s="9"/>
      <c r="D764" s="9"/>
      <c r="E764" s="9"/>
      <c r="F764" s="9"/>
      <c r="G764" s="9"/>
      <c r="H764" s="9"/>
      <c r="I764" s="9"/>
      <c r="J764" s="9"/>
      <c r="K764" s="9"/>
    </row>
    <row r="765" spans="1:11" hidden="1" x14ac:dyDescent="0.2">
      <c r="A765" s="9"/>
      <c r="B765" s="9"/>
      <c r="C765" s="9"/>
      <c r="D765" s="9"/>
      <c r="E765" s="9"/>
      <c r="F765" s="9"/>
      <c r="G765" s="9"/>
      <c r="H765" s="9"/>
      <c r="I765" s="9"/>
      <c r="J765" s="9"/>
      <c r="K765" s="9"/>
    </row>
    <row r="766" spans="1:11" hidden="1" x14ac:dyDescent="0.2">
      <c r="A766" s="9"/>
      <c r="B766" s="9"/>
      <c r="C766" s="9"/>
      <c r="D766" s="9"/>
      <c r="E766" s="9"/>
      <c r="F766" s="9"/>
      <c r="G766" s="9"/>
      <c r="H766" s="9"/>
      <c r="I766" s="9"/>
      <c r="J766" s="9"/>
      <c r="K766" s="9"/>
    </row>
    <row r="767" spans="1:11" hidden="1" x14ac:dyDescent="0.2">
      <c r="A767" s="9"/>
      <c r="B767" s="9"/>
      <c r="C767" s="9"/>
      <c r="D767" s="9"/>
      <c r="E767" s="9"/>
      <c r="F767" s="9"/>
      <c r="G767" s="9"/>
      <c r="H767" s="9"/>
      <c r="I767" s="9"/>
      <c r="J767" s="9"/>
      <c r="K767" s="9"/>
    </row>
    <row r="768" spans="1:11" hidden="1" x14ac:dyDescent="0.2">
      <c r="A768" s="9"/>
      <c r="B768" s="9"/>
      <c r="C768" s="9"/>
      <c r="D768" s="9"/>
      <c r="E768" s="9"/>
      <c r="F768" s="9"/>
      <c r="G768" s="9"/>
      <c r="H768" s="9"/>
      <c r="I768" s="9"/>
      <c r="J768" s="9"/>
      <c r="K768" s="9"/>
    </row>
    <row r="769" spans="1:11" hidden="1" x14ac:dyDescent="0.2">
      <c r="A769" s="9"/>
      <c r="B769" s="9"/>
      <c r="C769" s="9"/>
      <c r="D769" s="9"/>
      <c r="E769" s="9"/>
      <c r="F769" s="9"/>
      <c r="G769" s="9"/>
      <c r="H769" s="9"/>
      <c r="I769" s="9"/>
      <c r="J769" s="9"/>
      <c r="K769" s="9"/>
    </row>
    <row r="770" spans="1:11" hidden="1" x14ac:dyDescent="0.2">
      <c r="A770" s="9"/>
      <c r="B770" s="9"/>
      <c r="C770" s="9"/>
      <c r="D770" s="9"/>
      <c r="E770" s="9"/>
      <c r="F770" s="9"/>
      <c r="G770" s="9"/>
      <c r="H770" s="9"/>
      <c r="I770" s="9"/>
      <c r="J770" s="9"/>
      <c r="K770" s="9"/>
    </row>
    <row r="771" spans="1:11" hidden="1" x14ac:dyDescent="0.2">
      <c r="A771" s="9"/>
      <c r="B771" s="9"/>
      <c r="C771" s="9"/>
      <c r="D771" s="9"/>
      <c r="E771" s="9"/>
      <c r="F771" s="9"/>
      <c r="G771" s="9"/>
      <c r="H771" s="9"/>
      <c r="I771" s="9"/>
      <c r="J771" s="9"/>
      <c r="K771" s="9"/>
    </row>
    <row r="772" spans="1:11" hidden="1" x14ac:dyDescent="0.2">
      <c r="A772" s="9"/>
      <c r="B772" s="9"/>
      <c r="C772" s="9"/>
      <c r="D772" s="9"/>
      <c r="E772" s="9"/>
      <c r="F772" s="9"/>
      <c r="G772" s="9"/>
      <c r="H772" s="9"/>
      <c r="I772" s="9"/>
      <c r="J772" s="9"/>
      <c r="K772" s="9"/>
    </row>
    <row r="773" spans="1:11" hidden="1" x14ac:dyDescent="0.2">
      <c r="A773" s="9"/>
      <c r="B773" s="9"/>
      <c r="C773" s="9"/>
      <c r="D773" s="9"/>
      <c r="E773" s="9"/>
      <c r="F773" s="9"/>
      <c r="G773" s="9"/>
      <c r="H773" s="9"/>
      <c r="I773" s="9"/>
      <c r="J773" s="9"/>
      <c r="K773" s="9"/>
    </row>
    <row r="774" spans="1:11" hidden="1" x14ac:dyDescent="0.2">
      <c r="A774" s="9"/>
      <c r="B774" s="9"/>
      <c r="C774" s="9"/>
      <c r="D774" s="9"/>
      <c r="E774" s="9"/>
      <c r="F774" s="9"/>
      <c r="G774" s="9"/>
      <c r="H774" s="9"/>
      <c r="I774" s="9"/>
      <c r="J774" s="9"/>
      <c r="K774" s="9"/>
    </row>
    <row r="775" spans="1:11" hidden="1" x14ac:dyDescent="0.2">
      <c r="A775" s="9"/>
      <c r="B775" s="9"/>
      <c r="C775" s="9"/>
      <c r="D775" s="9"/>
      <c r="E775" s="9"/>
      <c r="F775" s="9"/>
      <c r="G775" s="9"/>
      <c r="H775" s="9"/>
      <c r="I775" s="9"/>
      <c r="J775" s="9"/>
      <c r="K775" s="9"/>
    </row>
    <row r="776" spans="1:11" hidden="1" x14ac:dyDescent="0.2">
      <c r="A776" s="9"/>
      <c r="B776" s="9"/>
      <c r="C776" s="9"/>
      <c r="D776" s="9"/>
      <c r="E776" s="9"/>
      <c r="F776" s="9"/>
      <c r="G776" s="9"/>
      <c r="H776" s="9"/>
      <c r="I776" s="9"/>
      <c r="J776" s="9"/>
      <c r="K776" s="9"/>
    </row>
    <row r="777" spans="1:11" hidden="1" x14ac:dyDescent="0.2">
      <c r="A777" s="9"/>
      <c r="B777" s="9"/>
      <c r="C777" s="9"/>
      <c r="D777" s="9"/>
      <c r="E777" s="9"/>
      <c r="F777" s="9"/>
      <c r="G777" s="9"/>
      <c r="H777" s="9"/>
      <c r="I777" s="9"/>
      <c r="J777" s="9"/>
      <c r="K777" s="9"/>
    </row>
    <row r="778" spans="1:11" hidden="1" x14ac:dyDescent="0.2">
      <c r="A778" s="9"/>
      <c r="B778" s="9"/>
      <c r="C778" s="9"/>
      <c r="D778" s="9"/>
      <c r="E778" s="9"/>
      <c r="F778" s="9"/>
      <c r="G778" s="9"/>
      <c r="H778" s="9"/>
      <c r="I778" s="9"/>
      <c r="J778" s="9"/>
      <c r="K778" s="9"/>
    </row>
    <row r="779" spans="1:11" hidden="1" x14ac:dyDescent="0.2">
      <c r="A779" s="9"/>
      <c r="B779" s="9"/>
      <c r="C779" s="9"/>
      <c r="D779" s="9"/>
      <c r="E779" s="9"/>
      <c r="F779" s="9"/>
      <c r="G779" s="9"/>
      <c r="H779" s="9"/>
      <c r="I779" s="9"/>
      <c r="J779" s="9"/>
      <c r="K779" s="9"/>
    </row>
    <row r="780" spans="1:11" hidden="1" x14ac:dyDescent="0.2">
      <c r="A780" s="9"/>
      <c r="B780" s="9"/>
      <c r="C780" s="9"/>
      <c r="D780" s="9"/>
      <c r="E780" s="9"/>
      <c r="F780" s="9"/>
      <c r="G780" s="9"/>
      <c r="H780" s="9"/>
      <c r="I780" s="9"/>
      <c r="J780" s="9"/>
      <c r="K780" s="9"/>
    </row>
    <row r="781" spans="1:11" hidden="1" x14ac:dyDescent="0.2">
      <c r="A781" s="9"/>
      <c r="B781" s="9"/>
      <c r="C781" s="9"/>
      <c r="D781" s="9"/>
      <c r="E781" s="9"/>
      <c r="F781" s="9"/>
      <c r="G781" s="9"/>
      <c r="H781" s="9"/>
      <c r="I781" s="9"/>
      <c r="J781" s="9"/>
      <c r="K781" s="9"/>
    </row>
    <row r="782" spans="1:11" hidden="1" x14ac:dyDescent="0.2">
      <c r="A782" s="9"/>
      <c r="B782" s="9"/>
      <c r="C782" s="9"/>
      <c r="D782" s="9"/>
      <c r="E782" s="9"/>
      <c r="F782" s="9"/>
      <c r="G782" s="9"/>
      <c r="H782" s="9"/>
      <c r="I782" s="9"/>
      <c r="J782" s="9"/>
      <c r="K782" s="9"/>
    </row>
    <row r="783" spans="1:11" hidden="1" x14ac:dyDescent="0.2">
      <c r="A783" s="9"/>
      <c r="B783" s="9"/>
      <c r="C783" s="9"/>
      <c r="D783" s="9"/>
      <c r="E783" s="9"/>
      <c r="F783" s="9"/>
      <c r="G783" s="9"/>
      <c r="H783" s="9"/>
      <c r="I783" s="9"/>
      <c r="J783" s="9"/>
      <c r="K783" s="9"/>
    </row>
    <row r="784" spans="1:11" hidden="1" x14ac:dyDescent="0.2">
      <c r="A784" s="9"/>
      <c r="B784" s="9"/>
      <c r="C784" s="9"/>
      <c r="D784" s="9"/>
      <c r="E784" s="9"/>
      <c r="F784" s="9"/>
      <c r="G784" s="9"/>
      <c r="H784" s="9"/>
      <c r="I784" s="9"/>
      <c r="J784" s="9"/>
      <c r="K784" s="9"/>
    </row>
    <row r="785" spans="1:11" hidden="1" x14ac:dyDescent="0.2">
      <c r="A785" s="9"/>
      <c r="B785" s="9"/>
      <c r="C785" s="9"/>
      <c r="D785" s="9"/>
      <c r="E785" s="9"/>
      <c r="F785" s="9"/>
      <c r="G785" s="9"/>
      <c r="H785" s="9"/>
      <c r="I785" s="9"/>
      <c r="J785" s="9"/>
      <c r="K785" s="9"/>
    </row>
    <row r="786" spans="1:11" hidden="1" x14ac:dyDescent="0.2">
      <c r="A786" s="9"/>
      <c r="B786" s="9"/>
      <c r="C786" s="9"/>
      <c r="D786" s="9"/>
      <c r="E786" s="9"/>
      <c r="F786" s="9"/>
      <c r="G786" s="9"/>
      <c r="H786" s="9"/>
      <c r="I786" s="9"/>
      <c r="J786" s="9"/>
      <c r="K786" s="9"/>
    </row>
    <row r="787" spans="1:11" hidden="1" x14ac:dyDescent="0.2">
      <c r="A787" s="9"/>
      <c r="B787" s="9"/>
      <c r="C787" s="9"/>
      <c r="D787" s="9"/>
      <c r="E787" s="9"/>
      <c r="F787" s="9"/>
      <c r="G787" s="9"/>
      <c r="H787" s="9"/>
      <c r="I787" s="9"/>
      <c r="J787" s="9"/>
      <c r="K787" s="9"/>
    </row>
    <row r="788" spans="1:11" hidden="1" x14ac:dyDescent="0.2">
      <c r="A788" s="9"/>
      <c r="B788" s="9"/>
      <c r="C788" s="9"/>
      <c r="D788" s="9"/>
      <c r="E788" s="9"/>
      <c r="F788" s="9"/>
      <c r="G788" s="9"/>
      <c r="H788" s="9"/>
      <c r="I788" s="9"/>
      <c r="J788" s="9"/>
      <c r="K788" s="9"/>
    </row>
    <row r="789" spans="1:11" hidden="1" x14ac:dyDescent="0.2">
      <c r="A789" s="9"/>
      <c r="B789" s="9"/>
      <c r="C789" s="9"/>
      <c r="D789" s="9"/>
      <c r="E789" s="9"/>
      <c r="F789" s="9"/>
      <c r="G789" s="9"/>
      <c r="H789" s="9"/>
      <c r="I789" s="9"/>
      <c r="J789" s="9"/>
      <c r="K789" s="9"/>
    </row>
    <row r="790" spans="1:11" hidden="1" x14ac:dyDescent="0.2">
      <c r="A790" s="9"/>
      <c r="B790" s="9"/>
      <c r="C790" s="9"/>
      <c r="D790" s="9"/>
      <c r="E790" s="9"/>
      <c r="F790" s="9"/>
      <c r="G790" s="9"/>
      <c r="H790" s="9"/>
      <c r="I790" s="9"/>
      <c r="J790" s="9"/>
      <c r="K790" s="9"/>
    </row>
    <row r="791" spans="1:11" hidden="1" x14ac:dyDescent="0.2">
      <c r="A791" s="9"/>
      <c r="B791" s="9"/>
      <c r="C791" s="9"/>
      <c r="D791" s="9"/>
      <c r="E791" s="9"/>
      <c r="F791" s="9"/>
      <c r="G791" s="9"/>
      <c r="H791" s="9"/>
      <c r="I791" s="9"/>
      <c r="J791" s="9"/>
      <c r="K791" s="9"/>
    </row>
    <row r="792" spans="1:11" hidden="1" x14ac:dyDescent="0.2">
      <c r="A792" s="9"/>
      <c r="B792" s="9"/>
      <c r="C792" s="9"/>
      <c r="D792" s="9"/>
      <c r="E792" s="9"/>
      <c r="F792" s="9"/>
      <c r="G792" s="9"/>
      <c r="H792" s="9"/>
      <c r="I792" s="9"/>
      <c r="J792" s="9"/>
      <c r="K792" s="9"/>
    </row>
    <row r="793" spans="1:11" hidden="1" x14ac:dyDescent="0.2">
      <c r="A793" s="9"/>
      <c r="B793" s="9"/>
      <c r="C793" s="9"/>
      <c r="D793" s="9"/>
      <c r="E793" s="9"/>
      <c r="F793" s="9"/>
      <c r="G793" s="9"/>
      <c r="H793" s="9"/>
      <c r="I793" s="9"/>
      <c r="J793" s="9"/>
      <c r="K793" s="9"/>
    </row>
    <row r="794" spans="1:11" hidden="1" x14ac:dyDescent="0.2">
      <c r="A794" s="9"/>
      <c r="B794" s="9"/>
      <c r="C794" s="9"/>
      <c r="D794" s="9"/>
      <c r="E794" s="9"/>
      <c r="F794" s="9"/>
      <c r="G794" s="9"/>
      <c r="H794" s="9"/>
      <c r="I794" s="9"/>
      <c r="J794" s="9"/>
      <c r="K794" s="9"/>
    </row>
    <row r="795" spans="1:11" hidden="1" x14ac:dyDescent="0.2">
      <c r="A795" s="9"/>
      <c r="B795" s="9"/>
      <c r="C795" s="9"/>
      <c r="D795" s="9"/>
      <c r="E795" s="9"/>
      <c r="F795" s="9"/>
      <c r="G795" s="9"/>
      <c r="H795" s="9"/>
      <c r="I795" s="9"/>
      <c r="J795" s="9"/>
      <c r="K795" s="9"/>
    </row>
    <row r="796" spans="1:11" hidden="1" x14ac:dyDescent="0.2">
      <c r="A796" s="9"/>
      <c r="B796" s="9"/>
      <c r="C796" s="9"/>
      <c r="D796" s="9"/>
      <c r="E796" s="9"/>
      <c r="F796" s="9"/>
      <c r="G796" s="9"/>
      <c r="H796" s="9"/>
      <c r="I796" s="9"/>
      <c r="J796" s="9"/>
      <c r="K796" s="9"/>
    </row>
    <row r="797" spans="1:11" hidden="1" x14ac:dyDescent="0.2">
      <c r="A797" s="9"/>
      <c r="B797" s="9"/>
      <c r="C797" s="9"/>
      <c r="D797" s="9"/>
      <c r="E797" s="9"/>
      <c r="F797" s="9"/>
      <c r="G797" s="9"/>
      <c r="H797" s="9"/>
      <c r="I797" s="9"/>
      <c r="J797" s="9"/>
      <c r="K797" s="9"/>
    </row>
    <row r="798" spans="1:11" hidden="1" x14ac:dyDescent="0.2">
      <c r="A798" s="9"/>
      <c r="B798" s="9"/>
      <c r="C798" s="9"/>
      <c r="D798" s="9"/>
      <c r="E798" s="9"/>
      <c r="F798" s="9"/>
      <c r="G798" s="9"/>
      <c r="H798" s="9"/>
      <c r="I798" s="9"/>
      <c r="J798" s="9"/>
      <c r="K798" s="9"/>
    </row>
    <row r="799" spans="1:11" hidden="1" x14ac:dyDescent="0.2">
      <c r="A799" s="9"/>
      <c r="B799" s="9"/>
      <c r="C799" s="9"/>
      <c r="D799" s="9"/>
      <c r="E799" s="9"/>
      <c r="F799" s="9"/>
      <c r="G799" s="9"/>
      <c r="H799" s="9"/>
      <c r="I799" s="9"/>
      <c r="J799" s="9"/>
      <c r="K799" s="9"/>
    </row>
    <row r="800" spans="1:11" hidden="1" x14ac:dyDescent="0.2">
      <c r="A800" s="9"/>
      <c r="B800" s="9"/>
      <c r="C800" s="9"/>
      <c r="D800" s="9"/>
      <c r="E800" s="9"/>
      <c r="F800" s="9"/>
      <c r="G800" s="9"/>
      <c r="H800" s="9"/>
      <c r="I800" s="9"/>
      <c r="J800" s="9"/>
      <c r="K800" s="9"/>
    </row>
    <row r="801" spans="1:11" hidden="1" x14ac:dyDescent="0.2">
      <c r="A801" s="9"/>
      <c r="B801" s="9"/>
      <c r="C801" s="9"/>
      <c r="D801" s="9"/>
      <c r="E801" s="9"/>
      <c r="F801" s="9"/>
      <c r="G801" s="9"/>
      <c r="H801" s="9"/>
      <c r="I801" s="9"/>
      <c r="J801" s="9"/>
      <c r="K801" s="9"/>
    </row>
    <row r="802" spans="1:11" hidden="1" x14ac:dyDescent="0.2">
      <c r="A802" s="9"/>
      <c r="B802" s="9"/>
      <c r="C802" s="9"/>
      <c r="D802" s="9"/>
      <c r="E802" s="9"/>
      <c r="F802" s="9"/>
      <c r="G802" s="9"/>
      <c r="H802" s="9"/>
      <c r="I802" s="9"/>
      <c r="J802" s="9"/>
      <c r="K802" s="9"/>
    </row>
    <row r="803" spans="1:11" hidden="1" x14ac:dyDescent="0.2">
      <c r="A803" s="9"/>
      <c r="B803" s="9"/>
      <c r="C803" s="9"/>
      <c r="D803" s="9"/>
      <c r="E803" s="9"/>
      <c r="F803" s="9"/>
      <c r="G803" s="9"/>
      <c r="H803" s="9"/>
      <c r="I803" s="9"/>
      <c r="J803" s="9"/>
      <c r="K803" s="9"/>
    </row>
    <row r="804" spans="1:11" hidden="1" x14ac:dyDescent="0.2">
      <c r="A804" s="9"/>
      <c r="B804" s="9"/>
      <c r="C804" s="9"/>
      <c r="D804" s="9"/>
      <c r="E804" s="9"/>
      <c r="F804" s="9"/>
      <c r="G804" s="9"/>
      <c r="H804" s="9"/>
      <c r="I804" s="9"/>
      <c r="J804" s="9"/>
      <c r="K804" s="9"/>
    </row>
    <row r="805" spans="1:11" hidden="1" x14ac:dyDescent="0.2">
      <c r="A805" s="9"/>
      <c r="B805" s="9"/>
      <c r="C805" s="9"/>
      <c r="D805" s="9"/>
      <c r="E805" s="9"/>
      <c r="F805" s="9"/>
      <c r="G805" s="9"/>
      <c r="H805" s="9"/>
      <c r="I805" s="9"/>
      <c r="J805" s="9"/>
      <c r="K805" s="9"/>
    </row>
    <row r="806" spans="1:11" hidden="1" x14ac:dyDescent="0.2">
      <c r="A806" s="9"/>
      <c r="B806" s="9"/>
      <c r="C806" s="9"/>
      <c r="D806" s="9"/>
      <c r="E806" s="9"/>
      <c r="F806" s="9"/>
      <c r="G806" s="9"/>
      <c r="H806" s="9"/>
      <c r="I806" s="9"/>
      <c r="J806" s="9"/>
      <c r="K806" s="9"/>
    </row>
    <row r="807" spans="1:11" hidden="1" x14ac:dyDescent="0.2">
      <c r="A807" s="9"/>
      <c r="B807" s="9"/>
      <c r="C807" s="9"/>
      <c r="D807" s="9"/>
      <c r="E807" s="9"/>
      <c r="F807" s="9"/>
      <c r="G807" s="9"/>
      <c r="H807" s="9"/>
      <c r="I807" s="9"/>
      <c r="J807" s="9"/>
      <c r="K807" s="9"/>
    </row>
    <row r="808" spans="1:11" hidden="1" x14ac:dyDescent="0.2">
      <c r="A808" s="9"/>
      <c r="B808" s="9"/>
      <c r="C808" s="9"/>
      <c r="D808" s="9"/>
      <c r="E808" s="9"/>
      <c r="F808" s="9"/>
      <c r="G808" s="9"/>
      <c r="H808" s="9"/>
      <c r="I808" s="9"/>
      <c r="J808" s="9"/>
      <c r="K808" s="9"/>
    </row>
    <row r="809" spans="1:11" hidden="1" x14ac:dyDescent="0.2">
      <c r="A809" s="9"/>
      <c r="B809" s="9"/>
      <c r="C809" s="9"/>
      <c r="D809" s="9"/>
      <c r="E809" s="9"/>
      <c r="F809" s="9"/>
      <c r="G809" s="9"/>
      <c r="H809" s="9"/>
      <c r="I809" s="9"/>
      <c r="J809" s="9"/>
      <c r="K809" s="9"/>
    </row>
    <row r="810" spans="1:11" hidden="1" x14ac:dyDescent="0.2">
      <c r="A810" s="9"/>
      <c r="B810" s="9"/>
      <c r="C810" s="9"/>
      <c r="D810" s="9"/>
      <c r="E810" s="9"/>
      <c r="F810" s="9"/>
      <c r="G810" s="9"/>
      <c r="H810" s="9"/>
      <c r="I810" s="9"/>
      <c r="J810" s="9"/>
      <c r="K810" s="9"/>
    </row>
    <row r="811" spans="1:11" hidden="1" x14ac:dyDescent="0.2">
      <c r="A811" s="9"/>
      <c r="B811" s="9"/>
      <c r="C811" s="9"/>
      <c r="D811" s="9"/>
      <c r="E811" s="9"/>
      <c r="F811" s="9"/>
      <c r="G811" s="9"/>
      <c r="H811" s="9"/>
      <c r="I811" s="9"/>
      <c r="J811" s="9"/>
      <c r="K811" s="9"/>
    </row>
    <row r="812" spans="1:11" hidden="1" x14ac:dyDescent="0.2">
      <c r="A812" s="9"/>
      <c r="B812" s="9"/>
      <c r="C812" s="9"/>
      <c r="D812" s="9"/>
      <c r="E812" s="9"/>
      <c r="F812" s="9"/>
      <c r="G812" s="9"/>
      <c r="H812" s="9"/>
      <c r="I812" s="9"/>
      <c r="J812" s="9"/>
      <c r="K812" s="9"/>
    </row>
    <row r="813" spans="1:11" hidden="1" x14ac:dyDescent="0.2">
      <c r="A813" s="9"/>
      <c r="B813" s="9"/>
      <c r="C813" s="9"/>
      <c r="D813" s="9"/>
      <c r="E813" s="9"/>
      <c r="F813" s="9"/>
      <c r="G813" s="9"/>
      <c r="H813" s="9"/>
      <c r="I813" s="9"/>
      <c r="J813" s="9"/>
      <c r="K813" s="9"/>
    </row>
    <row r="814" spans="1:11" hidden="1" x14ac:dyDescent="0.2">
      <c r="A814" s="9"/>
      <c r="B814" s="9"/>
      <c r="C814" s="9"/>
      <c r="D814" s="9"/>
      <c r="E814" s="9"/>
      <c r="F814" s="9"/>
      <c r="G814" s="9"/>
      <c r="H814" s="9"/>
      <c r="I814" s="9"/>
      <c r="J814" s="9"/>
      <c r="K814" s="9"/>
    </row>
    <row r="815" spans="1:11" hidden="1" x14ac:dyDescent="0.2">
      <c r="A815" s="9"/>
      <c r="B815" s="9"/>
      <c r="C815" s="9"/>
      <c r="D815" s="9"/>
      <c r="E815" s="9"/>
      <c r="F815" s="9"/>
      <c r="G815" s="9"/>
      <c r="H815" s="9"/>
      <c r="I815" s="9"/>
      <c r="J815" s="9"/>
      <c r="K815" s="9"/>
    </row>
    <row r="816" spans="1:11" hidden="1" x14ac:dyDescent="0.2">
      <c r="A816" s="9"/>
      <c r="B816" s="9"/>
      <c r="C816" s="9"/>
      <c r="D816" s="9"/>
      <c r="E816" s="9"/>
      <c r="F816" s="9"/>
      <c r="G816" s="9"/>
      <c r="H816" s="9"/>
      <c r="I816" s="9"/>
      <c r="J816" s="9"/>
      <c r="K816" s="9"/>
    </row>
    <row r="817" spans="1:11" hidden="1" x14ac:dyDescent="0.2">
      <c r="A817" s="9"/>
      <c r="B817" s="9"/>
      <c r="C817" s="9"/>
      <c r="D817" s="9"/>
      <c r="E817" s="9"/>
      <c r="F817" s="9"/>
      <c r="G817" s="9"/>
      <c r="H817" s="9"/>
      <c r="I817" s="9"/>
      <c r="J817" s="9"/>
      <c r="K817" s="9"/>
    </row>
    <row r="818" spans="1:11" hidden="1" x14ac:dyDescent="0.2">
      <c r="A818" s="9"/>
      <c r="B818" s="9"/>
      <c r="C818" s="9"/>
      <c r="D818" s="9"/>
      <c r="E818" s="9"/>
      <c r="F818" s="9"/>
      <c r="G818" s="9"/>
      <c r="H818" s="9"/>
      <c r="I818" s="9"/>
      <c r="J818" s="9"/>
      <c r="K818" s="9"/>
    </row>
    <row r="819" spans="1:11" hidden="1" x14ac:dyDescent="0.2">
      <c r="A819" s="9"/>
      <c r="B819" s="9"/>
      <c r="C819" s="9"/>
      <c r="D819" s="9"/>
      <c r="E819" s="9"/>
      <c r="F819" s="9"/>
      <c r="G819" s="9"/>
      <c r="H819" s="9"/>
      <c r="I819" s="9"/>
      <c r="J819" s="9"/>
      <c r="K819" s="9"/>
    </row>
    <row r="820" spans="1:11" hidden="1" x14ac:dyDescent="0.2">
      <c r="A820" s="9"/>
      <c r="B820" s="9"/>
      <c r="C820" s="9"/>
      <c r="D820" s="9"/>
      <c r="E820" s="9"/>
      <c r="F820" s="9"/>
      <c r="G820" s="9"/>
      <c r="H820" s="9"/>
      <c r="I820" s="9"/>
      <c r="J820" s="9"/>
      <c r="K820" s="9"/>
    </row>
    <row r="821" spans="1:11" hidden="1" x14ac:dyDescent="0.2">
      <c r="A821" s="9"/>
      <c r="B821" s="9"/>
      <c r="C821" s="9"/>
      <c r="D821" s="9"/>
      <c r="E821" s="9"/>
      <c r="F821" s="9"/>
      <c r="G821" s="9"/>
      <c r="H821" s="9"/>
      <c r="I821" s="9"/>
      <c r="J821" s="9"/>
      <c r="K821" s="9"/>
    </row>
    <row r="822" spans="1:11" hidden="1" x14ac:dyDescent="0.2">
      <c r="A822" s="9"/>
      <c r="B822" s="9"/>
      <c r="C822" s="9"/>
      <c r="D822" s="9"/>
      <c r="E822" s="9"/>
      <c r="F822" s="9"/>
      <c r="G822" s="9"/>
      <c r="H822" s="9"/>
      <c r="I822" s="9"/>
      <c r="J822" s="9"/>
      <c r="K822" s="9"/>
    </row>
    <row r="823" spans="1:11" hidden="1" x14ac:dyDescent="0.2">
      <c r="A823" s="9"/>
      <c r="B823" s="9"/>
      <c r="C823" s="9"/>
      <c r="D823" s="9"/>
      <c r="E823" s="9"/>
      <c r="F823" s="9"/>
      <c r="G823" s="9"/>
      <c r="H823" s="9"/>
      <c r="I823" s="9"/>
      <c r="J823" s="9"/>
      <c r="K823" s="9"/>
    </row>
    <row r="824" spans="1:11" hidden="1" x14ac:dyDescent="0.2">
      <c r="A824" s="9"/>
      <c r="B824" s="9"/>
      <c r="C824" s="9"/>
      <c r="D824" s="9"/>
      <c r="E824" s="9"/>
      <c r="F824" s="9"/>
      <c r="G824" s="9"/>
      <c r="H824" s="9"/>
      <c r="I824" s="9"/>
      <c r="J824" s="9"/>
      <c r="K824" s="9"/>
    </row>
    <row r="825" spans="1:11" hidden="1" x14ac:dyDescent="0.2">
      <c r="A825" s="9"/>
      <c r="B825" s="9"/>
      <c r="C825" s="9"/>
      <c r="D825" s="9"/>
      <c r="E825" s="9"/>
      <c r="F825" s="9"/>
      <c r="G825" s="9"/>
      <c r="H825" s="9"/>
      <c r="I825" s="9"/>
      <c r="J825" s="9"/>
      <c r="K825" s="9"/>
    </row>
    <row r="826" spans="1:11" hidden="1" x14ac:dyDescent="0.2">
      <c r="A826" s="9"/>
      <c r="B826" s="9"/>
      <c r="C826" s="9"/>
      <c r="D826" s="9"/>
      <c r="E826" s="9"/>
      <c r="F826" s="9"/>
      <c r="G826" s="9"/>
      <c r="H826" s="9"/>
      <c r="I826" s="9"/>
      <c r="J826" s="9"/>
      <c r="K826" s="9"/>
    </row>
    <row r="827" spans="1:11" hidden="1" x14ac:dyDescent="0.2">
      <c r="A827" s="9"/>
      <c r="B827" s="9"/>
      <c r="C827" s="9"/>
      <c r="D827" s="9"/>
      <c r="E827" s="9"/>
      <c r="F827" s="9"/>
      <c r="G827" s="9"/>
      <c r="H827" s="9"/>
      <c r="I827" s="9"/>
      <c r="J827" s="9"/>
      <c r="K827" s="9"/>
    </row>
    <row r="828" spans="1:11" hidden="1" x14ac:dyDescent="0.2">
      <c r="A828" s="9"/>
      <c r="B828" s="9"/>
      <c r="C828" s="9"/>
      <c r="D828" s="9"/>
      <c r="E828" s="9"/>
      <c r="F828" s="9"/>
      <c r="G828" s="9"/>
      <c r="H828" s="9"/>
      <c r="I828" s="9"/>
      <c r="J828" s="9"/>
      <c r="K828" s="9"/>
    </row>
    <row r="829" spans="1:11" hidden="1" x14ac:dyDescent="0.2">
      <c r="A829" s="9"/>
      <c r="B829" s="9"/>
      <c r="C829" s="9"/>
      <c r="D829" s="9"/>
      <c r="E829" s="9"/>
      <c r="F829" s="9"/>
      <c r="G829" s="9"/>
      <c r="H829" s="9"/>
      <c r="I829" s="9"/>
      <c r="J829" s="9"/>
      <c r="K829" s="9"/>
    </row>
    <row r="830" spans="1:11" hidden="1" x14ac:dyDescent="0.2">
      <c r="A830" s="9"/>
      <c r="B830" s="9"/>
      <c r="C830" s="9"/>
      <c r="D830" s="9"/>
      <c r="E830" s="9"/>
      <c r="F830" s="9"/>
      <c r="G830" s="9"/>
      <c r="H830" s="9"/>
      <c r="I830" s="9"/>
      <c r="J830" s="9"/>
      <c r="K830" s="9"/>
    </row>
    <row r="831" spans="1:11" hidden="1" x14ac:dyDescent="0.2">
      <c r="A831" s="9"/>
      <c r="B831" s="9"/>
      <c r="C831" s="9"/>
      <c r="D831" s="9"/>
      <c r="E831" s="9"/>
      <c r="F831" s="9"/>
      <c r="G831" s="9"/>
      <c r="H831" s="9"/>
      <c r="I831" s="9"/>
      <c r="J831" s="9"/>
      <c r="K831" s="9"/>
    </row>
    <row r="832" spans="1:11" hidden="1" x14ac:dyDescent="0.2">
      <c r="A832" s="9"/>
      <c r="B832" s="9"/>
      <c r="C832" s="9"/>
      <c r="D832" s="9"/>
      <c r="E832" s="9"/>
      <c r="F832" s="9"/>
      <c r="G832" s="9"/>
      <c r="H832" s="9"/>
      <c r="I832" s="9"/>
      <c r="J832" s="9"/>
      <c r="K832" s="9"/>
    </row>
    <row r="833" spans="1:11" hidden="1" x14ac:dyDescent="0.2">
      <c r="A833" s="9"/>
      <c r="B833" s="9"/>
      <c r="C833" s="9"/>
      <c r="D833" s="9"/>
      <c r="E833" s="9"/>
      <c r="F833" s="9"/>
      <c r="G833" s="9"/>
      <c r="H833" s="9"/>
      <c r="I833" s="9"/>
      <c r="J833" s="9"/>
      <c r="K833" s="9"/>
    </row>
    <row r="834" spans="1:11" hidden="1" x14ac:dyDescent="0.2">
      <c r="A834" s="9"/>
      <c r="B834" s="9"/>
      <c r="C834" s="9"/>
      <c r="D834" s="9"/>
      <c r="E834" s="9"/>
      <c r="F834" s="9"/>
      <c r="G834" s="9"/>
      <c r="H834" s="9"/>
      <c r="I834" s="9"/>
      <c r="J834" s="9"/>
      <c r="K834" s="9"/>
    </row>
    <row r="835" spans="1:11" hidden="1" x14ac:dyDescent="0.2">
      <c r="A835" s="9"/>
      <c r="B835" s="9"/>
      <c r="C835" s="9"/>
      <c r="D835" s="9"/>
      <c r="E835" s="9"/>
      <c r="F835" s="9"/>
      <c r="G835" s="9"/>
      <c r="H835" s="9"/>
      <c r="I835" s="9"/>
      <c r="J835" s="9"/>
      <c r="K835" s="9"/>
    </row>
    <row r="836" spans="1:11" hidden="1" x14ac:dyDescent="0.2">
      <c r="A836" s="9"/>
      <c r="B836" s="9"/>
      <c r="C836" s="9"/>
      <c r="D836" s="9"/>
      <c r="E836" s="9"/>
      <c r="F836" s="9"/>
      <c r="G836" s="9"/>
      <c r="H836" s="9"/>
      <c r="I836" s="9"/>
      <c r="J836" s="9"/>
      <c r="K836" s="9"/>
    </row>
    <row r="837" spans="1:11" hidden="1" x14ac:dyDescent="0.2">
      <c r="A837" s="9"/>
      <c r="B837" s="9"/>
      <c r="C837" s="9"/>
      <c r="D837" s="9"/>
      <c r="E837" s="9"/>
      <c r="F837" s="9"/>
      <c r="G837" s="9"/>
      <c r="H837" s="9"/>
      <c r="I837" s="9"/>
      <c r="J837" s="9"/>
      <c r="K837" s="9"/>
    </row>
    <row r="838" spans="1:11" hidden="1" x14ac:dyDescent="0.2">
      <c r="A838" s="9"/>
      <c r="B838" s="9"/>
      <c r="C838" s="9"/>
      <c r="D838" s="9"/>
      <c r="E838" s="9"/>
      <c r="F838" s="9"/>
      <c r="G838" s="9"/>
      <c r="H838" s="9"/>
      <c r="I838" s="9"/>
      <c r="J838" s="9"/>
      <c r="K838" s="9"/>
    </row>
    <row r="839" spans="1:11" hidden="1" x14ac:dyDescent="0.2">
      <c r="A839" s="9"/>
      <c r="B839" s="9"/>
      <c r="C839" s="9"/>
      <c r="D839" s="9"/>
      <c r="E839" s="9"/>
      <c r="F839" s="9"/>
      <c r="G839" s="9"/>
      <c r="H839" s="9"/>
      <c r="I839" s="9"/>
      <c r="J839" s="9"/>
      <c r="K839" s="9"/>
    </row>
    <row r="840" spans="1:11" hidden="1" x14ac:dyDescent="0.2">
      <c r="A840" s="9"/>
      <c r="B840" s="9"/>
      <c r="C840" s="9"/>
      <c r="D840" s="9"/>
      <c r="E840" s="9"/>
      <c r="F840" s="9"/>
      <c r="G840" s="9"/>
      <c r="H840" s="9"/>
      <c r="I840" s="9"/>
      <c r="J840" s="9"/>
      <c r="K840" s="9"/>
    </row>
    <row r="841" spans="1:11" hidden="1" x14ac:dyDescent="0.2">
      <c r="A841" s="9"/>
      <c r="B841" s="9"/>
      <c r="C841" s="9"/>
      <c r="D841" s="9"/>
      <c r="E841" s="9"/>
      <c r="F841" s="9"/>
      <c r="G841" s="9"/>
      <c r="H841" s="9"/>
      <c r="I841" s="9"/>
      <c r="J841" s="9"/>
      <c r="K841" s="9"/>
    </row>
    <row r="842" spans="1:11" hidden="1" x14ac:dyDescent="0.2">
      <c r="A842" s="9"/>
      <c r="B842" s="9"/>
      <c r="C842" s="9"/>
      <c r="D842" s="9"/>
      <c r="E842" s="9"/>
      <c r="F842" s="9"/>
      <c r="G842" s="9"/>
      <c r="H842" s="9"/>
      <c r="I842" s="9"/>
      <c r="J842" s="9"/>
      <c r="K842" s="9"/>
    </row>
    <row r="843" spans="1:11" hidden="1" x14ac:dyDescent="0.2">
      <c r="A843" s="9"/>
      <c r="B843" s="9"/>
      <c r="C843" s="9"/>
      <c r="D843" s="9"/>
      <c r="E843" s="9"/>
      <c r="F843" s="9"/>
      <c r="G843" s="9"/>
      <c r="H843" s="9"/>
      <c r="I843" s="9"/>
      <c r="J843" s="9"/>
      <c r="K843" s="9"/>
    </row>
    <row r="844" spans="1:11" hidden="1" x14ac:dyDescent="0.2">
      <c r="A844" s="9"/>
      <c r="B844" s="9"/>
      <c r="C844" s="9"/>
      <c r="D844" s="9"/>
      <c r="E844" s="9"/>
      <c r="F844" s="9"/>
      <c r="G844" s="9"/>
      <c r="H844" s="9"/>
      <c r="I844" s="9"/>
      <c r="J844" s="9"/>
      <c r="K844" s="9"/>
    </row>
    <row r="845" spans="1:11" hidden="1" x14ac:dyDescent="0.2">
      <c r="A845" s="9"/>
      <c r="B845" s="9"/>
      <c r="C845" s="9"/>
      <c r="D845" s="9"/>
      <c r="E845" s="9"/>
      <c r="F845" s="9"/>
      <c r="G845" s="9"/>
      <c r="H845" s="9"/>
      <c r="I845" s="9"/>
      <c r="J845" s="9"/>
      <c r="K845" s="9"/>
    </row>
    <row r="846" spans="1:11" hidden="1" x14ac:dyDescent="0.2">
      <c r="A846" s="9"/>
      <c r="B846" s="9"/>
      <c r="C846" s="9"/>
      <c r="D846" s="9"/>
      <c r="E846" s="9"/>
      <c r="F846" s="9"/>
      <c r="G846" s="9"/>
      <c r="H846" s="9"/>
      <c r="I846" s="9"/>
      <c r="J846" s="9"/>
      <c r="K846" s="9"/>
    </row>
    <row r="847" spans="1:11" hidden="1" x14ac:dyDescent="0.2">
      <c r="A847" s="9"/>
      <c r="B847" s="9"/>
      <c r="C847" s="9"/>
      <c r="D847" s="9"/>
      <c r="E847" s="9"/>
      <c r="F847" s="9"/>
      <c r="G847" s="9"/>
      <c r="H847" s="9"/>
      <c r="I847" s="9"/>
      <c r="J847" s="9"/>
      <c r="K847" s="9"/>
    </row>
    <row r="848" spans="1:11" hidden="1" x14ac:dyDescent="0.2">
      <c r="A848" s="9"/>
      <c r="B848" s="9"/>
      <c r="C848" s="9"/>
      <c r="D848" s="9"/>
      <c r="E848" s="9"/>
      <c r="F848" s="9"/>
      <c r="G848" s="9"/>
      <c r="H848" s="9"/>
      <c r="I848" s="9"/>
      <c r="J848" s="9"/>
      <c r="K848" s="9"/>
    </row>
    <row r="849" spans="1:11" hidden="1" x14ac:dyDescent="0.2">
      <c r="A849" s="9"/>
      <c r="B849" s="9"/>
      <c r="C849" s="9"/>
      <c r="D849" s="9"/>
      <c r="E849" s="9"/>
      <c r="F849" s="9"/>
      <c r="G849" s="9"/>
      <c r="H849" s="9"/>
      <c r="I849" s="9"/>
      <c r="J849" s="9"/>
      <c r="K849" s="9"/>
    </row>
    <row r="850" spans="1:11" hidden="1" x14ac:dyDescent="0.2">
      <c r="A850" s="9"/>
      <c r="B850" s="9"/>
      <c r="C850" s="9"/>
      <c r="D850" s="9"/>
      <c r="E850" s="9"/>
      <c r="F850" s="9"/>
      <c r="G850" s="9"/>
      <c r="H850" s="9"/>
      <c r="I850" s="9"/>
      <c r="J850" s="9"/>
      <c r="K850" s="9"/>
    </row>
    <row r="851" spans="1:11" hidden="1" x14ac:dyDescent="0.2">
      <c r="A851" s="9"/>
      <c r="B851" s="9"/>
      <c r="C851" s="9"/>
      <c r="D851" s="9"/>
      <c r="E851" s="9"/>
      <c r="F851" s="9"/>
      <c r="G851" s="9"/>
      <c r="H851" s="9"/>
      <c r="I851" s="9"/>
      <c r="J851" s="9"/>
      <c r="K851" s="9"/>
    </row>
    <row r="852" spans="1:11" hidden="1" x14ac:dyDescent="0.2">
      <c r="A852" s="9"/>
      <c r="B852" s="9"/>
      <c r="C852" s="9"/>
      <c r="D852" s="9"/>
      <c r="E852" s="9"/>
      <c r="F852" s="9"/>
      <c r="G852" s="9"/>
      <c r="H852" s="9"/>
      <c r="I852" s="9"/>
      <c r="J852" s="9"/>
      <c r="K852" s="9"/>
    </row>
    <row r="853" spans="1:11" hidden="1" x14ac:dyDescent="0.2">
      <c r="A853" s="9"/>
      <c r="B853" s="9"/>
      <c r="C853" s="9"/>
      <c r="D853" s="9"/>
      <c r="E853" s="9"/>
      <c r="F853" s="9"/>
      <c r="G853" s="9"/>
      <c r="H853" s="9"/>
      <c r="I853" s="9"/>
      <c r="J853" s="9"/>
      <c r="K853" s="9"/>
    </row>
    <row r="854" spans="1:11" hidden="1" x14ac:dyDescent="0.2">
      <c r="A854" s="9"/>
      <c r="B854" s="9"/>
      <c r="C854" s="9"/>
      <c r="D854" s="9"/>
      <c r="E854" s="9"/>
      <c r="F854" s="9"/>
      <c r="G854" s="9"/>
      <c r="H854" s="9"/>
      <c r="I854" s="9"/>
      <c r="J854" s="9"/>
      <c r="K854" s="9"/>
    </row>
    <row r="855" spans="1:11" hidden="1" x14ac:dyDescent="0.2">
      <c r="A855" s="9"/>
      <c r="B855" s="9"/>
      <c r="C855" s="9"/>
      <c r="D855" s="9"/>
      <c r="E855" s="9"/>
      <c r="F855" s="9"/>
      <c r="G855" s="9"/>
      <c r="H855" s="9"/>
      <c r="I855" s="9"/>
      <c r="J855" s="9"/>
      <c r="K855" s="9"/>
    </row>
    <row r="856" spans="1:11" hidden="1" x14ac:dyDescent="0.2">
      <c r="A856" s="9"/>
      <c r="B856" s="9"/>
      <c r="C856" s="9"/>
      <c r="D856" s="9"/>
      <c r="E856" s="9"/>
      <c r="F856" s="9"/>
      <c r="G856" s="9"/>
      <c r="H856" s="9"/>
      <c r="I856" s="9"/>
      <c r="J856" s="9"/>
      <c r="K856" s="9"/>
    </row>
    <row r="857" spans="1:11" hidden="1" x14ac:dyDescent="0.2">
      <c r="A857" s="9"/>
      <c r="B857" s="9"/>
      <c r="C857" s="9"/>
      <c r="D857" s="9"/>
      <c r="E857" s="9"/>
      <c r="F857" s="9"/>
      <c r="G857" s="9"/>
      <c r="H857" s="9"/>
      <c r="I857" s="9"/>
      <c r="J857" s="9"/>
      <c r="K857" s="9"/>
    </row>
    <row r="858" spans="1:11" hidden="1" x14ac:dyDescent="0.2">
      <c r="A858" s="9"/>
      <c r="B858" s="9"/>
      <c r="C858" s="9"/>
      <c r="D858" s="9"/>
      <c r="E858" s="9"/>
      <c r="F858" s="9"/>
      <c r="G858" s="9"/>
      <c r="H858" s="9"/>
      <c r="I858" s="9"/>
      <c r="J858" s="9"/>
      <c r="K858" s="9"/>
    </row>
    <row r="859" spans="1:11" hidden="1" x14ac:dyDescent="0.2">
      <c r="A859" s="9"/>
      <c r="B859" s="9"/>
      <c r="C859" s="9"/>
      <c r="D859" s="9"/>
      <c r="E859" s="9"/>
      <c r="F859" s="9"/>
      <c r="G859" s="9"/>
      <c r="H859" s="9"/>
      <c r="I859" s="9"/>
      <c r="J859" s="9"/>
      <c r="K859" s="9"/>
    </row>
    <row r="860" spans="1:11" hidden="1" x14ac:dyDescent="0.2">
      <c r="A860" s="9"/>
      <c r="B860" s="9"/>
      <c r="C860" s="9"/>
      <c r="D860" s="9"/>
      <c r="E860" s="9"/>
      <c r="F860" s="9"/>
      <c r="G860" s="9"/>
      <c r="H860" s="9"/>
      <c r="I860" s="9"/>
      <c r="J860" s="9"/>
      <c r="K860" s="9"/>
    </row>
    <row r="861" spans="1:11" hidden="1" x14ac:dyDescent="0.2">
      <c r="A861" s="9"/>
      <c r="B861" s="9"/>
      <c r="C861" s="9"/>
      <c r="D861" s="9"/>
      <c r="E861" s="9"/>
      <c r="F861" s="9"/>
      <c r="G861" s="9"/>
      <c r="H861" s="9"/>
      <c r="I861" s="9"/>
      <c r="J861" s="9"/>
      <c r="K861" s="9"/>
    </row>
    <row r="862" spans="1:11" hidden="1" x14ac:dyDescent="0.2">
      <c r="A862" s="9"/>
      <c r="B862" s="9"/>
      <c r="C862" s="9"/>
      <c r="D862" s="9"/>
      <c r="E862" s="9"/>
      <c r="F862" s="9"/>
      <c r="G862" s="9"/>
      <c r="H862" s="9"/>
      <c r="I862" s="9"/>
      <c r="J862" s="9"/>
      <c r="K862" s="9"/>
    </row>
    <row r="863" spans="1:11" hidden="1" x14ac:dyDescent="0.2">
      <c r="A863" s="9"/>
      <c r="B863" s="9"/>
      <c r="C863" s="9"/>
      <c r="D863" s="9"/>
      <c r="E863" s="9"/>
      <c r="F863" s="9"/>
      <c r="G863" s="9"/>
      <c r="H863" s="9"/>
      <c r="I863" s="9"/>
      <c r="J863" s="9"/>
      <c r="K863" s="9"/>
    </row>
    <row r="864" spans="1:11" hidden="1" x14ac:dyDescent="0.2">
      <c r="A864" s="9"/>
      <c r="B864" s="9"/>
      <c r="C864" s="9"/>
      <c r="D864" s="9"/>
      <c r="E864" s="9"/>
      <c r="F864" s="9"/>
      <c r="G864" s="9"/>
      <c r="H864" s="9"/>
      <c r="I864" s="9"/>
      <c r="J864" s="9"/>
      <c r="K864" s="9"/>
    </row>
    <row r="865" spans="1:11" hidden="1" x14ac:dyDescent="0.2">
      <c r="A865" s="9"/>
      <c r="B865" s="9"/>
      <c r="C865" s="9"/>
      <c r="D865" s="9"/>
      <c r="E865" s="9"/>
      <c r="F865" s="9"/>
      <c r="G865" s="9"/>
      <c r="H865" s="9"/>
      <c r="I865" s="9"/>
      <c r="J865" s="9"/>
      <c r="K865" s="9"/>
    </row>
    <row r="866" spans="1:11" hidden="1" x14ac:dyDescent="0.2">
      <c r="A866" s="9"/>
      <c r="B866" s="9"/>
      <c r="C866" s="9"/>
      <c r="D866" s="9"/>
      <c r="E866" s="9"/>
      <c r="F866" s="9"/>
      <c r="G866" s="9"/>
      <c r="H866" s="9"/>
      <c r="I866" s="9"/>
      <c r="J866" s="9"/>
      <c r="K866" s="9"/>
    </row>
    <row r="867" spans="1:11" hidden="1" x14ac:dyDescent="0.2">
      <c r="A867" s="9"/>
      <c r="B867" s="9"/>
      <c r="C867" s="9"/>
      <c r="D867" s="9"/>
      <c r="E867" s="9"/>
      <c r="F867" s="9"/>
      <c r="G867" s="9"/>
      <c r="H867" s="9"/>
      <c r="I867" s="9"/>
      <c r="J867" s="9"/>
      <c r="K867" s="9"/>
    </row>
    <row r="868" spans="1:11" hidden="1" x14ac:dyDescent="0.2">
      <c r="A868" s="9"/>
      <c r="B868" s="9"/>
      <c r="C868" s="9"/>
      <c r="D868" s="9"/>
      <c r="E868" s="9"/>
      <c r="F868" s="9"/>
      <c r="G868" s="9"/>
      <c r="H868" s="9"/>
      <c r="I868" s="9"/>
      <c r="J868" s="9"/>
      <c r="K868" s="9"/>
    </row>
    <row r="869" spans="1:11" hidden="1" x14ac:dyDescent="0.2">
      <c r="A869" s="9"/>
      <c r="B869" s="9"/>
      <c r="C869" s="9"/>
      <c r="D869" s="9"/>
      <c r="E869" s="9"/>
      <c r="F869" s="9"/>
      <c r="G869" s="9"/>
      <c r="H869" s="9"/>
      <c r="I869" s="9"/>
      <c r="J869" s="9"/>
      <c r="K869" s="9"/>
    </row>
    <row r="870" spans="1:11" hidden="1" x14ac:dyDescent="0.2">
      <c r="A870" s="9"/>
      <c r="B870" s="9"/>
      <c r="C870" s="9"/>
      <c r="D870" s="9"/>
      <c r="E870" s="9"/>
      <c r="F870" s="9"/>
      <c r="G870" s="9"/>
      <c r="H870" s="9"/>
      <c r="I870" s="9"/>
      <c r="J870" s="9"/>
      <c r="K870" s="9"/>
    </row>
    <row r="871" spans="1:11" hidden="1" x14ac:dyDescent="0.2">
      <c r="A871" s="9"/>
      <c r="B871" s="9"/>
      <c r="C871" s="9"/>
      <c r="D871" s="9"/>
      <c r="E871" s="9"/>
      <c r="F871" s="9"/>
      <c r="G871" s="9"/>
      <c r="H871" s="9"/>
      <c r="I871" s="9"/>
      <c r="J871" s="9"/>
      <c r="K871" s="9"/>
    </row>
    <row r="872" spans="1:11" hidden="1" x14ac:dyDescent="0.2">
      <c r="A872" s="9"/>
      <c r="B872" s="9"/>
      <c r="C872" s="9"/>
      <c r="D872" s="9"/>
      <c r="E872" s="9"/>
      <c r="F872" s="9"/>
      <c r="G872" s="9"/>
      <c r="H872" s="9"/>
      <c r="I872" s="9"/>
      <c r="J872" s="9"/>
      <c r="K872" s="9"/>
    </row>
    <row r="873" spans="1:11" hidden="1" x14ac:dyDescent="0.2">
      <c r="A873" s="9"/>
      <c r="B873" s="9"/>
      <c r="C873" s="9"/>
      <c r="D873" s="9"/>
      <c r="E873" s="9"/>
      <c r="F873" s="9"/>
      <c r="G873" s="9"/>
      <c r="H873" s="9"/>
      <c r="I873" s="9"/>
      <c r="J873" s="9"/>
      <c r="K873" s="9"/>
    </row>
    <row r="874" spans="1:11" hidden="1" x14ac:dyDescent="0.2">
      <c r="A874" s="9"/>
      <c r="B874" s="9"/>
      <c r="C874" s="9"/>
      <c r="D874" s="9"/>
      <c r="E874" s="9"/>
      <c r="F874" s="9"/>
      <c r="G874" s="9"/>
      <c r="H874" s="9"/>
      <c r="I874" s="9"/>
      <c r="J874" s="9"/>
      <c r="K874" s="9"/>
    </row>
    <row r="875" spans="1:11" hidden="1" x14ac:dyDescent="0.2">
      <c r="A875" s="9"/>
      <c r="B875" s="9"/>
      <c r="C875" s="9"/>
      <c r="D875" s="9"/>
      <c r="E875" s="9"/>
      <c r="F875" s="9"/>
      <c r="G875" s="9"/>
      <c r="H875" s="9"/>
      <c r="I875" s="9"/>
      <c r="J875" s="9"/>
      <c r="K875" s="9"/>
    </row>
    <row r="876" spans="1:11" hidden="1" x14ac:dyDescent="0.2">
      <c r="A876" s="9"/>
      <c r="B876" s="9"/>
      <c r="C876" s="9"/>
      <c r="D876" s="9"/>
      <c r="E876" s="9"/>
      <c r="F876" s="9"/>
      <c r="G876" s="9"/>
      <c r="H876" s="9"/>
      <c r="I876" s="9"/>
      <c r="J876" s="9"/>
      <c r="K876" s="9"/>
    </row>
    <row r="877" spans="1:11" hidden="1" x14ac:dyDescent="0.2">
      <c r="A877" s="9"/>
      <c r="B877" s="9"/>
      <c r="C877" s="9"/>
      <c r="D877" s="9"/>
      <c r="E877" s="9"/>
      <c r="F877" s="9"/>
      <c r="G877" s="9"/>
      <c r="H877" s="9"/>
      <c r="I877" s="9"/>
      <c r="J877" s="9"/>
      <c r="K877" s="9"/>
    </row>
    <row r="878" spans="1:11" hidden="1" x14ac:dyDescent="0.2">
      <c r="A878" s="9"/>
      <c r="B878" s="9"/>
      <c r="C878" s="9"/>
      <c r="D878" s="9"/>
      <c r="E878" s="9"/>
      <c r="F878" s="9"/>
      <c r="G878" s="9"/>
      <c r="H878" s="9"/>
      <c r="I878" s="9"/>
      <c r="J878" s="9"/>
      <c r="K878" s="9"/>
    </row>
    <row r="879" spans="1:11" hidden="1" x14ac:dyDescent="0.2">
      <c r="A879" s="9"/>
      <c r="B879" s="9"/>
      <c r="C879" s="9"/>
      <c r="D879" s="9"/>
      <c r="E879" s="9"/>
      <c r="F879" s="9"/>
      <c r="G879" s="9"/>
      <c r="H879" s="9"/>
      <c r="I879" s="9"/>
      <c r="J879" s="9"/>
      <c r="K879" s="9"/>
    </row>
    <row r="880" spans="1:11" hidden="1" x14ac:dyDescent="0.2">
      <c r="A880" s="9"/>
      <c r="B880" s="9"/>
      <c r="C880" s="9"/>
      <c r="D880" s="9"/>
      <c r="E880" s="9"/>
      <c r="F880" s="9"/>
      <c r="G880" s="9"/>
      <c r="H880" s="9"/>
      <c r="I880" s="9"/>
      <c r="J880" s="9"/>
      <c r="K880" s="9"/>
    </row>
    <row r="881" spans="1:11" hidden="1" x14ac:dyDescent="0.2">
      <c r="A881" s="9"/>
      <c r="B881" s="9"/>
      <c r="C881" s="9"/>
      <c r="D881" s="9"/>
      <c r="E881" s="9"/>
      <c r="F881" s="9"/>
      <c r="G881" s="9"/>
      <c r="H881" s="9"/>
      <c r="I881" s="9"/>
      <c r="J881" s="9"/>
      <c r="K881" s="9"/>
    </row>
    <row r="882" spans="1:11" hidden="1" x14ac:dyDescent="0.2">
      <c r="A882" s="9"/>
      <c r="B882" s="9"/>
      <c r="C882" s="9"/>
      <c r="D882" s="9"/>
      <c r="E882" s="9"/>
      <c r="F882" s="9"/>
      <c r="G882" s="9"/>
      <c r="H882" s="9"/>
      <c r="I882" s="9"/>
      <c r="J882" s="9"/>
      <c r="K882" s="9"/>
    </row>
    <row r="883" spans="1:11" hidden="1" x14ac:dyDescent="0.2">
      <c r="A883" s="9"/>
      <c r="B883" s="9"/>
      <c r="C883" s="9"/>
      <c r="D883" s="9"/>
      <c r="E883" s="9"/>
      <c r="F883" s="9"/>
      <c r="G883" s="9"/>
      <c r="H883" s="9"/>
      <c r="I883" s="9"/>
      <c r="J883" s="9"/>
      <c r="K883" s="9"/>
    </row>
    <row r="884" spans="1:11" hidden="1" x14ac:dyDescent="0.2">
      <c r="A884" s="9"/>
      <c r="B884" s="9"/>
      <c r="C884" s="9"/>
      <c r="D884" s="9"/>
      <c r="E884" s="9"/>
      <c r="F884" s="9"/>
      <c r="G884" s="9"/>
      <c r="H884" s="9"/>
      <c r="I884" s="9"/>
      <c r="J884" s="9"/>
      <c r="K884" s="9"/>
    </row>
    <row r="885" spans="1:11" hidden="1" x14ac:dyDescent="0.2">
      <c r="A885" s="9"/>
      <c r="B885" s="9"/>
      <c r="C885" s="9"/>
      <c r="D885" s="9"/>
      <c r="E885" s="9"/>
      <c r="F885" s="9"/>
      <c r="G885" s="9"/>
      <c r="H885" s="9"/>
      <c r="I885" s="9"/>
      <c r="J885" s="9"/>
      <c r="K885" s="9"/>
    </row>
    <row r="886" spans="1:11" hidden="1" x14ac:dyDescent="0.2">
      <c r="A886" s="9"/>
      <c r="B886" s="9"/>
      <c r="C886" s="9"/>
      <c r="D886" s="9"/>
      <c r="E886" s="9"/>
      <c r="F886" s="9"/>
      <c r="G886" s="9"/>
      <c r="H886" s="9"/>
      <c r="I886" s="9"/>
      <c r="J886" s="9"/>
      <c r="K886" s="9"/>
    </row>
    <row r="887" spans="1:11" hidden="1" x14ac:dyDescent="0.2">
      <c r="A887" s="9"/>
      <c r="B887" s="9"/>
      <c r="C887" s="9"/>
      <c r="D887" s="9"/>
      <c r="E887" s="9"/>
      <c r="F887" s="9"/>
      <c r="G887" s="9"/>
      <c r="H887" s="9"/>
      <c r="I887" s="9"/>
      <c r="J887" s="9"/>
      <c r="K887" s="9"/>
    </row>
    <row r="888" spans="1:11" hidden="1" x14ac:dyDescent="0.2">
      <c r="A888" s="9"/>
      <c r="B888" s="9"/>
      <c r="C888" s="9"/>
      <c r="D888" s="9"/>
      <c r="E888" s="9"/>
      <c r="F888" s="9"/>
      <c r="G888" s="9"/>
      <c r="H888" s="9"/>
      <c r="I888" s="9"/>
      <c r="J888" s="9"/>
      <c r="K888" s="9"/>
    </row>
    <row r="889" spans="1:11" hidden="1" x14ac:dyDescent="0.2">
      <c r="A889" s="9"/>
      <c r="B889" s="9"/>
      <c r="C889" s="9"/>
      <c r="D889" s="9"/>
      <c r="E889" s="9"/>
      <c r="F889" s="9"/>
      <c r="G889" s="9"/>
      <c r="H889" s="9"/>
      <c r="I889" s="9"/>
      <c r="J889" s="9"/>
      <c r="K889" s="9"/>
    </row>
    <row r="890" spans="1:11" hidden="1" x14ac:dyDescent="0.2">
      <c r="A890" s="9"/>
      <c r="B890" s="9"/>
      <c r="C890" s="9"/>
      <c r="D890" s="9"/>
      <c r="E890" s="9"/>
      <c r="F890" s="9"/>
      <c r="G890" s="9"/>
      <c r="H890" s="9"/>
      <c r="I890" s="9"/>
      <c r="J890" s="9"/>
      <c r="K890" s="9"/>
    </row>
    <row r="891" spans="1:11" hidden="1" x14ac:dyDescent="0.2">
      <c r="A891" s="9"/>
      <c r="B891" s="9"/>
      <c r="C891" s="9"/>
      <c r="D891" s="9"/>
      <c r="E891" s="9"/>
      <c r="F891" s="9"/>
      <c r="G891" s="9"/>
      <c r="H891" s="9"/>
      <c r="I891" s="9"/>
      <c r="J891" s="9"/>
      <c r="K891" s="9"/>
    </row>
    <row r="892" spans="1:11" hidden="1" x14ac:dyDescent="0.2">
      <c r="A892" s="9"/>
      <c r="B892" s="9"/>
      <c r="C892" s="9"/>
      <c r="D892" s="9"/>
      <c r="E892" s="9"/>
      <c r="F892" s="9"/>
      <c r="G892" s="9"/>
      <c r="H892" s="9"/>
      <c r="I892" s="9"/>
      <c r="J892" s="9"/>
      <c r="K892" s="9"/>
    </row>
    <row r="893" spans="1:11" hidden="1" x14ac:dyDescent="0.2">
      <c r="A893" s="9"/>
      <c r="B893" s="9"/>
      <c r="C893" s="9"/>
      <c r="D893" s="9"/>
      <c r="E893" s="9"/>
      <c r="F893" s="9"/>
      <c r="G893" s="9"/>
      <c r="H893" s="9"/>
      <c r="I893" s="9"/>
      <c r="J893" s="9"/>
      <c r="K893" s="9"/>
    </row>
    <row r="894" spans="1:11" hidden="1" x14ac:dyDescent="0.2">
      <c r="A894" s="9"/>
      <c r="B894" s="9"/>
      <c r="C894" s="9"/>
      <c r="D894" s="9"/>
      <c r="E894" s="9"/>
      <c r="F894" s="9"/>
      <c r="G894" s="9"/>
      <c r="H894" s="9"/>
      <c r="I894" s="9"/>
      <c r="J894" s="9"/>
      <c r="K894" s="9"/>
    </row>
    <row r="895" spans="1:11" hidden="1" x14ac:dyDescent="0.2">
      <c r="A895" s="9"/>
      <c r="B895" s="9"/>
      <c r="C895" s="9"/>
      <c r="D895" s="9"/>
      <c r="E895" s="9"/>
      <c r="F895" s="9"/>
      <c r="G895" s="9"/>
      <c r="H895" s="9"/>
      <c r="I895" s="9"/>
      <c r="J895" s="9"/>
      <c r="K895" s="9"/>
    </row>
    <row r="896" spans="1:11" hidden="1" x14ac:dyDescent="0.2">
      <c r="A896" s="9"/>
      <c r="B896" s="9"/>
      <c r="C896" s="9"/>
      <c r="D896" s="9"/>
      <c r="E896" s="9"/>
      <c r="F896" s="9"/>
      <c r="G896" s="9"/>
      <c r="H896" s="9"/>
      <c r="I896" s="9"/>
      <c r="J896" s="9"/>
      <c r="K896" s="9"/>
    </row>
    <row r="897" spans="1:11" hidden="1" x14ac:dyDescent="0.2">
      <c r="A897" s="9"/>
      <c r="B897" s="9"/>
      <c r="C897" s="9"/>
      <c r="D897" s="9"/>
      <c r="E897" s="9"/>
      <c r="F897" s="9"/>
      <c r="G897" s="9"/>
      <c r="H897" s="9"/>
      <c r="I897" s="9"/>
      <c r="J897" s="9"/>
      <c r="K897" s="9"/>
    </row>
    <row r="898" spans="1:11" hidden="1" x14ac:dyDescent="0.2">
      <c r="A898" s="9"/>
      <c r="B898" s="9"/>
      <c r="C898" s="9"/>
      <c r="D898" s="9"/>
      <c r="E898" s="9"/>
      <c r="F898" s="9"/>
      <c r="G898" s="9"/>
      <c r="H898" s="9"/>
      <c r="I898" s="9"/>
      <c r="J898" s="9"/>
      <c r="K898" s="9"/>
    </row>
    <row r="899" spans="1:11" hidden="1" x14ac:dyDescent="0.2">
      <c r="A899" s="9"/>
      <c r="B899" s="9"/>
      <c r="C899" s="9"/>
      <c r="D899" s="9"/>
      <c r="E899" s="9"/>
      <c r="F899" s="9"/>
      <c r="G899" s="9"/>
      <c r="H899" s="9"/>
      <c r="I899" s="9"/>
      <c r="J899" s="9"/>
      <c r="K899" s="9"/>
    </row>
    <row r="900" spans="1:11" hidden="1" x14ac:dyDescent="0.2">
      <c r="A900" s="9"/>
      <c r="B900" s="9"/>
      <c r="C900" s="9"/>
      <c r="D900" s="9"/>
      <c r="E900" s="9"/>
      <c r="F900" s="9"/>
      <c r="G900" s="9"/>
      <c r="H900" s="9"/>
      <c r="I900" s="9"/>
      <c r="J900" s="9"/>
      <c r="K900" s="9"/>
    </row>
    <row r="901" spans="1:11" hidden="1" x14ac:dyDescent="0.2">
      <c r="A901" s="9"/>
      <c r="B901" s="9"/>
      <c r="C901" s="9"/>
      <c r="D901" s="9"/>
      <c r="E901" s="9"/>
      <c r="F901" s="9"/>
      <c r="G901" s="9"/>
      <c r="H901" s="9"/>
      <c r="I901" s="9"/>
      <c r="J901" s="9"/>
      <c r="K901" s="9"/>
    </row>
    <row r="902" spans="1:11" hidden="1" x14ac:dyDescent="0.2">
      <c r="A902" s="9"/>
      <c r="B902" s="9"/>
      <c r="C902" s="9"/>
      <c r="D902" s="9"/>
      <c r="E902" s="9"/>
      <c r="F902" s="9"/>
      <c r="G902" s="9"/>
      <c r="H902" s="9"/>
      <c r="I902" s="9"/>
      <c r="J902" s="9"/>
      <c r="K902" s="9"/>
    </row>
    <row r="903" spans="1:11" hidden="1" x14ac:dyDescent="0.2">
      <c r="A903" s="9"/>
      <c r="B903" s="9"/>
      <c r="C903" s="9"/>
      <c r="D903" s="9"/>
      <c r="E903" s="9"/>
      <c r="F903" s="9"/>
      <c r="G903" s="9"/>
      <c r="H903" s="9"/>
      <c r="I903" s="9"/>
      <c r="J903" s="9"/>
      <c r="K903" s="9"/>
    </row>
    <row r="904" spans="1:11" hidden="1" x14ac:dyDescent="0.2">
      <c r="A904" s="9"/>
      <c r="B904" s="9"/>
      <c r="C904" s="9"/>
      <c r="D904" s="9"/>
      <c r="E904" s="9"/>
      <c r="F904" s="9"/>
      <c r="G904" s="9"/>
      <c r="H904" s="9"/>
      <c r="I904" s="9"/>
      <c r="J904" s="9"/>
      <c r="K904" s="9"/>
    </row>
    <row r="905" spans="1:11" hidden="1" x14ac:dyDescent="0.2">
      <c r="A905" s="9"/>
      <c r="B905" s="9"/>
      <c r="C905" s="9"/>
      <c r="D905" s="9"/>
      <c r="E905" s="9"/>
      <c r="F905" s="9"/>
      <c r="G905" s="9"/>
      <c r="H905" s="9"/>
      <c r="I905" s="9"/>
      <c r="J905" s="9"/>
      <c r="K905" s="9"/>
    </row>
    <row r="906" spans="1:11" hidden="1" x14ac:dyDescent="0.2">
      <c r="A906" s="9"/>
      <c r="B906" s="9"/>
      <c r="C906" s="9"/>
      <c r="D906" s="9"/>
      <c r="E906" s="9"/>
      <c r="F906" s="9"/>
      <c r="G906" s="9"/>
      <c r="H906" s="9"/>
      <c r="I906" s="9"/>
      <c r="J906" s="9"/>
      <c r="K906" s="9"/>
    </row>
    <row r="907" spans="1:11" hidden="1" x14ac:dyDescent="0.2">
      <c r="A907" s="9"/>
      <c r="B907" s="9"/>
      <c r="C907" s="9"/>
      <c r="D907" s="9"/>
      <c r="E907" s="9"/>
      <c r="F907" s="9"/>
      <c r="G907" s="9"/>
      <c r="H907" s="9"/>
      <c r="I907" s="9"/>
      <c r="J907" s="9"/>
      <c r="K907" s="9"/>
    </row>
    <row r="908" spans="1:11" hidden="1" x14ac:dyDescent="0.2">
      <c r="A908" s="9"/>
      <c r="B908" s="9"/>
      <c r="C908" s="9"/>
      <c r="D908" s="9"/>
      <c r="E908" s="9"/>
      <c r="F908" s="9"/>
      <c r="G908" s="9"/>
      <c r="H908" s="9"/>
      <c r="I908" s="9"/>
      <c r="J908" s="9"/>
      <c r="K908" s="9"/>
    </row>
    <row r="909" spans="1:11" hidden="1" x14ac:dyDescent="0.2">
      <c r="A909" s="9"/>
      <c r="B909" s="9"/>
      <c r="C909" s="9"/>
      <c r="D909" s="9"/>
      <c r="E909" s="9"/>
      <c r="F909" s="9"/>
      <c r="G909" s="9"/>
      <c r="H909" s="9"/>
      <c r="I909" s="9"/>
      <c r="J909" s="9"/>
      <c r="K909" s="9"/>
    </row>
    <row r="910" spans="1:11" hidden="1" x14ac:dyDescent="0.2">
      <c r="A910" s="9"/>
      <c r="B910" s="9"/>
      <c r="C910" s="9"/>
      <c r="D910" s="9"/>
      <c r="E910" s="9"/>
      <c r="F910" s="9"/>
      <c r="G910" s="9"/>
      <c r="H910" s="9"/>
      <c r="I910" s="9"/>
      <c r="J910" s="9"/>
      <c r="K910" s="9"/>
    </row>
    <row r="911" spans="1:11" hidden="1" x14ac:dyDescent="0.2">
      <c r="A911" s="9"/>
      <c r="B911" s="9"/>
      <c r="C911" s="9"/>
      <c r="D911" s="9"/>
      <c r="E911" s="9"/>
      <c r="F911" s="9"/>
      <c r="G911" s="9"/>
      <c r="H911" s="9"/>
      <c r="I911" s="9"/>
      <c r="J911" s="9"/>
      <c r="K911" s="9"/>
    </row>
    <row r="912" spans="1:11" hidden="1" x14ac:dyDescent="0.2">
      <c r="A912" s="9"/>
      <c r="B912" s="9"/>
      <c r="C912" s="9"/>
      <c r="D912" s="9"/>
      <c r="E912" s="9"/>
      <c r="F912" s="9"/>
      <c r="G912" s="9"/>
      <c r="H912" s="9"/>
      <c r="I912" s="9"/>
      <c r="J912" s="9"/>
      <c r="K912" s="9"/>
    </row>
    <row r="913" spans="1:11" hidden="1" x14ac:dyDescent="0.2">
      <c r="A913" s="9"/>
      <c r="B913" s="9"/>
      <c r="C913" s="9"/>
      <c r="D913" s="9"/>
      <c r="E913" s="9"/>
      <c r="F913" s="9"/>
      <c r="G913" s="9"/>
      <c r="H913" s="9"/>
      <c r="I913" s="9"/>
      <c r="J913" s="9"/>
      <c r="K913" s="9"/>
    </row>
    <row r="914" spans="1:11" hidden="1" x14ac:dyDescent="0.2">
      <c r="A914" s="9"/>
      <c r="B914" s="9"/>
      <c r="C914" s="9"/>
      <c r="D914" s="9"/>
      <c r="E914" s="9"/>
      <c r="F914" s="9"/>
      <c r="G914" s="9"/>
      <c r="H914" s="9"/>
      <c r="I914" s="9"/>
      <c r="J914" s="9"/>
      <c r="K914" s="9"/>
    </row>
    <row r="915" spans="1:11" hidden="1" x14ac:dyDescent="0.2">
      <c r="A915" s="9"/>
      <c r="B915" s="9"/>
      <c r="C915" s="9"/>
      <c r="D915" s="9"/>
      <c r="E915" s="9"/>
      <c r="F915" s="9"/>
      <c r="G915" s="9"/>
      <c r="H915" s="9"/>
      <c r="I915" s="9"/>
      <c r="J915" s="9"/>
      <c r="K915" s="9"/>
    </row>
    <row r="916" spans="1:11" hidden="1" x14ac:dyDescent="0.2">
      <c r="A916" s="9"/>
      <c r="B916" s="9"/>
      <c r="C916" s="9"/>
      <c r="D916" s="9"/>
      <c r="E916" s="9"/>
      <c r="F916" s="9"/>
      <c r="G916" s="9"/>
      <c r="H916" s="9"/>
      <c r="I916" s="9"/>
      <c r="J916" s="9"/>
      <c r="K916" s="9"/>
    </row>
    <row r="917" spans="1:11" hidden="1" x14ac:dyDescent="0.2">
      <c r="A917" s="9"/>
      <c r="B917" s="9"/>
      <c r="C917" s="9"/>
      <c r="D917" s="9"/>
      <c r="E917" s="9"/>
      <c r="F917" s="9"/>
      <c r="G917" s="9"/>
      <c r="H917" s="9"/>
      <c r="I917" s="9"/>
      <c r="J917" s="9"/>
      <c r="K917" s="9"/>
    </row>
    <row r="918" spans="1:11" hidden="1" x14ac:dyDescent="0.2">
      <c r="A918" s="9"/>
      <c r="B918" s="9"/>
      <c r="C918" s="9"/>
      <c r="D918" s="9"/>
      <c r="E918" s="9"/>
      <c r="F918" s="9"/>
      <c r="G918" s="9"/>
      <c r="H918" s="9"/>
      <c r="I918" s="9"/>
      <c r="J918" s="9"/>
      <c r="K918" s="9"/>
    </row>
    <row r="919" spans="1:11" hidden="1" x14ac:dyDescent="0.2">
      <c r="A919" s="9"/>
      <c r="B919" s="9"/>
      <c r="C919" s="9"/>
      <c r="D919" s="9"/>
      <c r="E919" s="9"/>
      <c r="F919" s="9"/>
      <c r="G919" s="9"/>
      <c r="H919" s="9"/>
      <c r="I919" s="9"/>
      <c r="J919" s="9"/>
      <c r="K919" s="9"/>
    </row>
    <row r="920" spans="1:11" hidden="1" x14ac:dyDescent="0.2">
      <c r="A920" s="9"/>
      <c r="B920" s="9"/>
      <c r="C920" s="9"/>
      <c r="D920" s="9"/>
      <c r="E920" s="9"/>
      <c r="F920" s="9"/>
      <c r="G920" s="9"/>
      <c r="H920" s="9"/>
      <c r="I920" s="9"/>
      <c r="J920" s="9"/>
      <c r="K920" s="9"/>
    </row>
    <row r="921" spans="1:11" hidden="1" x14ac:dyDescent="0.2">
      <c r="A921" s="9"/>
      <c r="B921" s="9"/>
      <c r="C921" s="9"/>
      <c r="D921" s="9"/>
      <c r="E921" s="9"/>
      <c r="F921" s="9"/>
      <c r="G921" s="9"/>
      <c r="H921" s="9"/>
      <c r="I921" s="9"/>
      <c r="J921" s="9"/>
      <c r="K921" s="9"/>
    </row>
    <row r="922" spans="1:11" hidden="1" x14ac:dyDescent="0.2">
      <c r="A922" s="9"/>
      <c r="B922" s="9"/>
      <c r="C922" s="9"/>
      <c r="D922" s="9"/>
      <c r="E922" s="9"/>
      <c r="F922" s="9"/>
      <c r="G922" s="9"/>
      <c r="H922" s="9"/>
      <c r="I922" s="9"/>
      <c r="J922" s="9"/>
      <c r="K922" s="9"/>
    </row>
    <row r="923" spans="1:11" hidden="1" x14ac:dyDescent="0.2">
      <c r="A923" s="9"/>
      <c r="B923" s="9"/>
      <c r="C923" s="9"/>
      <c r="D923" s="9"/>
      <c r="E923" s="9"/>
      <c r="F923" s="9"/>
      <c r="G923" s="9"/>
      <c r="H923" s="9"/>
      <c r="I923" s="9"/>
      <c r="J923" s="9"/>
      <c r="K923" s="9"/>
    </row>
    <row r="924" spans="1:11" hidden="1" x14ac:dyDescent="0.2">
      <c r="A924" s="9"/>
      <c r="B924" s="9"/>
      <c r="C924" s="9"/>
      <c r="D924" s="9"/>
      <c r="E924" s="9"/>
      <c r="F924" s="9"/>
      <c r="G924" s="9"/>
      <c r="H924" s="9"/>
      <c r="I924" s="9"/>
      <c r="J924" s="9"/>
      <c r="K924" s="9"/>
    </row>
    <row r="925" spans="1:11" hidden="1" x14ac:dyDescent="0.2">
      <c r="A925" s="9"/>
      <c r="B925" s="9"/>
      <c r="C925" s="9"/>
      <c r="D925" s="9"/>
      <c r="E925" s="9"/>
      <c r="F925" s="9"/>
      <c r="G925" s="9"/>
      <c r="H925" s="9"/>
      <c r="I925" s="9"/>
      <c r="J925" s="9"/>
      <c r="K925" s="9"/>
    </row>
    <row r="926" spans="1:11" hidden="1" x14ac:dyDescent="0.2">
      <c r="A926" s="9"/>
      <c r="B926" s="9"/>
      <c r="C926" s="9"/>
      <c r="D926" s="9"/>
      <c r="E926" s="9"/>
      <c r="F926" s="9"/>
      <c r="G926" s="9"/>
      <c r="H926" s="9"/>
      <c r="I926" s="9"/>
      <c r="J926" s="9"/>
      <c r="K926" s="9"/>
    </row>
    <row r="927" spans="1:11" hidden="1" x14ac:dyDescent="0.2">
      <c r="A927" s="9"/>
      <c r="B927" s="9"/>
      <c r="C927" s="9"/>
      <c r="D927" s="9"/>
      <c r="E927" s="9"/>
      <c r="F927" s="9"/>
      <c r="G927" s="9"/>
      <c r="H927" s="9"/>
      <c r="I927" s="9"/>
      <c r="J927" s="9"/>
      <c r="K927" s="9"/>
    </row>
    <row r="928" spans="1:11" hidden="1" x14ac:dyDescent="0.2">
      <c r="A928" s="9"/>
      <c r="B928" s="9"/>
      <c r="C928" s="9"/>
      <c r="D928" s="9"/>
      <c r="E928" s="9"/>
      <c r="F928" s="9"/>
      <c r="G928" s="9"/>
      <c r="H928" s="9"/>
      <c r="I928" s="9"/>
      <c r="J928" s="9"/>
      <c r="K928" s="9"/>
    </row>
    <row r="929" spans="1:11" hidden="1" x14ac:dyDescent="0.2">
      <c r="A929" s="9"/>
      <c r="B929" s="9"/>
      <c r="C929" s="9"/>
      <c r="D929" s="9"/>
      <c r="E929" s="9"/>
      <c r="F929" s="9"/>
      <c r="G929" s="9"/>
      <c r="H929" s="9"/>
      <c r="I929" s="9"/>
      <c r="J929" s="9"/>
      <c r="K929" s="9"/>
    </row>
    <row r="930" spans="1:11" hidden="1" x14ac:dyDescent="0.2">
      <c r="A930" s="9"/>
      <c r="B930" s="9"/>
      <c r="C930" s="9"/>
      <c r="D930" s="9"/>
      <c r="E930" s="9"/>
      <c r="F930" s="9"/>
      <c r="G930" s="9"/>
      <c r="H930" s="9"/>
      <c r="I930" s="9"/>
      <c r="J930" s="9"/>
      <c r="K930" s="9"/>
    </row>
    <row r="931" spans="1:11" hidden="1" x14ac:dyDescent="0.2">
      <c r="A931" s="9"/>
      <c r="B931" s="9"/>
      <c r="C931" s="9"/>
      <c r="D931" s="9"/>
      <c r="E931" s="9"/>
      <c r="F931" s="9"/>
      <c r="G931" s="9"/>
      <c r="H931" s="9"/>
      <c r="I931" s="9"/>
      <c r="J931" s="9"/>
      <c r="K931" s="9"/>
    </row>
    <row r="932" spans="1:11" hidden="1" x14ac:dyDescent="0.2">
      <c r="A932" s="9"/>
      <c r="B932" s="9"/>
      <c r="C932" s="9"/>
      <c r="D932" s="9"/>
      <c r="E932" s="9"/>
      <c r="F932" s="9"/>
      <c r="G932" s="9"/>
      <c r="H932" s="9"/>
      <c r="I932" s="9"/>
      <c r="J932" s="9"/>
      <c r="K932" s="9"/>
    </row>
    <row r="933" spans="1:11" hidden="1" x14ac:dyDescent="0.2">
      <c r="A933" s="9"/>
      <c r="B933" s="9"/>
      <c r="C933" s="9"/>
      <c r="D933" s="9"/>
      <c r="E933" s="9"/>
      <c r="F933" s="9"/>
      <c r="G933" s="9"/>
      <c r="H933" s="9"/>
      <c r="I933" s="9"/>
      <c r="J933" s="9"/>
      <c r="K933" s="9"/>
    </row>
    <row r="934" spans="1:11" hidden="1" x14ac:dyDescent="0.2">
      <c r="A934" s="9"/>
      <c r="B934" s="9"/>
      <c r="C934" s="9"/>
      <c r="D934" s="9"/>
      <c r="E934" s="9"/>
      <c r="F934" s="9"/>
      <c r="G934" s="9"/>
      <c r="H934" s="9"/>
      <c r="I934" s="9"/>
      <c r="J934" s="9"/>
      <c r="K934" s="9"/>
    </row>
    <row r="935" spans="1:11" hidden="1" x14ac:dyDescent="0.2">
      <c r="A935" s="9"/>
      <c r="B935" s="9"/>
      <c r="C935" s="9"/>
      <c r="D935" s="9"/>
      <c r="E935" s="9"/>
      <c r="F935" s="9"/>
      <c r="G935" s="9"/>
      <c r="H935" s="9"/>
      <c r="I935" s="9"/>
      <c r="J935" s="9"/>
      <c r="K935" s="9"/>
    </row>
    <row r="936" spans="1:11" hidden="1" x14ac:dyDescent="0.2">
      <c r="A936" s="9"/>
      <c r="B936" s="9"/>
      <c r="C936" s="9"/>
      <c r="D936" s="9"/>
      <c r="E936" s="9"/>
      <c r="F936" s="9"/>
      <c r="G936" s="9"/>
      <c r="H936" s="9"/>
      <c r="I936" s="9"/>
      <c r="J936" s="9"/>
      <c r="K936" s="9"/>
    </row>
    <row r="937" spans="1:11" hidden="1" x14ac:dyDescent="0.2">
      <c r="A937" s="9"/>
      <c r="B937" s="9"/>
      <c r="C937" s="9"/>
      <c r="D937" s="9"/>
      <c r="E937" s="9"/>
      <c r="F937" s="9"/>
      <c r="G937" s="9"/>
      <c r="H937" s="9"/>
      <c r="I937" s="9"/>
      <c r="J937" s="9"/>
      <c r="K937" s="9"/>
    </row>
    <row r="938" spans="1:11" hidden="1" x14ac:dyDescent="0.2">
      <c r="A938" s="9"/>
      <c r="B938" s="9"/>
      <c r="C938" s="9"/>
      <c r="D938" s="9"/>
      <c r="E938" s="9"/>
      <c r="F938" s="9"/>
      <c r="G938" s="9"/>
      <c r="H938" s="9"/>
      <c r="I938" s="9"/>
      <c r="J938" s="9"/>
      <c r="K938" s="9"/>
    </row>
    <row r="939" spans="1:11" hidden="1" x14ac:dyDescent="0.2">
      <c r="A939" s="9"/>
      <c r="B939" s="9"/>
      <c r="C939" s="9"/>
      <c r="D939" s="9"/>
      <c r="E939" s="9"/>
      <c r="F939" s="9"/>
      <c r="G939" s="9"/>
      <c r="H939" s="9"/>
      <c r="I939" s="9"/>
      <c r="J939" s="9"/>
      <c r="K939" s="9"/>
    </row>
    <row r="940" spans="1:11" hidden="1" x14ac:dyDescent="0.2">
      <c r="A940" s="9"/>
      <c r="B940" s="9"/>
      <c r="C940" s="9"/>
      <c r="D940" s="9"/>
      <c r="E940" s="9"/>
      <c r="F940" s="9"/>
      <c r="G940" s="9"/>
      <c r="H940" s="9"/>
      <c r="I940" s="9"/>
      <c r="J940" s="9"/>
      <c r="K940" s="9"/>
    </row>
    <row r="941" spans="1:11" hidden="1" x14ac:dyDescent="0.2">
      <c r="A941" s="9"/>
      <c r="B941" s="9"/>
      <c r="C941" s="9"/>
      <c r="D941" s="9"/>
      <c r="E941" s="9"/>
      <c r="F941" s="9"/>
      <c r="G941" s="9"/>
      <c r="H941" s="9"/>
      <c r="I941" s="9"/>
      <c r="J941" s="9"/>
      <c r="K941" s="9"/>
    </row>
    <row r="942" spans="1:11" hidden="1" x14ac:dyDescent="0.2">
      <c r="A942" s="9"/>
      <c r="B942" s="9"/>
      <c r="C942" s="9"/>
      <c r="D942" s="9"/>
      <c r="E942" s="9"/>
      <c r="F942" s="9"/>
      <c r="G942" s="9"/>
      <c r="H942" s="9"/>
      <c r="I942" s="9"/>
      <c r="J942" s="9"/>
      <c r="K942" s="9"/>
    </row>
    <row r="943" spans="1:11" hidden="1" x14ac:dyDescent="0.2">
      <c r="A943" s="9"/>
      <c r="B943" s="9"/>
      <c r="C943" s="9"/>
      <c r="D943" s="9"/>
      <c r="E943" s="9"/>
      <c r="F943" s="9"/>
      <c r="G943" s="9"/>
      <c r="H943" s="9"/>
      <c r="I943" s="9"/>
      <c r="J943" s="9"/>
      <c r="K943" s="9"/>
    </row>
    <row r="944" spans="1:11" hidden="1" x14ac:dyDescent="0.2">
      <c r="A944" s="9"/>
      <c r="B944" s="9"/>
      <c r="C944" s="9"/>
      <c r="D944" s="9"/>
      <c r="E944" s="9"/>
      <c r="F944" s="9"/>
      <c r="G944" s="9"/>
      <c r="H944" s="9"/>
      <c r="I944" s="9"/>
      <c r="J944" s="9"/>
      <c r="K944" s="9"/>
    </row>
    <row r="945" spans="1:11" hidden="1" x14ac:dyDescent="0.2">
      <c r="A945" s="9"/>
      <c r="B945" s="9"/>
      <c r="C945" s="9"/>
      <c r="D945" s="9"/>
      <c r="E945" s="9"/>
      <c r="F945" s="9"/>
      <c r="G945" s="9"/>
      <c r="H945" s="9"/>
      <c r="I945" s="9"/>
      <c r="J945" s="9"/>
      <c r="K945" s="9"/>
    </row>
    <row r="946" spans="1:11" hidden="1" x14ac:dyDescent="0.2">
      <c r="A946" s="9"/>
      <c r="B946" s="9"/>
      <c r="C946" s="9"/>
      <c r="D946" s="9"/>
      <c r="E946" s="9"/>
      <c r="F946" s="9"/>
      <c r="G946" s="9"/>
      <c r="H946" s="9"/>
      <c r="I946" s="9"/>
      <c r="J946" s="9"/>
      <c r="K946" s="9"/>
    </row>
    <row r="947" spans="1:11" hidden="1" x14ac:dyDescent="0.2">
      <c r="A947" s="9"/>
      <c r="B947" s="9"/>
      <c r="C947" s="9"/>
      <c r="D947" s="9"/>
      <c r="E947" s="9"/>
      <c r="F947" s="9"/>
      <c r="G947" s="9"/>
      <c r="H947" s="9"/>
      <c r="I947" s="9"/>
      <c r="J947" s="9"/>
      <c r="K947" s="9"/>
    </row>
    <row r="948" spans="1:11" hidden="1" x14ac:dyDescent="0.2">
      <c r="A948" s="9"/>
      <c r="B948" s="9"/>
      <c r="C948" s="9"/>
      <c r="D948" s="9"/>
      <c r="E948" s="9"/>
      <c r="F948" s="9"/>
      <c r="G948" s="9"/>
      <c r="H948" s="9"/>
      <c r="I948" s="9"/>
      <c r="J948" s="9"/>
      <c r="K948" s="9"/>
    </row>
    <row r="949" spans="1:11" hidden="1" x14ac:dyDescent="0.2">
      <c r="A949" s="9"/>
      <c r="B949" s="9"/>
      <c r="C949" s="9"/>
      <c r="D949" s="9"/>
      <c r="E949" s="9"/>
      <c r="F949" s="9"/>
      <c r="G949" s="9"/>
      <c r="H949" s="9"/>
      <c r="I949" s="9"/>
      <c r="J949" s="9"/>
      <c r="K949" s="9"/>
    </row>
    <row r="950" spans="1:11" hidden="1" x14ac:dyDescent="0.2">
      <c r="A950" s="9"/>
      <c r="B950" s="9"/>
      <c r="C950" s="9"/>
      <c r="D950" s="9"/>
      <c r="E950" s="9"/>
      <c r="F950" s="9"/>
      <c r="G950" s="9"/>
      <c r="H950" s="9"/>
      <c r="I950" s="9"/>
      <c r="J950" s="9"/>
      <c r="K950" s="9"/>
    </row>
    <row r="951" spans="1:11" hidden="1" x14ac:dyDescent="0.2">
      <c r="A951" s="9"/>
      <c r="B951" s="9"/>
      <c r="C951" s="9"/>
      <c r="D951" s="9"/>
      <c r="E951" s="9"/>
      <c r="F951" s="9"/>
      <c r="G951" s="9"/>
      <c r="H951" s="9"/>
      <c r="I951" s="9"/>
      <c r="J951" s="9"/>
      <c r="K951" s="9"/>
    </row>
    <row r="952" spans="1:11" hidden="1" x14ac:dyDescent="0.2">
      <c r="A952" s="9"/>
      <c r="B952" s="9"/>
      <c r="C952" s="9"/>
      <c r="D952" s="9"/>
      <c r="E952" s="9"/>
      <c r="F952" s="9"/>
      <c r="G952" s="9"/>
      <c r="H952" s="9"/>
      <c r="I952" s="9"/>
      <c r="J952" s="9"/>
      <c r="K952" s="9"/>
    </row>
    <row r="953" spans="1:11" hidden="1" x14ac:dyDescent="0.2">
      <c r="A953" s="9"/>
      <c r="B953" s="9"/>
      <c r="C953" s="9"/>
      <c r="D953" s="9"/>
      <c r="E953" s="9"/>
      <c r="F953" s="9"/>
      <c r="G953" s="9"/>
      <c r="H953" s="9"/>
      <c r="I953" s="9"/>
      <c r="J953" s="9"/>
      <c r="K953" s="9"/>
    </row>
    <row r="954" spans="1:11" hidden="1" x14ac:dyDescent="0.2">
      <c r="A954" s="9"/>
      <c r="B954" s="9"/>
      <c r="C954" s="9"/>
      <c r="D954" s="9"/>
      <c r="E954" s="9"/>
      <c r="F954" s="9"/>
      <c r="G954" s="9"/>
      <c r="H954" s="9"/>
      <c r="I954" s="9"/>
      <c r="J954" s="9"/>
      <c r="K954" s="9"/>
    </row>
    <row r="955" spans="1:11" hidden="1" x14ac:dyDescent="0.2">
      <c r="A955" s="9"/>
      <c r="B955" s="9"/>
      <c r="C955" s="9"/>
      <c r="D955" s="9"/>
      <c r="E955" s="9"/>
      <c r="F955" s="9"/>
      <c r="G955" s="9"/>
      <c r="H955" s="9"/>
      <c r="I955" s="9"/>
      <c r="J955" s="9"/>
      <c r="K955" s="9"/>
    </row>
    <row r="956" spans="1:11" hidden="1" x14ac:dyDescent="0.2">
      <c r="A956" s="9"/>
      <c r="B956" s="9"/>
      <c r="C956" s="9"/>
      <c r="D956" s="9"/>
      <c r="E956" s="9"/>
      <c r="F956" s="9"/>
      <c r="G956" s="9"/>
      <c r="H956" s="9"/>
      <c r="I956" s="9"/>
      <c r="J956" s="9"/>
      <c r="K956" s="9"/>
    </row>
    <row r="957" spans="1:11" hidden="1" x14ac:dyDescent="0.2">
      <c r="A957" s="9"/>
      <c r="B957" s="9"/>
      <c r="C957" s="9"/>
      <c r="D957" s="9"/>
      <c r="E957" s="9"/>
      <c r="F957" s="9"/>
      <c r="G957" s="9"/>
      <c r="H957" s="9"/>
      <c r="I957" s="9"/>
      <c r="J957" s="9"/>
      <c r="K957" s="9"/>
    </row>
    <row r="958" spans="1:11" hidden="1" x14ac:dyDescent="0.2">
      <c r="A958" s="9"/>
      <c r="B958" s="9"/>
      <c r="C958" s="9"/>
      <c r="D958" s="9"/>
      <c r="E958" s="9"/>
      <c r="F958" s="9"/>
      <c r="G958" s="9"/>
      <c r="H958" s="9"/>
      <c r="I958" s="9"/>
      <c r="J958" s="9"/>
      <c r="K958" s="9"/>
    </row>
    <row r="959" spans="1:11" hidden="1" x14ac:dyDescent="0.2">
      <c r="A959" s="9"/>
      <c r="B959" s="9"/>
      <c r="C959" s="9"/>
      <c r="D959" s="9"/>
      <c r="E959" s="9"/>
      <c r="F959" s="9"/>
      <c r="G959" s="9"/>
      <c r="H959" s="9"/>
      <c r="I959" s="9"/>
      <c r="J959" s="9"/>
      <c r="K959" s="9"/>
    </row>
    <row r="960" spans="1:11" hidden="1" x14ac:dyDescent="0.2">
      <c r="A960" s="9"/>
      <c r="B960" s="9"/>
      <c r="C960" s="9"/>
      <c r="D960" s="9"/>
      <c r="E960" s="9"/>
      <c r="F960" s="9"/>
      <c r="G960" s="9"/>
      <c r="H960" s="9"/>
      <c r="I960" s="9"/>
      <c r="J960" s="9"/>
      <c r="K960" s="9"/>
    </row>
    <row r="961" spans="1:11" hidden="1" x14ac:dyDescent="0.2">
      <c r="A961" s="9"/>
      <c r="B961" s="9"/>
      <c r="C961" s="9"/>
      <c r="D961" s="9"/>
      <c r="E961" s="9"/>
      <c r="F961" s="9"/>
      <c r="G961" s="9"/>
      <c r="H961" s="9"/>
      <c r="I961" s="9"/>
      <c r="J961" s="9"/>
      <c r="K961" s="9"/>
    </row>
    <row r="962" spans="1:11" hidden="1" x14ac:dyDescent="0.2">
      <c r="A962" s="9"/>
      <c r="B962" s="9"/>
      <c r="C962" s="9"/>
      <c r="D962" s="9"/>
      <c r="E962" s="9"/>
      <c r="F962" s="9"/>
      <c r="G962" s="9"/>
      <c r="H962" s="9"/>
      <c r="I962" s="9"/>
      <c r="J962" s="9"/>
      <c r="K962" s="9"/>
    </row>
    <row r="963" spans="1:11" x14ac:dyDescent="0.2"/>
  </sheetData>
  <sheetProtection algorithmName="SHA-512" hashValue="ewTR2FRbxSnHYO5hk1YjD9Lu1QTolLClZaZY/A+/MNe/Df32F6XRk2ujSaIKx5xbviJs8krBTjtbl5CLfxV2Gw==" saltValue="+edR/6tUcuuYoaKcZ5fdCQ==" spinCount="100000" sheet="1" objects="1" scenarios="1"/>
  <autoFilter ref="A2:V333" xr:uid="{7A8EA376-A694-4C57-ABC3-273136BB8C1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92A95-A044-48B4-B148-275DEF58F358}">
  <sheetPr>
    <tabColor rgb="FF00636C"/>
  </sheetPr>
  <dimension ref="A1:L112"/>
  <sheetViews>
    <sheetView showGridLines="0" showZeros="0" topLeftCell="A2" zoomScale="80" zoomScaleNormal="80" workbookViewId="0">
      <selection activeCell="A2" sqref="A2"/>
    </sheetView>
  </sheetViews>
  <sheetFormatPr defaultColWidth="0" defaultRowHeight="0" customHeight="1" zeroHeight="1" x14ac:dyDescent="0.2"/>
  <cols>
    <col min="1" max="1" width="8.296875" customWidth="1"/>
    <col min="2" max="2" width="55.09765625" style="1" customWidth="1"/>
    <col min="3" max="3" width="18.8984375" style="14" customWidth="1"/>
    <col min="4" max="4" width="55.69921875" style="15" customWidth="1"/>
    <col min="5" max="5" width="32" style="16" customWidth="1"/>
    <col min="6" max="6" width="30.69921875" style="1" customWidth="1"/>
    <col min="7" max="7" width="18.09765625" style="1" customWidth="1"/>
    <col min="8" max="8" width="18.09765625" style="1" hidden="1" customWidth="1"/>
    <col min="9" max="10" width="18.09765625" style="42" hidden="1" customWidth="1"/>
    <col min="11" max="11" width="4.5" style="1" hidden="1" customWidth="1"/>
    <col min="12" max="12" width="6.59765625" style="1" hidden="1" customWidth="1"/>
    <col min="13" max="16384" width="6.59765625" hidden="1"/>
  </cols>
  <sheetData>
    <row r="1" spans="1:10" ht="0" hidden="1" customHeight="1" x14ac:dyDescent="0.2">
      <c r="A1" t="s">
        <v>1542</v>
      </c>
    </row>
    <row r="2" spans="1:10" ht="36" customHeight="1" x14ac:dyDescent="0.2">
      <c r="A2" s="175" t="s">
        <v>1612</v>
      </c>
      <c r="B2" s="175"/>
      <c r="C2" s="176"/>
      <c r="D2" s="330"/>
      <c r="E2" s="177"/>
      <c r="F2" s="177" t="str">
        <f>'Auto Responses'!$A$36</f>
        <v>Version 4.04</v>
      </c>
      <c r="J2" s="1"/>
    </row>
    <row r="3" spans="1:10" s="1" customFormat="1" ht="29.1" customHeight="1" x14ac:dyDescent="0.2">
      <c r="A3" s="44" t="s">
        <v>1002</v>
      </c>
      <c r="B3" s="45"/>
      <c r="C3" s="73">
        <f>'START HERE'!$C$3</f>
        <v>0</v>
      </c>
      <c r="D3" s="331"/>
      <c r="E3" s="43"/>
      <c r="F3" s="57"/>
      <c r="I3" s="42"/>
    </row>
    <row r="4" spans="1:10" s="1" customFormat="1" ht="36" customHeight="1" x14ac:dyDescent="0.2">
      <c r="A4" s="17" t="s">
        <v>927</v>
      </c>
      <c r="B4" s="18"/>
      <c r="C4" s="19"/>
      <c r="D4" s="20"/>
      <c r="E4" s="21"/>
      <c r="F4" s="21"/>
      <c r="I4" s="42"/>
    </row>
    <row r="5" spans="1:10" s="1" customFormat="1" ht="19.5" customHeight="1" x14ac:dyDescent="0.2">
      <c r="A5" s="49" t="str">
        <f>HLOOKUP($A$4,'Auto Responses'!$D$2:$D$8,2,0)&amp;""</f>
        <v>1. Complete the "Start Here" tab and review the "Required Questions" guidance to find the other sections are required for your product or service.</v>
      </c>
      <c r="B5" s="22"/>
      <c r="C5" s="74"/>
      <c r="D5" s="332"/>
      <c r="E5" s="22"/>
      <c r="F5" s="280"/>
      <c r="I5" s="42"/>
    </row>
    <row r="6" spans="1:10" s="1" customFormat="1" ht="19.5" customHeight="1" x14ac:dyDescent="0.2">
      <c r="A6" s="49" t="str">
        <f>HLOOKUP($A$4,'Auto Responses'!$D$2:$D$8,3,0)&amp;""</f>
        <v>2. Complete the "Organization" tab and the applicable questions in each of the next 5 tabs (Product through Privacy) that apply, based on your answers to the "Required Questions."</v>
      </c>
      <c r="B6" s="22"/>
      <c r="C6" s="74"/>
      <c r="D6" s="332"/>
      <c r="E6" s="22"/>
      <c r="F6" s="281"/>
      <c r="I6" s="42"/>
    </row>
    <row r="7" spans="1:10" s="1" customFormat="1" ht="19.5" customHeight="1" x14ac:dyDescent="0.2">
      <c r="A7" s="49" t="str">
        <f>HLOOKUP($A$4,'Auto Responses'!$D$2:$D$8,4,0)&amp;""</f>
        <v xml:space="preserve">3. Guidance in column E may change based on your answers to prompt details in "Additional Information." If leaving an answer blank, you must also state why in "Additional Information". </v>
      </c>
      <c r="B7" s="22"/>
      <c r="C7" s="74"/>
      <c r="D7" s="332"/>
      <c r="E7" s="22"/>
      <c r="F7" s="281"/>
      <c r="I7" s="42"/>
    </row>
    <row r="8" spans="1:10" s="1" customFormat="1" ht="19.5" customHeight="1" x14ac:dyDescent="0.2">
      <c r="A8" s="49" t="str">
        <f>HLOOKUP($A$4,'Auto Responses'!$D$2:$D$8,5,0)&amp;""</f>
        <v>4. DO NOT complete any fields in the "Evaluation" sheets or the "Analyst Notes" column.</v>
      </c>
      <c r="B8" s="22"/>
      <c r="C8" s="74"/>
      <c r="D8" s="332"/>
      <c r="E8" s="22"/>
      <c r="F8" s="281"/>
      <c r="I8" s="42"/>
    </row>
    <row r="9" spans="1:10" s="1" customFormat="1" ht="19.5" customHeight="1" x14ac:dyDescent="0.2">
      <c r="A9" s="49" t="str">
        <f>HLOOKUP($A$4,'Auto Responses'!$D$2:$D$8,6,0)&amp;""</f>
        <v>5. Return the completed file to institutions.</v>
      </c>
      <c r="B9" s="22"/>
      <c r="C9" s="74"/>
      <c r="D9" s="332"/>
      <c r="E9" s="22"/>
      <c r="F9" s="281"/>
      <c r="I9" s="42"/>
    </row>
    <row r="10" spans="1:10" s="1" customFormat="1" ht="19.5" customHeight="1" x14ac:dyDescent="0.2">
      <c r="A10" s="265" t="str">
        <f>HLOOKUP($A$4,'Auto Responses'!$D$2:$D$8,7,0)&amp;""</f>
        <v>* Denotes critical questions. Critical questions are those deemed most important to institutions by higher education volunteers.</v>
      </c>
      <c r="B10" s="22"/>
      <c r="C10" s="74"/>
      <c r="D10" s="332"/>
      <c r="E10" s="22"/>
      <c r="F10" s="281"/>
      <c r="I10" s="42"/>
    </row>
    <row r="11" spans="1:10" s="267" customFormat="1" ht="19.5" customHeight="1" x14ac:dyDescent="0.2">
      <c r="A11" s="264" t="str">
        <f>HLOOKUP($A$4,'Auto Responses'!$D$2:$D$9,8,0)&amp;""</f>
        <v>For full instructions, please visit educause.edu/HECVAT</v>
      </c>
      <c r="B11" s="265"/>
      <c r="C11" s="266"/>
      <c r="D11" s="341"/>
      <c r="E11" s="265"/>
      <c r="F11" s="283"/>
      <c r="I11" s="268"/>
    </row>
    <row r="12" spans="1:10" s="1" customFormat="1" ht="36" customHeight="1" x14ac:dyDescent="0.2">
      <c r="A12" s="70" t="str">
        <f>VLOOKUP(LEFT($A13,4),'Auto Responses'!$N$4:$O$38,2,0)&amp;""</f>
        <v xml:space="preserve"> General Information</v>
      </c>
      <c r="B12" s="18"/>
      <c r="C12" s="19" t="s">
        <v>1595</v>
      </c>
      <c r="D12" s="333"/>
      <c r="E12" s="23"/>
      <c r="F12" s="23"/>
      <c r="I12" s="42"/>
      <c r="J12" s="42"/>
    </row>
    <row r="13" spans="1:10" s="1" customFormat="1" ht="22.35" customHeight="1" x14ac:dyDescent="0.2">
      <c r="A13" s="25" t="s">
        <v>21</v>
      </c>
      <c r="B13" s="26" t="str">
        <f>VLOOKUP($A13,Questions!$A$2:$X$333,2,0)&amp;""</f>
        <v>Solution Provider Name</v>
      </c>
      <c r="C13" s="83" t="str">
        <f>VLOOKUP($A13,'START HERE'!$A$13:$C$21,3,0)&amp;""</f>
        <v/>
      </c>
      <c r="D13" s="39"/>
      <c r="E13" s="39"/>
      <c r="F13" s="57"/>
      <c r="I13" s="42"/>
      <c r="J13" s="42"/>
    </row>
    <row r="14" spans="1:10" s="1" customFormat="1" ht="22.35" customHeight="1" x14ac:dyDescent="0.2">
      <c r="A14" s="25" t="s">
        <v>24</v>
      </c>
      <c r="B14" s="26" t="str">
        <f>VLOOKUP($A14,Questions!$A$2:$X$333,2,0)&amp;""</f>
        <v>Solution Name</v>
      </c>
      <c r="C14" s="83" t="str">
        <f>VLOOKUP($A14,'START HERE'!$A$13:$C$21,3,0)&amp;""</f>
        <v/>
      </c>
      <c r="D14" s="39"/>
      <c r="E14" s="39"/>
      <c r="F14" s="57"/>
      <c r="I14" s="42"/>
      <c r="J14" s="42"/>
    </row>
    <row r="15" spans="1:10" s="1" customFormat="1" ht="22.35" customHeight="1" x14ac:dyDescent="0.2">
      <c r="A15" s="25" t="s">
        <v>25</v>
      </c>
      <c r="B15" s="26" t="str">
        <f>VLOOKUP($A15,Questions!$A$2:$X$333,2,0)&amp;""</f>
        <v>Solution Description</v>
      </c>
      <c r="C15" s="83" t="str">
        <f>VLOOKUP($A15,'START HERE'!$A$13:$C$21,3,0)&amp;""</f>
        <v/>
      </c>
      <c r="D15" s="39"/>
      <c r="E15" s="39"/>
      <c r="F15" s="57"/>
      <c r="I15" s="42"/>
      <c r="J15" s="42"/>
    </row>
    <row r="16" spans="1:10" s="1" customFormat="1" ht="22.35" customHeight="1" x14ac:dyDescent="0.2">
      <c r="A16" s="25" t="s">
        <v>26</v>
      </c>
      <c r="B16" s="26" t="str">
        <f>VLOOKUP($A16,Questions!$A$2:$X$333,2,0)&amp;""</f>
        <v>Solution Provider Contact Name</v>
      </c>
      <c r="C16" s="83" t="str">
        <f>VLOOKUP($A16,'START HERE'!$A$13:$C$21,3,0)&amp;""</f>
        <v/>
      </c>
      <c r="D16" s="39"/>
      <c r="E16" s="39"/>
      <c r="F16" s="57"/>
      <c r="I16" s="42"/>
      <c r="J16" s="42"/>
    </row>
    <row r="17" spans="1:10" s="1" customFormat="1" ht="22.35" customHeight="1" x14ac:dyDescent="0.2">
      <c r="A17" s="25" t="s">
        <v>27</v>
      </c>
      <c r="B17" s="26" t="str">
        <f>VLOOKUP($A17,Questions!$A$2:$X$333,2,0)&amp;""</f>
        <v>Solution Provider Contact Title</v>
      </c>
      <c r="C17" s="83" t="str">
        <f>VLOOKUP($A17,'START HERE'!$A$13:$C$21,3,0)&amp;""</f>
        <v/>
      </c>
      <c r="D17" s="39"/>
      <c r="E17" s="39"/>
      <c r="F17" s="57"/>
      <c r="I17" s="42"/>
      <c r="J17" s="42"/>
    </row>
    <row r="18" spans="1:10" s="1" customFormat="1" ht="22.35" customHeight="1" x14ac:dyDescent="0.2">
      <c r="A18" s="25" t="s">
        <v>28</v>
      </c>
      <c r="B18" s="26" t="str">
        <f>VLOOKUP($A18,Questions!$A$2:$X$333,2,0)&amp;""</f>
        <v>Solution Provider Contact Email</v>
      </c>
      <c r="C18" s="83" t="str">
        <f>VLOOKUP($A18,'START HERE'!$A$13:$C$21,3,0)&amp;""</f>
        <v/>
      </c>
      <c r="D18" s="39"/>
      <c r="E18" s="39"/>
      <c r="F18" s="57"/>
      <c r="I18" s="42"/>
      <c r="J18" s="42"/>
    </row>
    <row r="19" spans="1:10" s="1" customFormat="1" ht="22.35" customHeight="1" x14ac:dyDescent="0.2">
      <c r="A19" s="25" t="s">
        <v>29</v>
      </c>
      <c r="B19" s="26" t="str">
        <f>VLOOKUP($A19,Questions!$A$2:$X$333,2,0)&amp;""</f>
        <v>Solution Provider Contact Phone Number</v>
      </c>
      <c r="C19" s="83" t="str">
        <f>VLOOKUP($A19,'START HERE'!$A$13:$C$21,3,0)&amp;""</f>
        <v/>
      </c>
      <c r="D19" s="39"/>
      <c r="E19" s="39"/>
      <c r="F19" s="57"/>
      <c r="I19" s="42"/>
      <c r="J19" s="42"/>
    </row>
    <row r="20" spans="1:10" s="1" customFormat="1" ht="22.35" customHeight="1" thickBot="1" x14ac:dyDescent="0.25">
      <c r="A20" s="25" t="s">
        <v>30</v>
      </c>
      <c r="B20" s="26" t="str">
        <f>VLOOKUP($A20,Questions!$A$2:$X$333,2,0)&amp;""</f>
        <v>Country of Company Headquarters</v>
      </c>
      <c r="C20" s="83" t="str">
        <f>VLOOKUP($A20,'START HERE'!$A$13:$C$21,3,0)&amp;""</f>
        <v/>
      </c>
      <c r="D20" s="39"/>
      <c r="E20" s="39"/>
      <c r="F20" s="57"/>
      <c r="I20" s="42"/>
      <c r="J20" s="42"/>
    </row>
    <row r="21" spans="1:10" s="1" customFormat="1" ht="37.35" customHeight="1" thickBot="1" x14ac:dyDescent="0.25">
      <c r="A21" s="70" t="str">
        <f>VLOOKUP(LEFT($A22,4),'Auto Responses'!$N$4:$O$38,2,0)&amp;""</f>
        <v xml:space="preserve"> Documentation</v>
      </c>
      <c r="B21" s="29"/>
      <c r="C21" s="19" t="s">
        <v>1595</v>
      </c>
      <c r="D21" s="19" t="s">
        <v>72</v>
      </c>
      <c r="E21" s="38" t="s">
        <v>910</v>
      </c>
      <c r="F21" s="194" t="s">
        <v>911</v>
      </c>
      <c r="I21" s="42"/>
      <c r="J21" s="42"/>
    </row>
    <row r="22" spans="1:10" s="1" customFormat="1" ht="38.25" customHeight="1" x14ac:dyDescent="0.2">
      <c r="A22" s="25" t="s">
        <v>70</v>
      </c>
      <c r="B22" s="24" t="str">
        <f>VLOOKUP($A22,Questions!$A$2:$X$333,2,0)</f>
        <v>Do you have a well-documented business continuity plan (BCP), with a clear owner, that is tested annually?*</v>
      </c>
      <c r="C22" s="27"/>
      <c r="D22" s="41"/>
      <c r="E22" s="174" t="str">
        <f>IF($C22="Yes",VLOOKUP($A22,Questions!$A$2:$X$333,17,0)&amp;"",IF($C22="No",VLOOKUP($A22,Questions!$A$2:$X$333,16,0)&amp;"",VLOOKUP($A22,Questions!$A$2:$X$333,15,0)&amp;""))</f>
        <v/>
      </c>
      <c r="F22" s="208" t="str">
        <f>VLOOKUP($A22,'Institution Evaluation'!$A$56:$F$346,6,0)&amp;""</f>
        <v/>
      </c>
      <c r="I22" s="42"/>
      <c r="J22" s="42"/>
    </row>
    <row r="23" spans="1:10" s="1" customFormat="1" ht="38.25" customHeight="1" x14ac:dyDescent="0.2">
      <c r="A23" s="25" t="s">
        <v>76</v>
      </c>
      <c r="B23" s="24" t="str">
        <f>VLOOKUP($A23,Questions!$A$2:$X$333,2,0)</f>
        <v>Do you have a well-documented disaster recovery plan (DRP), with a clear owner, that is tested annually?*</v>
      </c>
      <c r="C23" s="27"/>
      <c r="D23" s="41"/>
      <c r="E23" s="174" t="str">
        <f>IF($C23="Yes",VLOOKUP($A23,Questions!$A$2:$X$333,17,0)&amp;"",IF($C23="No",VLOOKUP($A23,Questions!$A$2:$X$333,16,0)&amp;"",VLOOKUP($A23,Questions!$A$2:$X$333,15,0)&amp;""))</f>
        <v/>
      </c>
      <c r="F23" s="208" t="str">
        <f>VLOOKUP($A23,'Institution Evaluation'!$A$56:$F$346,6,0)&amp;""</f>
        <v/>
      </c>
      <c r="I23" s="42"/>
      <c r="J23" s="42"/>
    </row>
    <row r="24" spans="1:10" s="1" customFormat="1" ht="45.75" customHeight="1" x14ac:dyDescent="0.2">
      <c r="A24" s="25" t="s">
        <v>77</v>
      </c>
      <c r="B24" s="24" t="str">
        <f>VLOOKUP($A24,Questions!$A$2:$X$333,2,0)</f>
        <v>Have you undergone a SSAE 18/SOC 2 audit?</v>
      </c>
      <c r="C24" s="27"/>
      <c r="D24" s="41"/>
      <c r="E24" s="174" t="str">
        <f>IF($C24="Yes",VLOOKUP($A24,Questions!$A$2:$X$333,17,0)&amp;"",IF($C24="No",VLOOKUP($A24,Questions!$A$2:$X$333,16,0)&amp;"",VLOOKUP($A24,Questions!$A$2:$X$333,15,0)&amp;""))</f>
        <v/>
      </c>
      <c r="F24" s="208" t="str">
        <f>VLOOKUP($A24,'Institution Evaluation'!$A$56:$F$346,6,0)&amp;""</f>
        <v/>
      </c>
      <c r="I24" s="42"/>
      <c r="J24" s="42"/>
    </row>
    <row r="25" spans="1:10" s="1" customFormat="1" ht="48" customHeight="1" x14ac:dyDescent="0.2">
      <c r="A25" s="25" t="s">
        <v>80</v>
      </c>
      <c r="B25" s="24" t="str">
        <f>VLOOKUP($A25,Questions!$A$2:$X$333,2,0)</f>
        <v>Do you conform with a specific industry standard security framework (e.g., NIST Cybersecurity Framework, CIS Controls, ISO 27001, etc.)?</v>
      </c>
      <c r="C25" s="27"/>
      <c r="D25" s="41"/>
      <c r="E25" s="174" t="str">
        <f>IF($C25="Yes",VLOOKUP($A25,Questions!$A$2:$X$333,17,0)&amp;"",IF($C25="No",VLOOKUP($A25,Questions!$A$2:$X$333,16,0)&amp;"",VLOOKUP($A25,Questions!$A$2:$X$333,15,0)&amp;""))</f>
        <v/>
      </c>
      <c r="F25" s="208" t="str">
        <f>VLOOKUP($A25,'Institution Evaluation'!$A$56:$F$346,6,0)&amp;""</f>
        <v/>
      </c>
      <c r="I25" s="42"/>
      <c r="J25" s="42"/>
    </row>
    <row r="26" spans="1:10" s="1" customFormat="1" ht="52.5" customHeight="1" x14ac:dyDescent="0.2">
      <c r="A26" s="25" t="s">
        <v>84</v>
      </c>
      <c r="B26" s="24" t="str">
        <f>VLOOKUP($A26,Questions!$A$2:$X$333,2,0)</f>
        <v>Can you provide overall system and/or application architecture diagrams, including a full description of the data flow for all components of the system?</v>
      </c>
      <c r="C26" s="27"/>
      <c r="D26" s="41"/>
      <c r="E26" s="174" t="str">
        <f>IF($C26="Yes",VLOOKUP($A26,Questions!$A$2:$X$333,17,0)&amp;"",IF($C26="No",VLOOKUP($A26,Questions!$A$2:$X$333,16,0)&amp;"",VLOOKUP($A26,Questions!$A$2:$X$333,15,0)&amp;""))</f>
        <v/>
      </c>
      <c r="F26" s="208" t="str">
        <f>VLOOKUP($A26,'Institution Evaluation'!$A$56:$F$346,6,0)&amp;""</f>
        <v/>
      </c>
      <c r="I26" s="42"/>
      <c r="J26" s="42"/>
    </row>
    <row r="27" spans="1:10" s="1" customFormat="1" ht="55.5" customHeight="1" x14ac:dyDescent="0.2">
      <c r="A27" s="25" t="s">
        <v>88</v>
      </c>
      <c r="B27" s="24" t="str">
        <f>VLOOKUP($A27,Questions!$A$2:$X$333,2,0)</f>
        <v>Does your organization have a data privacy policy?</v>
      </c>
      <c r="C27" s="27"/>
      <c r="D27" s="41"/>
      <c r="E27" s="174" t="str">
        <f>IF($C27="Yes",VLOOKUP($A27,Questions!$A$2:$X$333,17,0)&amp;"",IF($C27="No",VLOOKUP($A27,Questions!$A$2:$X$333,16,0)&amp;"",VLOOKUP($A27,Questions!$A$2:$X$333,15,0)&amp;""))</f>
        <v/>
      </c>
      <c r="F27" s="208" t="str">
        <f>VLOOKUP($A27,'Institution Evaluation'!$A$56:$F$346,6,0)&amp;""</f>
        <v/>
      </c>
      <c r="I27" s="42"/>
      <c r="J27" s="42"/>
    </row>
    <row r="28" spans="1:10" s="1" customFormat="1" ht="38.25" customHeight="1" thickBot="1" x14ac:dyDescent="0.25">
      <c r="A28" s="25" t="s">
        <v>92</v>
      </c>
      <c r="B28" s="24" t="str">
        <f>VLOOKUP($A28,Questions!$A$2:$X$333,2,0)</f>
        <v>Do you have a documented, and currently implemented, employee onboarding and offboarding policy?</v>
      </c>
      <c r="C28" s="27"/>
      <c r="D28" s="41"/>
      <c r="E28" s="174" t="str">
        <f>IF($C28="Yes",VLOOKUP($A28,Questions!$A$2:$X$333,17,0)&amp;"",IF($C28="No",VLOOKUP($A28,Questions!$A$2:$X$333,16,0)&amp;"",VLOOKUP($A28,Questions!$A$2:$X$333,15,0)&amp;""))</f>
        <v/>
      </c>
      <c r="F28" s="208" t="str">
        <f>VLOOKUP($A28,'Institution Evaluation'!$A$56:$F$346,6,0)&amp;""</f>
        <v/>
      </c>
      <c r="G28" s="255" t="s">
        <v>1543</v>
      </c>
      <c r="I28" s="42"/>
      <c r="J28" s="42"/>
    </row>
    <row r="29" spans="1:10" s="1" customFormat="1" ht="37.35" customHeight="1" thickBot="1" x14ac:dyDescent="0.25">
      <c r="A29" s="70" t="str">
        <f>VLOOKUP(LEFT($A30,4),'Auto Responses'!$N$4:$O$38,2,0)&amp;""</f>
        <v xml:space="preserve"> Assessment of Third Parties</v>
      </c>
      <c r="B29" s="29"/>
      <c r="C29" s="19" t="s">
        <v>1595</v>
      </c>
      <c r="D29" s="19" t="s">
        <v>72</v>
      </c>
      <c r="E29" s="38" t="s">
        <v>910</v>
      </c>
      <c r="F29" s="194" t="s">
        <v>911</v>
      </c>
      <c r="I29" s="42"/>
      <c r="J29" s="42"/>
    </row>
    <row r="30" spans="1:10" s="1" customFormat="1" ht="46.5" customHeight="1" x14ac:dyDescent="0.2">
      <c r="A30" s="25" t="s">
        <v>130</v>
      </c>
      <c r="B30" s="24" t="str">
        <f>VLOOKUP($A30,Questions!$A$2:$X$333,2,0)</f>
        <v>Do you perform security assessments of third-party companies with which you share data (e.g., hosting providers, cloud services, PaaS, IaaS, SaaS)?*</v>
      </c>
      <c r="C30" s="27"/>
      <c r="D30" s="342"/>
      <c r="E30" s="174" t="str">
        <f>IF($C30="Yes",VLOOKUP($A30,Questions!$A$2:$X$333,17,0)&amp;"",IF($C30="No",VLOOKUP($A30,Questions!$A$2:$X$333,16,0)&amp;"",VLOOKUP($A30,Questions!$A$2:$X$333,15,0)&amp;""))</f>
        <v/>
      </c>
      <c r="F30" s="208" t="str">
        <f>VLOOKUP($A30,'Institution Evaluation'!$A$56:$F$346,6,0)&amp;""</f>
        <v/>
      </c>
      <c r="I30" s="42"/>
      <c r="J30" s="42"/>
    </row>
    <row r="31" spans="1:10" s="1" customFormat="1" ht="61.5" customHeight="1" x14ac:dyDescent="0.2">
      <c r="A31" s="25" t="s">
        <v>134</v>
      </c>
      <c r="B31" s="24" t="str">
        <f>VLOOKUP($A31,Questions!$A$2:$X$333,2,0)</f>
        <v>Do you have contractual language in place with third parties governing access to institutional data?*</v>
      </c>
      <c r="C31" s="27"/>
      <c r="D31" s="342"/>
      <c r="E31" s="174" t="str">
        <f>IF($C31="Yes",VLOOKUP($A31,Questions!$A$2:$X$333,17,0)&amp;"",IF($C31="No",VLOOKUP($A31,Questions!$A$2:$X$333,16,0)&amp;"",VLOOKUP($A31,Questions!$A$2:$X$333,15,0)&amp;""))</f>
        <v>List each third party and why institutional data is shared with them. Format example: [Third Party Name] - Reason</v>
      </c>
      <c r="F31" s="208" t="str">
        <f>VLOOKUP($A31,'Institution Evaluation'!$A$56:$F$346,6,0)&amp;""</f>
        <v/>
      </c>
      <c r="I31" s="42"/>
      <c r="J31" s="42"/>
    </row>
    <row r="32" spans="1:10" s="1" customFormat="1" ht="50.25" customHeight="1" x14ac:dyDescent="0.2">
      <c r="A32" s="25" t="s">
        <v>137</v>
      </c>
      <c r="B32" s="24" t="str">
        <f>VLOOKUP($A32,Questions!$A$2:$X$333,2,0)</f>
        <v>Do the contracts in place with these third parties address liability in the event of a data breach?*</v>
      </c>
      <c r="C32" s="27"/>
      <c r="D32" s="342"/>
      <c r="E32" s="174" t="str">
        <f>IF($C32="Yes",VLOOKUP($A32,Questions!$A$2:$X$333,17,0)&amp;"",IF($C32="No",VLOOKUP($A32,Questions!$A$2:$X$333,16,0)&amp;"",VLOOKUP($A32,Questions!$A$2:$X$333,15,0)&amp;""))</f>
        <v/>
      </c>
      <c r="F32" s="208" t="str">
        <f>VLOOKUP($A32,'Institution Evaluation'!$A$56:$F$346,6,0)&amp;""</f>
        <v/>
      </c>
      <c r="I32" s="42"/>
      <c r="J32" s="42"/>
    </row>
    <row r="33" spans="1:10" s="1" customFormat="1" ht="62.25" customHeight="1" x14ac:dyDescent="0.2">
      <c r="A33" s="25" t="s">
        <v>138</v>
      </c>
      <c r="B33" s="24" t="str">
        <f>VLOOKUP($A33,Questions!$A$2:$X$333,2,0)</f>
        <v>Do you have an implemented third-party management strategy?*</v>
      </c>
      <c r="C33" s="27"/>
      <c r="D33" s="342"/>
      <c r="E33" s="174" t="str">
        <f>IF($C33="Yes",VLOOKUP($A33,Questions!$A$2:$X$333,17,0)&amp;"",IF($C33="No",VLOOKUP($A33,Questions!$A$2:$X$333,16,0)&amp;"",VLOOKUP($A33,Questions!$A$2:$X$333,15,0)&amp;""))</f>
        <v>Robust answers from the solution provider improve the quality and efficiency of the security assessment process.</v>
      </c>
      <c r="F33" s="208" t="str">
        <f>VLOOKUP($A33,'Institution Evaluation'!$A$56:$F$346,6,0)&amp;""</f>
        <v/>
      </c>
      <c r="I33" s="42"/>
      <c r="J33" s="42"/>
    </row>
    <row r="34" spans="1:10" s="1" customFormat="1" ht="53.25" customHeight="1" thickBot="1" x14ac:dyDescent="0.25">
      <c r="A34" s="25" t="s">
        <v>141</v>
      </c>
      <c r="B34" s="24" t="str">
        <f>VLOOKUP($A34,Questions!$A$2:$X$333,2,0)</f>
        <v>Do you have a process and implemented procedures for managing your hardware supply chain (e.g., telecommunications equipment, export licensing, computing devices)?</v>
      </c>
      <c r="C34" s="27"/>
      <c r="D34" s="342"/>
      <c r="E34" s="174" t="str">
        <f>IF($C34="Yes",VLOOKUP($A34,Questions!$A$2:$X$333,17,0)&amp;"",IF($C34="No",VLOOKUP($A34,Questions!$A$2:$X$333,16,0)&amp;"",VLOOKUP($A34,Questions!$A$2:$X$333,15,0)&amp;""))</f>
        <v>Make sure you address any national or regional regulations.</v>
      </c>
      <c r="F34" s="208" t="str">
        <f>VLOOKUP($A34,'Institution Evaluation'!$A$56:$F$346,6,0)&amp;""</f>
        <v/>
      </c>
      <c r="G34" s="255" t="s">
        <v>1543</v>
      </c>
      <c r="I34" s="42"/>
      <c r="J34" s="42"/>
    </row>
    <row r="35" spans="1:10" s="1" customFormat="1" ht="37.35" customHeight="1" thickBot="1" x14ac:dyDescent="0.25">
      <c r="A35" s="70" t="str">
        <f>VLOOKUP(LEFT($A36,4),'Auto Responses'!$N$4:$O$38,2,0)&amp;""</f>
        <v xml:space="preserve"> Change Management</v>
      </c>
      <c r="B35" s="29"/>
      <c r="C35" s="19" t="s">
        <v>1595</v>
      </c>
      <c r="D35" s="19" t="s">
        <v>72</v>
      </c>
      <c r="E35" s="38" t="s">
        <v>910</v>
      </c>
      <c r="F35" s="194" t="s">
        <v>911</v>
      </c>
      <c r="I35" s="42"/>
      <c r="J35" s="42"/>
    </row>
    <row r="36" spans="1:10" s="1" customFormat="1" ht="38.25" customHeight="1" x14ac:dyDescent="0.2">
      <c r="A36" s="25" t="s">
        <v>284</v>
      </c>
      <c r="B36" s="24" t="str">
        <f>VLOOKUP($A36,Questions!$A$2:$X$333,2,0)</f>
        <v>Will the institution be notified of major changes to your environment that could impact the institution's security posture?*</v>
      </c>
      <c r="C36" s="27"/>
      <c r="D36" s="342"/>
      <c r="E36" s="174" t="str">
        <f>IF($C36="Yes",VLOOKUP($A36,Questions!$A$2:$X$333,17,0)&amp;"",IF($C36="No",VLOOKUP($A36,Questions!$A$2:$X$333,16,0)&amp;"",VLOOKUP($A36,Questions!$A$2:$X$333,15,0)&amp;""))</f>
        <v/>
      </c>
      <c r="F36" s="208" t="str">
        <f>VLOOKUP($A36,'Institution Evaluation'!$A$56:$F$346,6,0)&amp;""</f>
        <v/>
      </c>
      <c r="I36" s="42"/>
      <c r="J36" s="42"/>
    </row>
    <row r="37" spans="1:10" s="1" customFormat="1" ht="54" customHeight="1" x14ac:dyDescent="0.2">
      <c r="A37" s="25" t="s">
        <v>289</v>
      </c>
      <c r="B37" s="24" t="str">
        <f>VLOOKUP($A37,Questions!$A$2:$X$333,2,0)</f>
        <v>Does the system support client customizations from one release to another?*</v>
      </c>
      <c r="C37" s="27"/>
      <c r="D37" s="342"/>
      <c r="E37" s="174" t="str">
        <f>IF($C37="Yes",VLOOKUP($A37,Questions!$A$2:$X$333,17,0)&amp;"",IF($C37="No",VLOOKUP($A37,Questions!$A$2:$X$333,16,0)&amp;"",VLOOKUP($A37,Questions!$A$2:$X$333,15,0)&amp;""))</f>
        <v>Ensure that all relevant details pertaining to CHNG-06 are clearly stated in your response.</v>
      </c>
      <c r="F37" s="208" t="str">
        <f>VLOOKUP($A37,'Institution Evaluation'!$A$56:$F$346,6,0)&amp;""</f>
        <v/>
      </c>
      <c r="I37" s="42"/>
      <c r="J37" s="42"/>
    </row>
    <row r="38" spans="1:10" s="1" customFormat="1" ht="65.25" customHeight="1" x14ac:dyDescent="0.2">
      <c r="A38" s="25" t="s">
        <v>290</v>
      </c>
      <c r="B38" s="24" t="str">
        <f>VLOOKUP($A38,Questions!$A$2:$X$333,2,0)</f>
        <v>Do you have an implemented system configuration management process (e.g.,secure "gold" images, etc.)?*</v>
      </c>
      <c r="C38" s="27"/>
      <c r="D38" s="342"/>
      <c r="E38" s="174" t="str">
        <f>IF($C38="Yes",VLOOKUP($A38,Questions!$A$2:$X$333,17,0)&amp;"",IF($C38="No",VLOOKUP($A38,Questions!$A$2:$X$333,16,0)&amp;"",VLOOKUP($A38,Questions!$A$2:$X$333,15,0)&amp;""))</f>
        <v/>
      </c>
      <c r="F38" s="208" t="str">
        <f>VLOOKUP($A38,'Institution Evaluation'!$A$56:$F$346,6,0)&amp;""</f>
        <v/>
      </c>
      <c r="I38" s="42"/>
      <c r="J38" s="42"/>
    </row>
    <row r="39" spans="1:10" s="1" customFormat="1" ht="38.25" customHeight="1" x14ac:dyDescent="0.2">
      <c r="A39" s="25" t="s">
        <v>293</v>
      </c>
      <c r="B39" s="24" t="str">
        <f>VLOOKUP($A39,Questions!$A$2:$X$333,2,0)</f>
        <v>Do you have a documented change management process?</v>
      </c>
      <c r="C39" s="27"/>
      <c r="D39" s="342"/>
      <c r="E39" s="174" t="str">
        <f>IF($C39="Yes",VLOOKUP($A39,Questions!$A$2:$X$333,17,0)&amp;"",IF($C39="No",VLOOKUP($A39,Questions!$A$2:$X$333,16,0)&amp;"",VLOOKUP($A39,Questions!$A$2:$X$333,15,0)&amp;""))</f>
        <v/>
      </c>
      <c r="F39" s="208" t="str">
        <f>VLOOKUP($A39,'Institution Evaluation'!$A$56:$F$346,6,0)&amp;""</f>
        <v/>
      </c>
      <c r="I39" s="42"/>
      <c r="J39" s="42"/>
    </row>
    <row r="40" spans="1:10" s="1" customFormat="1" ht="53.25" customHeight="1" x14ac:dyDescent="0.2">
      <c r="A40" s="25" t="s">
        <v>297</v>
      </c>
      <c r="B40" s="24" t="str">
        <f>VLOOKUP($A40,Questions!$A$2:$X$333,2,0)</f>
        <v>Does your change management process minimally include authorization, impact analysis, testing, and validation before moving changes to production?</v>
      </c>
      <c r="C40" s="27"/>
      <c r="D40" s="342"/>
      <c r="E40" s="174" t="str">
        <f>IF($C40="Yes",VLOOKUP($A40,Questions!$A$2:$X$333,17,0)&amp;"",IF($C40="No",VLOOKUP($A40,Questions!$A$2:$X$333,16,0)&amp;"",VLOOKUP($A40,Questions!$A$2:$X$333,15,0)&amp;""))</f>
        <v/>
      </c>
      <c r="F40" s="208" t="str">
        <f>VLOOKUP($A40,'Institution Evaluation'!$A$56:$F$346,6,0)&amp;""</f>
        <v/>
      </c>
      <c r="I40" s="42"/>
      <c r="J40" s="42"/>
    </row>
    <row r="41" spans="1:10" s="1" customFormat="1" ht="54.75" customHeight="1" x14ac:dyDescent="0.2">
      <c r="A41" s="25" t="s">
        <v>301</v>
      </c>
      <c r="B41" s="24" t="str">
        <f>VLOOKUP($A41,Questions!$A$2:$X$333,2,0)</f>
        <v>Does your change management process verify that all required third-party libraries and dependencies are still supported with each major change?</v>
      </c>
      <c r="C41" s="27"/>
      <c r="D41" s="342"/>
      <c r="E41" s="174" t="str">
        <f>IF($C41="Yes",VLOOKUP($A41,Questions!$A$2:$X$333,17,0)&amp;"",IF($C41="No",VLOOKUP($A41,Questions!$A$2:$X$333,16,0)&amp;"",VLOOKUP($A41,Questions!$A$2:$X$333,15,0)&amp;""))</f>
        <v/>
      </c>
      <c r="F41" s="208" t="str">
        <f>VLOOKUP($A41,'Institution Evaluation'!$A$56:$F$346,6,0)&amp;""</f>
        <v/>
      </c>
      <c r="I41" s="42"/>
      <c r="J41" s="42"/>
    </row>
    <row r="42" spans="1:10" s="1" customFormat="1" ht="53.25" customHeight="1" x14ac:dyDescent="0.2">
      <c r="A42" s="25" t="s">
        <v>305</v>
      </c>
      <c r="B42" s="24" t="str">
        <f>VLOOKUP($A42,Questions!$A$2:$X$333,2,0)</f>
        <v>Do you have policy and procedure, currently implemented, managing how critical patches are applied to all systems and applications?</v>
      </c>
      <c r="C42" s="27"/>
      <c r="D42" s="342"/>
      <c r="E42" s="174" t="str">
        <f>IF($C42="Yes",VLOOKUP($A42,Questions!$A$2:$X$333,17,0)&amp;"",IF($C42="No",VLOOKUP($A42,Questions!$A$2:$X$333,16,0)&amp;"",VLOOKUP($A42,Questions!$A$2:$X$333,15,0)&amp;""))</f>
        <v/>
      </c>
      <c r="F42" s="208" t="str">
        <f>VLOOKUP($A42,'Institution Evaluation'!$A$56:$F$346,6,0)&amp;""</f>
        <v/>
      </c>
      <c r="I42" s="42"/>
      <c r="J42" s="42"/>
    </row>
    <row r="43" spans="1:10" s="1" customFormat="1" ht="38.25" customHeight="1" x14ac:dyDescent="0.2">
      <c r="A43" s="25" t="s">
        <v>309</v>
      </c>
      <c r="B43" s="24" t="str">
        <f>VLOOKUP($A43,Questions!$A$2:$X$333,2,0)</f>
        <v>Have you implemented policies and procedures that guide how security risks are mitigated until patches can be applied?</v>
      </c>
      <c r="C43" s="27"/>
      <c r="D43" s="342"/>
      <c r="E43" s="174" t="str">
        <f>IF($C43="Yes",VLOOKUP($A43,Questions!$A$2:$X$333,17,0)&amp;"",IF($C43="No",VLOOKUP($A43,Questions!$A$2:$X$333,16,0)&amp;"",VLOOKUP($A43,Questions!$A$2:$X$333,15,0)&amp;""))</f>
        <v/>
      </c>
      <c r="F43" s="208" t="str">
        <f>VLOOKUP($A43,'Institution Evaluation'!$A$56:$F$346,6,0)&amp;""</f>
        <v/>
      </c>
      <c r="I43" s="42"/>
      <c r="J43" s="42"/>
    </row>
    <row r="44" spans="1:10" s="1" customFormat="1" ht="52.5" customHeight="1" x14ac:dyDescent="0.2">
      <c r="A44" s="25" t="s">
        <v>312</v>
      </c>
      <c r="B44" s="24" t="str">
        <f>VLOOKUP($A44,Questions!$A$2:$X$333,2,0)</f>
        <v>Do clients have the option to not participate in or postpone an upgrade to a new release?</v>
      </c>
      <c r="C44" s="27"/>
      <c r="D44" s="342"/>
      <c r="E44" s="174" t="str">
        <f>IF($C44="Yes",VLOOKUP($A44,Questions!$A$2:$X$333,17,0)&amp;"",IF($C44="No",VLOOKUP($A44,Questions!$A$2:$X$333,16,0)&amp;"",VLOOKUP($A44,Questions!$A$2:$X$333,15,0)&amp;""))</f>
        <v/>
      </c>
      <c r="F44" s="208" t="str">
        <f>VLOOKUP($A44,'Institution Evaluation'!$A$56:$F$346,6,0)&amp;""</f>
        <v/>
      </c>
      <c r="I44" s="42"/>
      <c r="J44" s="42"/>
    </row>
    <row r="45" spans="1:10" s="1" customFormat="1" ht="64.5" customHeight="1" x14ac:dyDescent="0.2">
      <c r="A45" s="25" t="s">
        <v>315</v>
      </c>
      <c r="B45" s="24" t="str">
        <f>VLOOKUP($A45,Questions!$A$2:$X$333,2,0)</f>
        <v>Do you have a fully implemented solution support strategy that defines how many concurrent versions you support?</v>
      </c>
      <c r="C45" s="27"/>
      <c r="D45" s="342"/>
      <c r="E45" s="174" t="str">
        <f>IF($C45="Yes",VLOOKUP($A45,Questions!$A$2:$X$333,17,0)&amp;"",IF($C45="No",VLOOKUP($A45,Questions!$A$2:$X$333,16,0)&amp;"",VLOOKUP($A45,Questions!$A$2:$X$333,15,0)&amp;""))</f>
        <v>List the current version you support and what percentage of customers are utilizing that version.</v>
      </c>
      <c r="F45" s="208" t="str">
        <f>VLOOKUP($A45,'Institution Evaluation'!$A$56:$F$346,6,0)&amp;""</f>
        <v/>
      </c>
      <c r="I45" s="42"/>
      <c r="J45" s="42"/>
    </row>
    <row r="46" spans="1:10" s="1" customFormat="1" ht="38.25" customHeight="1" x14ac:dyDescent="0.2">
      <c r="A46" s="25" t="s">
        <v>317</v>
      </c>
      <c r="B46" s="24" t="str">
        <f>VLOOKUP($A46,Questions!$A$2:$X$333,2,0)</f>
        <v>Do you have a release schedule for product updates?</v>
      </c>
      <c r="C46" s="27"/>
      <c r="D46" s="342"/>
      <c r="E46" s="174" t="str">
        <f>IF($C46="Yes",VLOOKUP($A46,Questions!$A$2:$X$333,17,0)&amp;"",IF($C46="No",VLOOKUP($A46,Questions!$A$2:$X$333,16,0)&amp;"",VLOOKUP($A46,Questions!$A$2:$X$333,15,0)&amp;""))</f>
        <v/>
      </c>
      <c r="F46" s="208" t="str">
        <f>VLOOKUP($A46,'Institution Evaluation'!$A$56:$F$346,6,0)&amp;""</f>
        <v/>
      </c>
      <c r="I46" s="42"/>
      <c r="J46" s="42"/>
    </row>
    <row r="47" spans="1:10" s="1" customFormat="1" ht="54" customHeight="1" x14ac:dyDescent="0.2">
      <c r="A47" s="25" t="s">
        <v>321</v>
      </c>
      <c r="B47" s="24" t="str">
        <f>VLOOKUP($A47,Questions!$A$2:$X$333,2,0)</f>
        <v>Do you have a technology roadmap, for at least the next two years, for enhancements and bug fixes for the solution being assessed?</v>
      </c>
      <c r="C47" s="27"/>
      <c r="D47" s="342"/>
      <c r="E47" s="174" t="str">
        <f>IF($C47="Yes",VLOOKUP($A47,Questions!$A$2:$X$333,17,0)&amp;"",IF($C47="No",VLOOKUP($A47,Questions!$A$2:$X$333,16,0)&amp;"",VLOOKUP($A47,Questions!$A$2:$X$333,15,0)&amp;""))</f>
        <v/>
      </c>
      <c r="F47" s="208" t="str">
        <f>VLOOKUP($A47,'Institution Evaluation'!$A$56:$F$346,6,0)&amp;""</f>
        <v/>
      </c>
      <c r="I47" s="42"/>
      <c r="J47" s="42"/>
    </row>
    <row r="48" spans="1:10" s="1" customFormat="1" ht="38.25" customHeight="1" x14ac:dyDescent="0.2">
      <c r="A48" s="25" t="s">
        <v>324</v>
      </c>
      <c r="B48" s="24" t="str">
        <f>VLOOKUP($A48,Questions!$A$2:$X$333,2,0)</f>
        <v>Can solution updates be completed without institutional involvement (i.e., technically or organizationally)?</v>
      </c>
      <c r="C48" s="27"/>
      <c r="D48" s="342"/>
      <c r="E48" s="174" t="str">
        <f>IF($C48="Yes",VLOOKUP($A48,Questions!$A$2:$X$333,17,0)&amp;"",IF($C48="No",VLOOKUP($A48,Questions!$A$2:$X$333,16,0)&amp;"",VLOOKUP($A48,Questions!$A$2:$X$333,15,0)&amp;""))</f>
        <v/>
      </c>
      <c r="F48" s="208" t="str">
        <f>VLOOKUP($A48,'Institution Evaluation'!$A$56:$F$346,6,0)&amp;""</f>
        <v/>
      </c>
      <c r="I48" s="42"/>
      <c r="J48" s="42"/>
    </row>
    <row r="49" spans="1:10" s="1" customFormat="1" ht="38.25" customHeight="1" x14ac:dyDescent="0.2">
      <c r="A49" s="25" t="s">
        <v>329</v>
      </c>
      <c r="B49" s="24" t="str">
        <f>VLOOKUP($A49,Questions!$A$2:$X$333,2,0)</f>
        <v>Are upgrades or system changes installed during off-peak hours or in a manner that does not impact the customer?</v>
      </c>
      <c r="C49" s="27"/>
      <c r="D49" s="342"/>
      <c r="E49" s="174" t="str">
        <f>IF($C49="Yes",VLOOKUP($A49,Questions!$A$2:$X$333,17,0)&amp;"",IF($C49="No",VLOOKUP($A49,Questions!$A$2:$X$333,16,0)&amp;"",VLOOKUP($A49,Questions!$A$2:$X$333,15,0)&amp;""))</f>
        <v/>
      </c>
      <c r="F49" s="208" t="str">
        <f>VLOOKUP($A49,'Institution Evaluation'!$A$56:$F$346,6,0)&amp;""</f>
        <v/>
      </c>
      <c r="I49" s="42"/>
      <c r="J49" s="42"/>
    </row>
    <row r="50" spans="1:10" s="1" customFormat="1" ht="38.25" customHeight="1" x14ac:dyDescent="0.2">
      <c r="A50" s="25" t="s">
        <v>333</v>
      </c>
      <c r="B50" s="24" t="str">
        <f>VLOOKUP($A50,Questions!$A$2:$X$333,2,0)</f>
        <v>Do procedures exist to provide that emergency changes are documented and authorized (including after-the-fact approval)?</v>
      </c>
      <c r="C50" s="27"/>
      <c r="D50" s="342"/>
      <c r="E50" s="174" t="str">
        <f>IF($C50="Yes",VLOOKUP($A50,Questions!$A$2:$X$333,17,0)&amp;"",IF($C50="No",VLOOKUP($A50,Questions!$A$2:$X$333,16,0)&amp;"",VLOOKUP($A50,Questions!$A$2:$X$333,15,0)&amp;""))</f>
        <v/>
      </c>
      <c r="F50" s="208" t="str">
        <f>VLOOKUP($A50,'Institution Evaluation'!$A$56:$F$346,6,0)&amp;""</f>
        <v/>
      </c>
      <c r="I50" s="42"/>
      <c r="J50" s="42"/>
    </row>
    <row r="51" spans="1:10" s="1" customFormat="1" ht="48" customHeight="1" thickBot="1" x14ac:dyDescent="0.25">
      <c r="A51" s="25" t="s">
        <v>336</v>
      </c>
      <c r="B51" s="24" t="str">
        <f>VLOOKUP($A51,Questions!$A$2:$X$333,2,0)</f>
        <v>Do you have a systems management and configuration strategy that encompasses servers, appliances, cloud services, applications, and mobile devices (company and employee owned)?</v>
      </c>
      <c r="C51" s="27"/>
      <c r="D51" s="342"/>
      <c r="E51" s="174" t="str">
        <f>IF($C51="Yes",VLOOKUP($A51,Questions!$A$2:$X$333,17,0)&amp;"",IF($C51="No",VLOOKUP($A51,Questions!$A$2:$X$333,16,0)&amp;"",VLOOKUP($A51,Questions!$A$2:$X$333,15,0)&amp;""))</f>
        <v/>
      </c>
      <c r="F51" s="208" t="str">
        <f>VLOOKUP($A51,'Institution Evaluation'!$A$56:$F$346,6,0)&amp;""</f>
        <v/>
      </c>
      <c r="G51" s="255" t="s">
        <v>1543</v>
      </c>
      <c r="I51" s="42"/>
      <c r="J51" s="42"/>
    </row>
    <row r="52" spans="1:10" s="1" customFormat="1" ht="37.35" customHeight="1" thickBot="1" x14ac:dyDescent="0.25">
      <c r="A52" s="70" t="str">
        <f>VLOOKUP(LEFT($A53,4),'Auto Responses'!$N$4:$O$38,2,0)&amp;""</f>
        <v xml:space="preserve"> Policies, Processes, and Procedures</v>
      </c>
      <c r="B52" s="29"/>
      <c r="C52" s="19" t="s">
        <v>1595</v>
      </c>
      <c r="D52" s="19" t="s">
        <v>72</v>
      </c>
      <c r="E52" s="38" t="s">
        <v>910</v>
      </c>
      <c r="F52" s="194" t="s">
        <v>911</v>
      </c>
      <c r="I52" s="42"/>
      <c r="J52" s="42"/>
    </row>
    <row r="53" spans="1:10" s="1" customFormat="1" ht="38.25" customHeight="1" x14ac:dyDescent="0.2">
      <c r="A53" s="25" t="s">
        <v>521</v>
      </c>
      <c r="B53" s="24" t="str">
        <f>VLOOKUP($A53,Questions!$A$2:$X$333,2,0)</f>
        <v>Do you have a documented patch management process?*</v>
      </c>
      <c r="C53" s="27"/>
      <c r="D53" s="342"/>
      <c r="E53" s="174" t="str">
        <f>IF($C53="Yes",VLOOKUP($A53,Questions!$A$2:$X$333,17,0)&amp;"",IF($C53="No",VLOOKUP($A53,Questions!$A$2:$X$333,16,0)&amp;"",VLOOKUP($A53,Questions!$A$2:$X$333,15,0)&amp;""))</f>
        <v/>
      </c>
      <c r="F53" s="208" t="str">
        <f>VLOOKUP($A53,'Institution Evaluation'!$A$56:$F$346,6,0)&amp;""</f>
        <v/>
      </c>
      <c r="I53" s="42"/>
      <c r="J53" s="42"/>
    </row>
    <row r="54" spans="1:10" s="1" customFormat="1" ht="56.25" customHeight="1" x14ac:dyDescent="0.2">
      <c r="A54" s="25" t="s">
        <v>522</v>
      </c>
      <c r="B54" s="24" t="str">
        <f>VLOOKUP($A54,Questions!$A$2:$X$333,2,0)</f>
        <v>Can your organization comply with institutional policies on privacy and data protection with regard to users of institutional systems, if required?*</v>
      </c>
      <c r="C54" s="27"/>
      <c r="D54" s="342"/>
      <c r="E54" s="174" t="str">
        <f>IF($C54="Yes",VLOOKUP($A54,Questions!$A$2:$X$333,17,0)&amp;"",IF($C54="No",VLOOKUP($A54,Questions!$A$2:$X$333,16,0)&amp;"",VLOOKUP($A54,Questions!$A$2:$X$333,15,0)&amp;""))</f>
        <v/>
      </c>
      <c r="F54" s="208" t="str">
        <f>VLOOKUP($A54,'Institution Evaluation'!$A$56:$F$346,6,0)&amp;""</f>
        <v/>
      </c>
      <c r="I54" s="42"/>
      <c r="J54" s="42"/>
    </row>
    <row r="55" spans="1:10" s="1" customFormat="1" ht="38.25" customHeight="1" x14ac:dyDescent="0.2">
      <c r="A55" s="25" t="s">
        <v>524</v>
      </c>
      <c r="B55" s="24" t="str">
        <f>VLOOKUP($A55,Questions!$A$2:$X$333,2,0)</f>
        <v>Is your company subject to the institution's geographic region's laws and regulations?*</v>
      </c>
      <c r="C55" s="27"/>
      <c r="D55" s="342"/>
      <c r="E55" s="174" t="str">
        <f>IF($C55="Yes",VLOOKUP($A55,Questions!$A$2:$X$333,17,0)&amp;"",IF($C55="No",VLOOKUP($A55,Questions!$A$2:$X$333,16,0)&amp;"",VLOOKUP($A55,Questions!$A$2:$X$333,15,0)&amp;""))</f>
        <v>State the country that governs and regulates your company.</v>
      </c>
      <c r="F55" s="208" t="str">
        <f>VLOOKUP($A55,'Institution Evaluation'!$A$56:$F$346,6,0)&amp;""</f>
        <v/>
      </c>
      <c r="I55" s="42"/>
      <c r="J55" s="42"/>
    </row>
    <row r="56" spans="1:10" s="1" customFormat="1" ht="38.25" customHeight="1" x14ac:dyDescent="0.2">
      <c r="A56" s="25" t="s">
        <v>528</v>
      </c>
      <c r="B56" s="24" t="str">
        <f>VLOOKUP($A56,Questions!$A$2:$X$333,2,0)</f>
        <v>Can you accommodate encryption requirements using open standards?</v>
      </c>
      <c r="C56" s="27"/>
      <c r="D56" s="342"/>
      <c r="E56" s="174" t="str">
        <f>IF($C56="Yes",VLOOKUP($A56,Questions!$A$2:$X$333,17,0)&amp;"",IF($C56="No",VLOOKUP($A56,Questions!$A$2:$X$333,16,0)&amp;"",VLOOKUP($A56,Questions!$A$2:$X$333,15,0)&amp;""))</f>
        <v/>
      </c>
      <c r="F56" s="208" t="str">
        <f>VLOOKUP($A56,'Institution Evaluation'!$A$56:$F$346,6,0)&amp;""</f>
        <v/>
      </c>
      <c r="I56" s="42"/>
      <c r="J56" s="42"/>
    </row>
    <row r="57" spans="1:10" s="1" customFormat="1" ht="36" customHeight="1" x14ac:dyDescent="0.2">
      <c r="A57" s="25" t="s">
        <v>532</v>
      </c>
      <c r="B57" s="24" t="str">
        <f>VLOOKUP($A57,Questions!$A$2:$X$333,2,0)</f>
        <v>Do you have a documented systems development life cycle (SDLC)?</v>
      </c>
      <c r="C57" s="27"/>
      <c r="D57" s="342"/>
      <c r="E57" s="174" t="str">
        <f>IF($C57="Yes",VLOOKUP($A57,Questions!$A$2:$X$333,17,0)&amp;"",IF($C57="No",VLOOKUP($A57,Questions!$A$2:$X$333,16,0)&amp;"",VLOOKUP($A57,Questions!$A$2:$X$333,15,0)&amp;""))</f>
        <v/>
      </c>
      <c r="F57" s="208" t="str">
        <f>VLOOKUP($A57,'Institution Evaluation'!$A$56:$F$346,6,0)&amp;""</f>
        <v/>
      </c>
      <c r="I57" s="42"/>
      <c r="J57" s="42"/>
    </row>
    <row r="58" spans="1:10" s="1" customFormat="1" ht="28.5" x14ac:dyDescent="0.2">
      <c r="A58" s="25" t="s">
        <v>536</v>
      </c>
      <c r="B58" s="24" t="str">
        <f>VLOOKUP($A58,Questions!$A$2:$X$333,2,0)</f>
        <v>Do you perform background screenings or multi-state background checks on all employees prior to their first day of work?</v>
      </c>
      <c r="C58" s="27"/>
      <c r="D58" s="342"/>
      <c r="E58" s="174" t="str">
        <f>IF($C58="Yes",VLOOKUP($A58,Questions!$A$2:$X$333,17,0)&amp;"",IF($C58="No",VLOOKUP($A58,Questions!$A$2:$X$333,16,0)&amp;"",VLOOKUP($A58,Questions!$A$2:$X$333,15,0)&amp;""))</f>
        <v/>
      </c>
      <c r="F58" s="208" t="str">
        <f>VLOOKUP($A58,'Institution Evaluation'!$A$56:$F$346,6,0)&amp;""</f>
        <v/>
      </c>
      <c r="I58" s="42"/>
      <c r="J58" s="42"/>
    </row>
    <row r="59" spans="1:10" s="1" customFormat="1" ht="47.25" customHeight="1" x14ac:dyDescent="0.2">
      <c r="A59" s="25" t="s">
        <v>539</v>
      </c>
      <c r="B59" s="24" t="str">
        <f>VLOOKUP($A59,Questions!$A$2:$X$333,2,0)</f>
        <v>Do you require new employees to fill out agreements and review policies?</v>
      </c>
      <c r="C59" s="27"/>
      <c r="D59" s="342"/>
      <c r="E59" s="174" t="str">
        <f>IF($C59="Yes",VLOOKUP($A59,Questions!$A$2:$X$333,17,0)&amp;"",IF($C59="No",VLOOKUP($A59,Questions!$A$2:$X$333,16,0)&amp;"",VLOOKUP($A59,Questions!$A$2:$X$333,15,0)&amp;""))</f>
        <v/>
      </c>
      <c r="F59" s="208" t="str">
        <f>VLOOKUP($A59,'Institution Evaluation'!$A$56:$F$346,6,0)&amp;""</f>
        <v/>
      </c>
      <c r="I59" s="42"/>
      <c r="J59" s="42"/>
    </row>
    <row r="60" spans="1:10" s="1" customFormat="1" ht="46.5" customHeight="1" x14ac:dyDescent="0.2">
      <c r="A60" s="25" t="s">
        <v>541</v>
      </c>
      <c r="B60" s="24" t="str">
        <f>VLOOKUP($A60,Questions!$A$2:$X$333,2,0)</f>
        <v>Do you have a documented information security policy?</v>
      </c>
      <c r="C60" s="27"/>
      <c r="D60" s="342"/>
      <c r="E60" s="174" t="str">
        <f>IF($C60="Yes",VLOOKUP($A60,Questions!$A$2:$X$333,17,0)&amp;"",IF($C60="No",VLOOKUP($A60,Questions!$A$2:$X$333,16,0)&amp;"",VLOOKUP($A60,Questions!$A$2:$X$333,15,0)&amp;""))</f>
        <v/>
      </c>
      <c r="F60" s="208" t="str">
        <f>VLOOKUP($A60,'Institution Evaluation'!$A$56:$F$346,6,0)&amp;""</f>
        <v/>
      </c>
      <c r="I60" s="42"/>
      <c r="J60" s="42"/>
    </row>
    <row r="61" spans="1:10" s="1" customFormat="1" ht="48" customHeight="1" x14ac:dyDescent="0.2">
      <c r="A61" s="25" t="s">
        <v>545</v>
      </c>
      <c r="B61" s="24" t="str">
        <f>VLOOKUP($A61,Questions!$A$2:$X$333,2,0)</f>
        <v>Are information security principles designed into the product lifecycle?</v>
      </c>
      <c r="C61" s="27"/>
      <c r="D61" s="342"/>
      <c r="E61" s="174" t="str">
        <f>IF($C61="Yes",VLOOKUP($A61,Questions!$A$2:$X$333,17,0)&amp;"",IF($C61="No",VLOOKUP($A61,Questions!$A$2:$X$333,16,0)&amp;"",VLOOKUP($A61,Questions!$A$2:$X$333,15,0)&amp;""))</f>
        <v/>
      </c>
      <c r="F61" s="208" t="str">
        <f>VLOOKUP($A61,'Institution Evaluation'!$A$56:$F$346,6,0)&amp;""</f>
        <v/>
      </c>
      <c r="I61" s="42"/>
      <c r="J61" s="42"/>
    </row>
    <row r="62" spans="1:10" s="1" customFormat="1" ht="28.5" customHeight="1" x14ac:dyDescent="0.2">
      <c r="A62" s="25" t="s">
        <v>550</v>
      </c>
      <c r="B62" s="24" t="str">
        <f>VLOOKUP($A62,Questions!$A$2:$X$333,2,0)</f>
        <v>Will you comply with applicable breach notification laws?</v>
      </c>
      <c r="C62" s="27"/>
      <c r="D62" s="342"/>
      <c r="E62" s="174" t="str">
        <f>IF($C62="Yes",VLOOKUP($A62,Questions!$A$2:$X$333,17,0)&amp;"",IF($C62="No",VLOOKUP($A62,Questions!$A$2:$X$333,16,0)&amp;"",VLOOKUP($A62,Questions!$A$2:$X$333,15,0)&amp;""))</f>
        <v/>
      </c>
      <c r="F62" s="208" t="str">
        <f>VLOOKUP($A62,'Institution Evaluation'!$A$56:$F$346,6,0)&amp;""</f>
        <v/>
      </c>
      <c r="I62" s="42"/>
      <c r="J62" s="42"/>
    </row>
    <row r="63" spans="1:10" s="1" customFormat="1" ht="28.5" customHeight="1" x14ac:dyDescent="0.2">
      <c r="A63" s="25" t="s">
        <v>554</v>
      </c>
      <c r="B63" s="24" t="str">
        <f>VLOOKUP($A63,Questions!$A$2:$X$333,2,0)</f>
        <v>Do you have an information security awareness program?</v>
      </c>
      <c r="C63" s="27"/>
      <c r="D63" s="342"/>
      <c r="E63" s="174" t="str">
        <f>IF($C63="Yes",VLOOKUP($A63,Questions!$A$2:$X$333,17,0)&amp;"",IF($C63="No",VLOOKUP($A63,Questions!$A$2:$X$333,16,0)&amp;"",VLOOKUP($A63,Questions!$A$2:$X$333,15,0)&amp;""))</f>
        <v/>
      </c>
      <c r="F63" s="208" t="str">
        <f>VLOOKUP($A63,'Institution Evaluation'!$A$56:$F$346,6,0)&amp;""</f>
        <v/>
      </c>
      <c r="I63" s="42"/>
      <c r="J63" s="42"/>
    </row>
    <row r="64" spans="1:10" s="1" customFormat="1" ht="28.5" customHeight="1" x14ac:dyDescent="0.2">
      <c r="A64" s="25" t="s">
        <v>559</v>
      </c>
      <c r="B64" s="24" t="str">
        <f>VLOOKUP($A64,Questions!$A$2:$X$333,2,0)</f>
        <v>Is security awareness training mandatory for all employees?</v>
      </c>
      <c r="C64" s="27"/>
      <c r="D64" s="342"/>
      <c r="E64" s="174" t="str">
        <f>IF($C64="Yes",VLOOKUP($A64,Questions!$A$2:$X$333,17,0)&amp;"",IF($C64="No",VLOOKUP($A64,Questions!$A$2:$X$333,16,0)&amp;"",VLOOKUP($A64,Questions!$A$2:$X$333,15,0)&amp;""))</f>
        <v/>
      </c>
      <c r="F64" s="208" t="str">
        <f>VLOOKUP($A64,'Institution Evaluation'!$A$56:$F$346,6,0)&amp;""</f>
        <v/>
      </c>
      <c r="I64" s="42"/>
      <c r="J64" s="42"/>
    </row>
    <row r="65" spans="1:10" s="1" customFormat="1" ht="54" customHeight="1" x14ac:dyDescent="0.2">
      <c r="A65" s="25" t="s">
        <v>563</v>
      </c>
      <c r="B65" s="24" t="str">
        <f>VLOOKUP($A65,Questions!$A$2:$X$333,2,0)</f>
        <v>Do you have process and procedure(s) documented, and currently followed, that require a review and update of the access list(s) for privileged accounts?</v>
      </c>
      <c r="C65" s="27"/>
      <c r="D65" s="342"/>
      <c r="E65" s="174" t="str">
        <f>IF($C65="Yes",VLOOKUP($A65,Questions!$A$2:$X$333,17,0)&amp;"",IF($C65="No",VLOOKUP($A65,Questions!$A$2:$X$333,16,0)&amp;"",VLOOKUP($A65,Questions!$A$2:$X$333,15,0)&amp;""))</f>
        <v/>
      </c>
      <c r="F65" s="208" t="str">
        <f>VLOOKUP($A65,'Institution Evaluation'!$A$56:$F$346,6,0)&amp;""</f>
        <v/>
      </c>
      <c r="I65" s="42"/>
      <c r="J65" s="42"/>
    </row>
    <row r="66" spans="1:10" s="1" customFormat="1" ht="34.5" customHeight="1" x14ac:dyDescent="0.2">
      <c r="A66" s="25" t="s">
        <v>567</v>
      </c>
      <c r="B66" s="24" t="str">
        <f>VLOOKUP($A66,Questions!$A$2:$X$333,2,0)</f>
        <v>Do you have documented, and currently implemented, internal audit processes and procedures?</v>
      </c>
      <c r="C66" s="27"/>
      <c r="D66" s="342"/>
      <c r="E66" s="174" t="str">
        <f>IF($C66="Yes",VLOOKUP($A66,Questions!$A$2:$X$333,17,0)&amp;"",IF($C66="No",VLOOKUP($A66,Questions!$A$2:$X$333,16,0)&amp;"",VLOOKUP($A66,Questions!$A$2:$X$333,15,0)&amp;""))</f>
        <v/>
      </c>
      <c r="F66" s="208" t="str">
        <f>VLOOKUP($A66,'Institution Evaluation'!$A$56:$F$346,6,0)&amp;""</f>
        <v/>
      </c>
      <c r="I66" s="42"/>
      <c r="J66" s="42"/>
    </row>
    <row r="67" spans="1:10" s="1" customFormat="1" ht="39" customHeight="1" x14ac:dyDescent="0.2">
      <c r="A67" s="25" t="s">
        <v>572</v>
      </c>
      <c r="B67" s="24" t="str">
        <f>VLOOKUP($A67,Questions!$A$2:$X$333,2,0)</f>
        <v>Does your organization have physical security controls and policies in place?</v>
      </c>
      <c r="C67" s="27"/>
      <c r="D67" s="342"/>
      <c r="E67" s="174" t="str">
        <f>IF($C67="Yes",VLOOKUP($A67,Questions!$A$2:$X$333,17,0)&amp;"",IF($C67="No",VLOOKUP($A67,Questions!$A$2:$X$333,16,0)&amp;"",VLOOKUP($A67,Questions!$A$2:$X$333,15,0)&amp;""))</f>
        <v/>
      </c>
      <c r="F67" s="208" t="str">
        <f>VLOOKUP($A67,'Institution Evaluation'!$A$56:$F$346,6,0)&amp;""</f>
        <v/>
      </c>
      <c r="G67" s="255" t="s">
        <v>1543</v>
      </c>
      <c r="H67" s="42"/>
    </row>
    <row r="68" spans="1:10" s="178" customFormat="1" ht="39" customHeight="1" x14ac:dyDescent="0.2">
      <c r="A68" s="286" t="s">
        <v>1605</v>
      </c>
      <c r="B68" s="271"/>
      <c r="C68" s="272"/>
      <c r="D68" s="343"/>
      <c r="E68" s="274"/>
      <c r="F68" s="275"/>
      <c r="G68" s="276"/>
      <c r="H68" s="179"/>
    </row>
    <row r="69" spans="1:10" s="1" customFormat="1" ht="15" customHeight="1" x14ac:dyDescent="0.2">
      <c r="A69" s="285"/>
      <c r="C69" s="14"/>
      <c r="D69" s="15"/>
      <c r="E69" s="16"/>
      <c r="I69" s="42"/>
      <c r="J69" s="42"/>
    </row>
    <row r="70" spans="1:10" s="1" customFormat="1" ht="15" hidden="1" customHeight="1" x14ac:dyDescent="0.2">
      <c r="A70"/>
      <c r="C70" s="14"/>
      <c r="D70" s="15"/>
      <c r="E70" s="16"/>
      <c r="I70" s="42"/>
      <c r="J70" s="42"/>
    </row>
    <row r="71" spans="1:10" ht="57" hidden="1" customHeight="1" x14ac:dyDescent="0.2">
      <c r="A71" s="25" t="e">
        <f>#REF!</f>
        <v>#REF!</v>
      </c>
    </row>
    <row r="72" spans="1:10" ht="42.75" hidden="1" customHeight="1" x14ac:dyDescent="0.2">
      <c r="A72" s="25" t="e">
        <f>#REF!</f>
        <v>#REF!</v>
      </c>
    </row>
    <row r="73" spans="1:10" ht="15" hidden="1" customHeight="1" x14ac:dyDescent="0.2">
      <c r="A73" s="25" t="e">
        <f>#REF!</f>
        <v>#REF!</v>
      </c>
    </row>
    <row r="74" spans="1:10" ht="15" hidden="1" customHeight="1" x14ac:dyDescent="0.2">
      <c r="A74" s="25" t="e">
        <f>#REF!</f>
        <v>#REF!</v>
      </c>
    </row>
    <row r="75" spans="1:10" ht="15" hidden="1" customHeight="1" x14ac:dyDescent="0.2">
      <c r="A75" s="25" t="e">
        <f>#REF!</f>
        <v>#REF!</v>
      </c>
    </row>
    <row r="76" spans="1:10" ht="15" hidden="1" customHeight="1" x14ac:dyDescent="0.2">
      <c r="A76" s="25" t="e">
        <f>#REF!</f>
        <v>#REF!</v>
      </c>
    </row>
    <row r="77" spans="1:10" ht="15" hidden="1" customHeight="1" x14ac:dyDescent="0.2">
      <c r="A77" s="25" t="e">
        <f>#REF!</f>
        <v>#REF!</v>
      </c>
    </row>
    <row r="78" spans="1:10" ht="15" hidden="1" customHeight="1" x14ac:dyDescent="0.2"/>
    <row r="79" spans="1:10" ht="15" hidden="1" customHeight="1" x14ac:dyDescent="0.2"/>
    <row r="80" spans="1:10" ht="15" hidden="1" customHeight="1" x14ac:dyDescent="0.2"/>
    <row r="81" ht="15" hidden="1" customHeight="1" x14ac:dyDescent="0.2"/>
    <row r="82" ht="15" hidden="1" customHeight="1" x14ac:dyDescent="0.2"/>
    <row r="83" ht="15" hidden="1" customHeight="1" x14ac:dyDescent="0.2"/>
    <row r="84" ht="15" hidden="1" customHeight="1" x14ac:dyDescent="0.2"/>
    <row r="85" ht="15" hidden="1" customHeight="1" x14ac:dyDescent="0.2"/>
    <row r="86" ht="15" hidden="1" customHeight="1" x14ac:dyDescent="0.2"/>
    <row r="87" ht="15" hidden="1" customHeight="1" x14ac:dyDescent="0.2"/>
    <row r="88" ht="15" hidden="1" customHeight="1" x14ac:dyDescent="0.2"/>
    <row r="89" ht="15" hidden="1" customHeight="1" x14ac:dyDescent="0.2"/>
    <row r="90" ht="15" hidden="1" customHeight="1" x14ac:dyDescent="0.2"/>
    <row r="91" ht="15" hidden="1" customHeight="1" x14ac:dyDescent="0.2"/>
    <row r="92" ht="15" hidden="1" customHeight="1" x14ac:dyDescent="0.2"/>
    <row r="93" ht="15" hidden="1" customHeight="1" x14ac:dyDescent="0.2"/>
    <row r="94" ht="15" hidden="1" customHeight="1" x14ac:dyDescent="0.2"/>
    <row r="95" ht="15" hidden="1" customHeight="1" x14ac:dyDescent="0.2"/>
    <row r="96" ht="15" hidden="1" customHeight="1" x14ac:dyDescent="0.2"/>
    <row r="97" ht="15" hidden="1" customHeight="1" x14ac:dyDescent="0.2"/>
    <row r="98" ht="15" hidden="1" customHeight="1" x14ac:dyDescent="0.2"/>
    <row r="99" ht="15" hidden="1" customHeight="1" x14ac:dyDescent="0.2"/>
    <row r="100" ht="15" hidden="1" customHeight="1" x14ac:dyDescent="0.2"/>
    <row r="101" ht="15" hidden="1" customHeight="1" x14ac:dyDescent="0.2"/>
    <row r="102" ht="15" hidden="1" customHeight="1" x14ac:dyDescent="0.2"/>
    <row r="103" ht="15" hidden="1" customHeight="1" x14ac:dyDescent="0.2"/>
    <row r="104" ht="15" hidden="1" customHeight="1" x14ac:dyDescent="0.2"/>
    <row r="105" ht="15" hidden="1" customHeight="1" x14ac:dyDescent="0.2"/>
    <row r="106" ht="15" hidden="1" customHeight="1" x14ac:dyDescent="0.2"/>
    <row r="107" ht="15" hidden="1" customHeight="1" x14ac:dyDescent="0.2"/>
    <row r="108" ht="15" hidden="1" customHeight="1" x14ac:dyDescent="0.2"/>
    <row r="109" ht="15" hidden="1" customHeight="1" x14ac:dyDescent="0.2"/>
    <row r="110" ht="15" hidden="1" customHeight="1" x14ac:dyDescent="0.2"/>
    <row r="111" ht="15" hidden="1" customHeight="1" x14ac:dyDescent="0.2"/>
    <row r="112" ht="15" hidden="1" customHeight="1" x14ac:dyDescent="0.2"/>
  </sheetData>
  <phoneticPr fontId="32" type="noConversion"/>
  <dataValidations count="2">
    <dataValidation allowBlank="1" showInputMessage="1" showErrorMessage="1" promptTitle="Warning!" prompt="The HECVAT is built using a number of complex formulas. Editing this cell can break the functionality of the tool. " sqref="C2:F2 C29 A3:A68 C35:D35 C52:D52 C5:F12 D3:F3 B2:B68 D21:D29 C21 E21:F67" xr:uid="{13D91724-4745-4549-9EE6-E1961B3DF999}"/>
    <dataValidation allowBlank="1" showInputMessage="1" showErrorMessage="1" prompt="This answer has been populated from the &quot;START HERE&quot; tab and does not need to be re-entered." sqref="C3 C13:C20" xr:uid="{5903BFA5-5357-4C55-8B96-E1E288DBA5B1}"/>
  </dataValidations>
  <hyperlinks>
    <hyperlink ref="A11" r:id="rId1" display="http://www.educause.edu/HECVAT" xr:uid="{5A6938A9-739E-4A03-A861-C791D26D0356}"/>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BB38F01-8950-47A1-A9D6-AA20F3133A43}">
          <x14:formula1>
            <xm:f>'Auto Responses'!$J$3:$J$4</xm:f>
          </x14:formula1>
          <xm:sqref>C39:C51 C22:C28 C30:C34 C36 C53:C66 C68</xm:sqref>
        </x14:dataValidation>
        <x14:dataValidation type="list" allowBlank="1" showInputMessage="1" showErrorMessage="1" xr:uid="{8A0D1ED3-A136-4F15-82D5-FDBC28F567F3}">
          <x14:formula1>
            <xm:f>'Auto Responses'!$J$3:$J$5</xm:f>
          </x14:formula1>
          <xm:sqref>C37:C38 C67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9F7D6-4E37-409B-A8D9-E830FAA14D4D}">
  <sheetPr>
    <tabColor rgb="FF00636C"/>
  </sheetPr>
  <dimension ref="A1:L85"/>
  <sheetViews>
    <sheetView showGridLines="0" showZeros="0" topLeftCell="A2" zoomScale="80" zoomScaleNormal="80" workbookViewId="0">
      <selection activeCell="A2" sqref="A2"/>
    </sheetView>
  </sheetViews>
  <sheetFormatPr defaultColWidth="0" defaultRowHeight="0" customHeight="1" zeroHeight="1" x14ac:dyDescent="0.2"/>
  <cols>
    <col min="1" max="1" width="8.296875" customWidth="1"/>
    <col min="2" max="2" width="55.09765625" style="1" customWidth="1"/>
    <col min="3" max="3" width="18.8984375" style="14" customWidth="1"/>
    <col min="4" max="4" width="55.69921875" style="15" customWidth="1"/>
    <col min="5" max="5" width="32" style="16" customWidth="1"/>
    <col min="6" max="6" width="30.69921875" style="1" customWidth="1"/>
    <col min="7" max="7" width="18.09765625" style="1" customWidth="1"/>
    <col min="8" max="8" width="18.09765625" style="1" hidden="1" customWidth="1"/>
    <col min="9" max="10" width="18.09765625" style="42" hidden="1" customWidth="1"/>
    <col min="11" max="11" width="4.5" style="1" hidden="1" customWidth="1"/>
    <col min="12" max="12" width="6.59765625" style="1" hidden="1" customWidth="1"/>
    <col min="13" max="16384" width="6.59765625" hidden="1"/>
  </cols>
  <sheetData>
    <row r="1" spans="1:10" ht="0" hidden="1" customHeight="1" x14ac:dyDescent="0.2">
      <c r="A1" t="s">
        <v>1542</v>
      </c>
    </row>
    <row r="2" spans="1:10" ht="36" customHeight="1" x14ac:dyDescent="0.2">
      <c r="A2" s="175" t="s">
        <v>1465</v>
      </c>
      <c r="B2" s="175"/>
      <c r="C2" s="176"/>
      <c r="D2" s="330"/>
      <c r="E2" s="177"/>
      <c r="F2" s="177" t="str">
        <f>'Auto Responses'!$A$36</f>
        <v>Version 4.04</v>
      </c>
      <c r="J2" s="1"/>
    </row>
    <row r="3" spans="1:10" s="1" customFormat="1" ht="29.1" customHeight="1" x14ac:dyDescent="0.2">
      <c r="A3" s="44" t="s">
        <v>1002</v>
      </c>
      <c r="B3" s="45"/>
      <c r="C3" s="73">
        <f>'START HERE'!$C$3</f>
        <v>0</v>
      </c>
      <c r="D3" s="331"/>
      <c r="E3" s="43"/>
      <c r="F3" s="57"/>
      <c r="I3" s="42"/>
    </row>
    <row r="4" spans="1:10" s="1" customFormat="1" ht="36" customHeight="1" x14ac:dyDescent="0.2">
      <c r="A4" s="17" t="s">
        <v>927</v>
      </c>
      <c r="B4" s="18"/>
      <c r="C4" s="19"/>
      <c r="D4" s="20"/>
      <c r="E4" s="21"/>
      <c r="F4" s="21"/>
      <c r="I4" s="42"/>
    </row>
    <row r="5" spans="1:10" s="1" customFormat="1" ht="19.5" customHeight="1" x14ac:dyDescent="0.2">
      <c r="A5" s="49" t="str">
        <f>HLOOKUP($A$4,'Auto Responses'!$D$2:$D$8,2,0)&amp;""</f>
        <v>1. Complete the "Start Here" tab and review the "Required Questions" guidance to find the other sections are required for your product or service.</v>
      </c>
      <c r="B5" s="22"/>
      <c r="C5" s="74"/>
      <c r="D5" s="332"/>
      <c r="E5" s="22"/>
      <c r="F5" s="22"/>
      <c r="I5" s="42"/>
    </row>
    <row r="6" spans="1:10" s="1" customFormat="1" ht="19.5" customHeight="1" x14ac:dyDescent="0.2">
      <c r="A6" s="49" t="str">
        <f>HLOOKUP($A$4,'Auto Responses'!$D$2:$D$8,3,0)&amp;""</f>
        <v>2. Complete the "Organization" tab and the applicable questions in each of the next 5 tabs (Product through Privacy) that apply, based on your answers to the "Required Questions."</v>
      </c>
      <c r="B6" s="22"/>
      <c r="C6" s="74"/>
      <c r="D6" s="332"/>
      <c r="E6" s="22"/>
      <c r="F6" s="22"/>
      <c r="I6" s="42"/>
    </row>
    <row r="7" spans="1:10" s="1" customFormat="1" ht="19.5" customHeight="1" x14ac:dyDescent="0.2">
      <c r="A7" s="49" t="str">
        <f>HLOOKUP($A$4,'Auto Responses'!$D$2:$D$8,4,0)&amp;""</f>
        <v xml:space="preserve">3. Guidance in column E may change based on your answers to prompt details in "Additional Information." If leaving an answer blank, you must also state why in "Additional Information". </v>
      </c>
      <c r="B7" s="22"/>
      <c r="C7" s="74"/>
      <c r="D7" s="332"/>
      <c r="E7" s="22"/>
      <c r="F7" s="22"/>
      <c r="I7" s="42"/>
    </row>
    <row r="8" spans="1:10" s="1" customFormat="1" ht="19.5" customHeight="1" x14ac:dyDescent="0.2">
      <c r="A8" s="49" t="str">
        <f>HLOOKUP($A$4,'Auto Responses'!$D$2:$D$8,5,0)&amp;""</f>
        <v>4. DO NOT complete any fields in the "Evaluation" sheets or the "Analyst Notes" column.</v>
      </c>
      <c r="B8" s="22"/>
      <c r="C8" s="74"/>
      <c r="D8" s="332"/>
      <c r="E8" s="22"/>
      <c r="F8" s="22"/>
      <c r="I8" s="42"/>
    </row>
    <row r="9" spans="1:10" s="1" customFormat="1" ht="19.5" customHeight="1" x14ac:dyDescent="0.2">
      <c r="A9" s="49" t="str">
        <f>HLOOKUP($A$4,'Auto Responses'!$D$2:$D$8,6,0)&amp;""</f>
        <v>5. Return the completed file to institutions.</v>
      </c>
      <c r="B9" s="22"/>
      <c r="C9" s="74"/>
      <c r="D9" s="332"/>
      <c r="E9" s="22"/>
      <c r="F9" s="22"/>
      <c r="I9" s="42"/>
    </row>
    <row r="10" spans="1:10" s="1" customFormat="1" ht="19.5" customHeight="1" x14ac:dyDescent="0.2">
      <c r="A10" s="265" t="str">
        <f>HLOOKUP($A$4,'Auto Responses'!$D$2:$D$8,7,0)&amp;""</f>
        <v>* Denotes critical questions. Critical questions are those deemed most important to institutions by higher education volunteers.</v>
      </c>
      <c r="B10" s="22"/>
      <c r="C10" s="74"/>
      <c r="D10" s="332"/>
      <c r="E10" s="22"/>
      <c r="F10" s="22"/>
      <c r="I10" s="42"/>
    </row>
    <row r="11" spans="1:10" s="1" customFormat="1" ht="19.5" customHeight="1" x14ac:dyDescent="0.2">
      <c r="A11" s="264" t="str">
        <f>HLOOKUP($A$4,'Auto Responses'!$D$2:$D$9,8,0)&amp;""</f>
        <v>For full instructions, please visit educause.edu/HECVAT</v>
      </c>
      <c r="B11" s="22"/>
      <c r="C11" s="74"/>
      <c r="D11" s="332"/>
      <c r="E11" s="22"/>
      <c r="F11" s="22"/>
      <c r="I11" s="42"/>
    </row>
    <row r="12" spans="1:10" s="1" customFormat="1" ht="36" customHeight="1" x14ac:dyDescent="0.2">
      <c r="A12" s="70" t="str">
        <f>VLOOKUP(LEFT($A13,4),'Auto Responses'!$N$4:$O$38,2,0)&amp;""</f>
        <v xml:space="preserve"> General Information</v>
      </c>
      <c r="B12" s="18"/>
      <c r="C12" s="19" t="s">
        <v>1595</v>
      </c>
      <c r="D12" s="333"/>
      <c r="E12" s="23"/>
      <c r="F12" s="23"/>
      <c r="I12" s="42"/>
      <c r="J12" s="42"/>
    </row>
    <row r="13" spans="1:10" s="1" customFormat="1" ht="22.35" customHeight="1" x14ac:dyDescent="0.2">
      <c r="A13" s="25" t="s">
        <v>21</v>
      </c>
      <c r="B13" s="26" t="str">
        <f>VLOOKUP($A13,Questions!$A$2:$X$333,2,0)&amp;""</f>
        <v>Solution Provider Name</v>
      </c>
      <c r="C13" s="83" t="str">
        <f>VLOOKUP($A13,'START HERE'!$A$13:$C$21,3,0)&amp;""</f>
        <v/>
      </c>
      <c r="D13" s="39"/>
      <c r="E13" s="39"/>
      <c r="F13" s="57"/>
      <c r="I13" s="42"/>
      <c r="J13" s="42"/>
    </row>
    <row r="14" spans="1:10" s="1" customFormat="1" ht="22.35" customHeight="1" x14ac:dyDescent="0.2">
      <c r="A14" s="25" t="s">
        <v>24</v>
      </c>
      <c r="B14" s="26" t="str">
        <f>VLOOKUP($A14,Questions!$A$2:$X$333,2,0)&amp;""</f>
        <v>Solution Name</v>
      </c>
      <c r="C14" s="83" t="str">
        <f>VLOOKUP($A14,'START HERE'!$A$13:$C$21,3,0)&amp;""</f>
        <v/>
      </c>
      <c r="D14" s="39"/>
      <c r="E14" s="39"/>
      <c r="F14" s="57"/>
      <c r="I14" s="42"/>
      <c r="J14" s="42"/>
    </row>
    <row r="15" spans="1:10" s="1" customFormat="1" ht="22.35" customHeight="1" x14ac:dyDescent="0.2">
      <c r="A15" s="25" t="s">
        <v>25</v>
      </c>
      <c r="B15" s="26" t="str">
        <f>VLOOKUP($A15,Questions!$A$2:$X$333,2,0)&amp;""</f>
        <v>Solution Description</v>
      </c>
      <c r="C15" s="83" t="str">
        <f>VLOOKUP($A15,'START HERE'!$A$13:$C$21,3,0)&amp;""</f>
        <v/>
      </c>
      <c r="D15" s="39"/>
      <c r="E15" s="39"/>
      <c r="F15" s="57"/>
      <c r="I15" s="42"/>
      <c r="J15" s="42"/>
    </row>
    <row r="16" spans="1:10" s="1" customFormat="1" ht="22.35" customHeight="1" thickBot="1" x14ac:dyDescent="0.25">
      <c r="A16" s="25" t="s">
        <v>30</v>
      </c>
      <c r="B16" s="26" t="str">
        <f>VLOOKUP($A16,Questions!$A$2:$X$333,2,0)&amp;""</f>
        <v>Country of Company Headquarters</v>
      </c>
      <c r="C16" s="83" t="str">
        <f>VLOOKUP($A16,'START HERE'!$A$13:$C$21,3,0)&amp;""</f>
        <v/>
      </c>
      <c r="D16" s="39"/>
      <c r="E16" s="39"/>
      <c r="F16" s="57"/>
      <c r="I16" s="42"/>
      <c r="J16" s="42"/>
    </row>
    <row r="17" spans="1:10" s="1" customFormat="1" ht="37.35" customHeight="1" thickBot="1" x14ac:dyDescent="0.25">
      <c r="A17" s="70" t="str">
        <f>VLOOKUP(LEFT($A18,4),'Auto Responses'!$N$4:$O$38,2,0)&amp;""</f>
        <v xml:space="preserve"> Required Questions</v>
      </c>
      <c r="B17" s="29"/>
      <c r="C17" s="19" t="s">
        <v>1595</v>
      </c>
      <c r="D17" s="19"/>
      <c r="E17" s="38" t="s">
        <v>910</v>
      </c>
      <c r="F17" s="194" t="s">
        <v>911</v>
      </c>
      <c r="I17" s="42"/>
      <c r="J17" s="42"/>
    </row>
    <row r="18" spans="1:10" s="1" customFormat="1" ht="38.25" customHeight="1" thickBot="1" x14ac:dyDescent="0.25">
      <c r="A18" s="25" t="s">
        <v>48</v>
      </c>
      <c r="B18" s="24" t="str">
        <f>VLOOKUP($A18,Questions!$A$2:$X$333,2,0)</f>
        <v>Are you offering either a product or platform, as opposed to only offering a service</v>
      </c>
      <c r="C18" s="79" t="str">
        <f>VLOOKUP($A18,'START HERE'!$A$23:$F$36,3,0)&amp;""</f>
        <v/>
      </c>
      <c r="D18" s="334" t="str">
        <f>VLOOKUP($A18,'START HERE'!$A$23:$F$36,4,0)&amp;""</f>
        <v/>
      </c>
      <c r="E18" s="174" t="str">
        <f>IF($C18="Yes",VLOOKUP($A18,Questions!$A$2:$X$333,17,0)&amp;"",IF($C18="No",VLOOKUP($A18,Questions!$A$2:$X$333,16,0)&amp;"",VLOOKUP($A18,Questions!$A$2:$X$333,15,0)&amp;""))</f>
        <v xml:space="preserve"> </v>
      </c>
      <c r="F18" s="208" t="str">
        <f>VLOOKUP($A18,'Institution Evaluation'!$A$56:$F$346,6,0)&amp;""</f>
        <v/>
      </c>
      <c r="G18" s="255" t="s">
        <v>1543</v>
      </c>
      <c r="I18" s="42"/>
      <c r="J18" s="42"/>
    </row>
    <row r="19" spans="1:10" s="1" customFormat="1" ht="37.35" customHeight="1" thickBot="1" x14ac:dyDescent="0.25">
      <c r="A19" s="70" t="str">
        <f>VLOOKUP(LEFT($A20,4),'Auto Responses'!$N$4:$O$38,2,0)&amp;""</f>
        <v xml:space="preserve"> Authentication, Authorization, and Account Management</v>
      </c>
      <c r="B19" s="29"/>
      <c r="C19" s="19" t="s">
        <v>1595</v>
      </c>
      <c r="D19" s="19" t="s">
        <v>72</v>
      </c>
      <c r="E19" s="38" t="s">
        <v>910</v>
      </c>
      <c r="F19" s="194" t="s">
        <v>911</v>
      </c>
      <c r="I19" s="42"/>
      <c r="J19" s="42"/>
    </row>
    <row r="20" spans="1:10" s="1" customFormat="1" ht="97.5" customHeight="1" x14ac:dyDescent="0.2">
      <c r="A20" s="25" t="s">
        <v>222</v>
      </c>
      <c r="B20" s="24" t="str">
        <f>VLOOKUP($A20,Questions!$A$2:$X$333,2,0)</f>
        <v>Does your solution support single sign-on (SSO) protocols for user and administrator authentication?*</v>
      </c>
      <c r="C20" s="27"/>
      <c r="D20" s="335"/>
      <c r="E20" s="174" t="str">
        <f>IF($C$18="No",'Auto Responses'!$A$3,IF($C20="Yes",VLOOKUP($A20,Questions!$A$2:$X$333,17,0)&amp;"",IF($C20="No",VLOOKUP($A20,Questions!$A$2:$X$333,16,0)&amp;"",VLOOKUP($A20,Questions!$A$2:$X$333,15,0)&amp;"")))</f>
        <v>Answer "yes" only if user AND administrator authentication is supported. If partially supported, answer "no." Ensure you respond to any guidance in the Additional Information column.</v>
      </c>
      <c r="F20" s="208" t="str">
        <f>VLOOKUP($A20,'Institution Evaluation'!$A$56:$F$346,6,0)&amp;""</f>
        <v/>
      </c>
      <c r="I20" s="42"/>
      <c r="J20" s="42"/>
    </row>
    <row r="21" spans="1:10" s="1" customFormat="1" ht="45.75" customHeight="1" x14ac:dyDescent="0.2">
      <c r="A21" s="25" t="s">
        <v>227</v>
      </c>
      <c r="B21" s="24" t="str">
        <f>VLOOKUP($A21,Questions!$A$2:$X$333,2,0)</f>
        <v>Does your solution support local authentication protocols for user and administrator authentication?*</v>
      </c>
      <c r="C21" s="27"/>
      <c r="D21" s="335"/>
      <c r="E21" s="174" t="str">
        <f>IF($C$18="No",'Auto Responses'!$A$3,IF($C21="Yes",VLOOKUP($A21,Questions!$A$2:$X$333,17,0)&amp;"",IF($C21="No",VLOOKUP($A21,Questions!$A$2:$X$333,16,0)&amp;"",VLOOKUP($A21,Questions!$A$2:$X$333,15,0)&amp;"")))</f>
        <v/>
      </c>
      <c r="F21" s="208" t="str">
        <f>VLOOKUP($A21,'Institution Evaluation'!$A$56:$F$346,6,0)&amp;""</f>
        <v/>
      </c>
      <c r="I21" s="42"/>
      <c r="J21" s="42"/>
    </row>
    <row r="22" spans="1:10" s="1" customFormat="1" ht="48" customHeight="1" x14ac:dyDescent="0.2">
      <c r="A22" s="25" t="s">
        <v>231</v>
      </c>
      <c r="B22" s="24" t="str">
        <f>VLOOKUP($A22,Questions!$A$2:$X$333,2,0)</f>
        <v>Can you enforce password/passphrase complexity requirements (provided by the institution)?*</v>
      </c>
      <c r="C22" s="27"/>
      <c r="D22" s="335"/>
      <c r="E22" s="174" t="str">
        <f>IF($C$18="No",'Auto Responses'!$A$3,IF($C22="Yes",VLOOKUP($A22,Questions!$A$2:$X$333,17,0)&amp;"",IF($C22="No",VLOOKUP($A22,Questions!$A$2:$X$333,16,0)&amp;"",VLOOKUP($A22,Questions!$A$2:$X$333,15,0)&amp;"")))</f>
        <v/>
      </c>
      <c r="F22" s="208" t="str">
        <f>VLOOKUP($A22,'Institution Evaluation'!$A$56:$F$346,6,0)&amp;""</f>
        <v/>
      </c>
      <c r="I22" s="42"/>
      <c r="J22" s="42"/>
    </row>
    <row r="23" spans="1:10" s="1" customFormat="1" ht="72" customHeight="1" x14ac:dyDescent="0.2">
      <c r="A23" s="25" t="s">
        <v>232</v>
      </c>
      <c r="B23" s="24" t="str">
        <f>VLOOKUP($A23,Questions!$A$2:$X$333,2,0)</f>
        <v>Does the system have password complexity or length limitations and/or restrictions?*</v>
      </c>
      <c r="C23" s="27"/>
      <c r="D23" s="335"/>
      <c r="E23" s="174" t="str">
        <f>IF($C$18="No",'Auto Responses'!$A$3,IF($C23="Yes",VLOOKUP($A23,Questions!$A$2:$X$333,17,0)&amp;"",IF($C23="No",VLOOKUP($A23,Questions!$A$2:$X$333,16,0)&amp;"",VLOOKUP($A23,Questions!$A$2:$X$333,15,0)&amp;"")))</f>
        <v>Answer "yes" if your solution has internal limits to password complexity (max langth, certain special characters unsupported, etc.).</v>
      </c>
      <c r="F23" s="208" t="str">
        <f>VLOOKUP($A23,'Institution Evaluation'!$A$56:$F$346,6,0)&amp;""</f>
        <v/>
      </c>
      <c r="I23" s="42"/>
      <c r="J23" s="42"/>
    </row>
    <row r="24" spans="1:10" s="1" customFormat="1" ht="73.5" customHeight="1" x14ac:dyDescent="0.2">
      <c r="A24" s="25" t="s">
        <v>236</v>
      </c>
      <c r="B24" s="24" t="str">
        <f>VLOOKUP($A24,Questions!$A$2:$X$333,2,0)</f>
        <v>Do you have documented password/passphrase reset procedures that are currently implemented in the system and/or customer support?*</v>
      </c>
      <c r="C24" s="27"/>
      <c r="D24" s="335"/>
      <c r="E24" s="174" t="str">
        <f>IF($C$18="No",'Auto Responses'!$A$3,IF($C24="Yes",VLOOKUP($A24,Questions!$A$2:$X$333,17,0)&amp;"",IF($C24="No",VLOOKUP($A24,Questions!$A$2:$X$333,16,0)&amp;"",VLOOKUP($A24,Questions!$A$2:$X$333,15,0)&amp;"")))</f>
        <v/>
      </c>
      <c r="F24" s="208" t="str">
        <f>VLOOKUP($A24,'Institution Evaluation'!$A$56:$F$346,6,0)&amp;""</f>
        <v/>
      </c>
      <c r="H24" s="179"/>
      <c r="I24" s="42"/>
      <c r="J24" s="42"/>
    </row>
    <row r="25" spans="1:10" s="1" customFormat="1" ht="57.75" customHeight="1" x14ac:dyDescent="0.2">
      <c r="A25" s="25" t="s">
        <v>239</v>
      </c>
      <c r="B25" s="24" t="str">
        <f>VLOOKUP($A25,Questions!$A$2:$X$333,2,0)</f>
        <v>Does your organization participate in InCommon or another eduGAIN-affiliated trust federation?*</v>
      </c>
      <c r="C25" s="27"/>
      <c r="D25" s="335"/>
      <c r="E25" s="174" t="str">
        <f>IF($C$18="No",'Auto Responses'!$A$3,IF($C25="Yes",VLOOKUP($A25,Questions!$A$2:$X$333,17,0)&amp;"",IF($C25="No",VLOOKUP($A25,Questions!$A$2:$X$333,16,0)&amp;"",VLOOKUP($A25,Questions!$A$2:$X$333,15,0)&amp;"")))</f>
        <v/>
      </c>
      <c r="F25" s="208" t="str">
        <f>VLOOKUP($A25,'Institution Evaluation'!$A$56:$F$346,6,0)&amp;""</f>
        <v/>
      </c>
      <c r="I25" s="42"/>
      <c r="J25" s="42"/>
    </row>
    <row r="26" spans="1:10" s="1" customFormat="1" ht="38.25" customHeight="1" x14ac:dyDescent="0.2">
      <c r="A26" s="25" t="s">
        <v>243</v>
      </c>
      <c r="B26" s="24" t="str">
        <f>VLOOKUP($A26,Questions!$A$2:$X$333,2,0)</f>
        <v>Are there any passwords/passphrases hard-coded into your systems or solutions?*</v>
      </c>
      <c r="C26" s="27"/>
      <c r="D26" s="335"/>
      <c r="E26" s="174" t="str">
        <f>IF($C$18="No",'Auto Responses'!$A$3,IF($C26="Yes",VLOOKUP($A26,Questions!$A$2:$X$333,17,0)&amp;"",IF($C26="No",VLOOKUP($A26,Questions!$A$2:$X$333,16,0)&amp;"",VLOOKUP($A26,Questions!$A$2:$X$333,15,0)&amp;"")))</f>
        <v/>
      </c>
      <c r="F26" s="208" t="str">
        <f>VLOOKUP($A26,'Institution Evaluation'!$A$56:$F$346,6,0)&amp;""</f>
        <v/>
      </c>
      <c r="I26" s="42"/>
      <c r="J26" s="42"/>
    </row>
    <row r="27" spans="1:10" s="1" customFormat="1" ht="38.25" customHeight="1" x14ac:dyDescent="0.2">
      <c r="A27" s="25" t="s">
        <v>246</v>
      </c>
      <c r="B27" s="24" t="str">
        <f>VLOOKUP($A27,Questions!$A$2:$X$333,2,0)</f>
        <v>Are you storing any passwords in plaintext?*</v>
      </c>
      <c r="C27" s="27"/>
      <c r="D27" s="335"/>
      <c r="E27" s="174" t="str">
        <f>IF($C$18="No",'Auto Responses'!$A$3,IF($C27="Yes",VLOOKUP($A27,Questions!$A$2:$X$333,17,0)&amp;"",IF($C27="No",VLOOKUP($A27,Questions!$A$2:$X$333,16,0)&amp;"",VLOOKUP($A27,Questions!$A$2:$X$333,15,0)&amp;"")))</f>
        <v/>
      </c>
      <c r="F27" s="208" t="str">
        <f>VLOOKUP($A27,'Institution Evaluation'!$A$56:$F$346,6,0)&amp;""</f>
        <v/>
      </c>
      <c r="I27" s="42"/>
      <c r="J27" s="42"/>
    </row>
    <row r="28" spans="1:10" s="1" customFormat="1" ht="69.75" customHeight="1" x14ac:dyDescent="0.2">
      <c r="A28" s="25" t="s">
        <v>250</v>
      </c>
      <c r="B28" s="24" t="str">
        <f>VLOOKUP($A28,Questions!$A$2:$X$333,2,0)</f>
        <v>Are audit logs available that include AT LEAST all of the following: login, logout, actions performed, and source IP address?*</v>
      </c>
      <c r="C28" s="27"/>
      <c r="D28" s="335"/>
      <c r="E28" s="174" t="str">
        <f>IF($C$18="No",'Auto Responses'!$A$3,IF($C28="Yes",VLOOKUP($A28,Questions!$A$2:$X$333,17,0)&amp;"",IF($C28="No",VLOOKUP($A28,Questions!$A$2:$X$333,16,0)&amp;"",VLOOKUP($A28,Questions!$A$2:$X$333,15,0)&amp;"")))</f>
        <v/>
      </c>
      <c r="F28" s="208" t="str">
        <f>VLOOKUP($A28,'Institution Evaluation'!$A$56:$F$346,6,0)&amp;""</f>
        <v/>
      </c>
      <c r="I28" s="42"/>
      <c r="J28" s="42"/>
    </row>
    <row r="29" spans="1:10" s="1" customFormat="1" ht="104.25" customHeight="1" x14ac:dyDescent="0.2">
      <c r="A29" s="25" t="s">
        <v>253</v>
      </c>
      <c r="B29" s="24" t="str">
        <f>VLOOKUP($A29,Questions!$A$2:$X$333,2,0)</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29" s="84"/>
      <c r="D29" s="335"/>
      <c r="E29" s="174" t="str">
        <f>IF($C$18="No",'Auto Responses'!$A$3,IF($C29="Yes",VLOOKUP($A29,Questions!$A$2:$X$333,17,0)&amp;"",IF($C29="No",VLOOKUP($A29,Questions!$A$2:$X$333,16,0)&amp;"",VLOOKUP($A29,Questions!$A$2:$X$333,15,0)&amp;"")))</f>
        <v>Ensure that all elements of AAAI-10 are clearly stated in your response.</v>
      </c>
      <c r="F29" s="208" t="str">
        <f>VLOOKUP($A29,'Institution Evaluation'!$A$56:$F$346,6,0)&amp;""</f>
        <v/>
      </c>
      <c r="I29" s="42"/>
      <c r="J29" s="42"/>
    </row>
    <row r="30" spans="1:10" s="1" customFormat="1" ht="48" customHeight="1" x14ac:dyDescent="0.2">
      <c r="A30" s="25" t="s">
        <v>257</v>
      </c>
      <c r="B30" s="24" t="str">
        <f>VLOOKUP($A30,Questions!$A$2:$X$333,2,0)</f>
        <v>Can you provide the institution documentation regarding the retention period for those logs, how logs are protected, and whether they are accessible to the customer (and if so, how)?*</v>
      </c>
      <c r="C30" s="27"/>
      <c r="D30" s="335"/>
      <c r="E30" s="174" t="str">
        <f>IF($C$18="No",'Auto Responses'!$A$3,IF($C30="Yes",VLOOKUP($A30,Questions!$A$2:$X$333,17,0)&amp;"",IF($C30="No",VLOOKUP($A30,Questions!$A$2:$X$333,16,0)&amp;"",VLOOKUP($A30,Questions!$A$2:$X$333,15,0)&amp;"")))</f>
        <v>Ensure that all elements of AAAI-11 are clearly stated in your response.</v>
      </c>
      <c r="F30" s="208" t="str">
        <f>VLOOKUP($A30,'Institution Evaluation'!$A$56:$F$346,6,0)&amp;""</f>
        <v/>
      </c>
      <c r="I30" s="42"/>
      <c r="J30" s="42"/>
    </row>
    <row r="31" spans="1:10" s="1" customFormat="1" ht="55.5" customHeight="1" x14ac:dyDescent="0.2">
      <c r="A31" s="25" t="s">
        <v>261</v>
      </c>
      <c r="B31" s="24" t="str">
        <f>VLOOKUP($A31,Questions!$A$2:$X$333,2,0)</f>
        <v>Does your application support integration with other authentication and authorization systems?</v>
      </c>
      <c r="C31" s="27"/>
      <c r="D31" s="335"/>
      <c r="E31" s="174" t="str">
        <f>IF($C$18="No",'Auto Responses'!$A$3,IF($C31="Yes",VLOOKUP($A31,Questions!$A$2:$X$333,17,0)&amp;"",IF($C31="No",VLOOKUP($A31,Questions!$A$2:$X$333,16,0)&amp;"",VLOOKUP($A31,Questions!$A$2:$X$333,15,0)&amp;"")))</f>
        <v/>
      </c>
      <c r="F31" s="208" t="str">
        <f>VLOOKUP($A31,'Institution Evaluation'!$A$56:$F$346,6,0)&amp;""</f>
        <v/>
      </c>
      <c r="I31" s="42"/>
      <c r="J31" s="42"/>
    </row>
    <row r="32" spans="1:10" s="1" customFormat="1" ht="51.75" customHeight="1" x14ac:dyDescent="0.2">
      <c r="A32" s="25" t="s">
        <v>263</v>
      </c>
      <c r="B32" s="24" t="str">
        <f>VLOOKUP($A32,Questions!$A$2:$X$333,2,0)</f>
        <v>Do you allow the customer to specify attribute mappings for any needed information beyond a user identifier? (e.g., Reference eduPerson, ePPA/ePPN/ePE)</v>
      </c>
      <c r="C32" s="27"/>
      <c r="D32" s="335"/>
      <c r="E32" s="174" t="str">
        <f>IF($C$18="No",'Auto Responses'!$A$3,IF($C32="Yes",VLOOKUP($A32,Questions!$A$2:$X$333,17,0)&amp;"",IF($C32="No",VLOOKUP($A32,Questions!$A$2:$X$333,16,0)&amp;"",VLOOKUP($A32,Questions!$A$2:$X$333,15,0)&amp;"")))</f>
        <v/>
      </c>
      <c r="F32" s="208" t="str">
        <f>VLOOKUP($A32,'Institution Evaluation'!$A$56:$F$346,6,0)&amp;""</f>
        <v/>
      </c>
      <c r="I32" s="42"/>
      <c r="J32" s="42"/>
    </row>
    <row r="33" spans="1:10" s="1" customFormat="1" ht="60" customHeight="1" x14ac:dyDescent="0.2">
      <c r="A33" s="25" t="s">
        <v>268</v>
      </c>
      <c r="B33" s="24" t="str">
        <f>VLOOKUP($A33,Questions!$A$2:$X$333,2,0)</f>
        <v>Does your application support directory integration for user accounts?</v>
      </c>
      <c r="C33" s="27"/>
      <c r="D33" s="335"/>
      <c r="E33" s="174" t="str">
        <f>IF($C$18="No",'Auto Responses'!$A$3,IF($C33="Yes",VLOOKUP($A33,Questions!$A$2:$X$333,17,0)&amp;"",IF($C33="No",VLOOKUP($A33,Questions!$A$2:$X$333,16,0)&amp;"",VLOOKUP($A33,Questions!$A$2:$X$333,15,0)&amp;"")))</f>
        <v/>
      </c>
      <c r="F33" s="208" t="str">
        <f>VLOOKUP($A33,'Institution Evaluation'!$A$56:$F$346,6,0)&amp;""</f>
        <v/>
      </c>
      <c r="I33" s="42"/>
      <c r="J33" s="42"/>
    </row>
    <row r="34" spans="1:10" s="1" customFormat="1" ht="75" customHeight="1" x14ac:dyDescent="0.2">
      <c r="A34" s="25" t="s">
        <v>269</v>
      </c>
      <c r="B34" s="24" t="str">
        <f>VLOOKUP($A34,Questions!$A$2:$X$333,2,0)</f>
        <v>Does your solution support any of the following web SSO standards: SAML2 (with redirect flow), OIDC, CAS, or other?</v>
      </c>
      <c r="C34" s="27"/>
      <c r="D34" s="335"/>
      <c r="E34" s="174" t="str">
        <f>IF($C$18="No",'Auto Responses'!$A$3,IF($C34="Yes",VLOOKUP($A34,Questions!$A$2:$X$333,17,0)&amp;"",IF($C34="No",VLOOKUP($A34,Questions!$A$2:$X$333,16,0)&amp;"",VLOOKUP($A34,Questions!$A$2:$X$333,15,0)&amp;"")))</f>
        <v>An answer of "yes" should be well-supported in the Additional Information column, and all elements of interest should be sufficiently addressed.</v>
      </c>
      <c r="F34" s="208" t="str">
        <f>VLOOKUP($A34,'Institution Evaluation'!$A$56:$F$346,6,0)&amp;""</f>
        <v/>
      </c>
      <c r="I34" s="42"/>
      <c r="J34" s="42"/>
    </row>
    <row r="35" spans="1:10" s="1" customFormat="1" ht="70.5" customHeight="1" x14ac:dyDescent="0.2">
      <c r="A35" s="25" t="s">
        <v>273</v>
      </c>
      <c r="B35" s="24" t="str">
        <f>VLOOKUP($A35,Questions!$A$2:$X$333,2,0)</f>
        <v>Do you support differentiation between email address and user identifier?</v>
      </c>
      <c r="C35" s="27"/>
      <c r="D35" s="335"/>
      <c r="E35" s="174" t="str">
        <f>IF($C$18="No",'Auto Responses'!$A$3,IF($C35="Yes",VLOOKUP($A35,Questions!$A$2:$X$333,17,0)&amp;"",IF($C35="No",VLOOKUP($A35,Questions!$A$2:$X$333,16,0)&amp;"",VLOOKUP($A35,Questions!$A$2:$X$333,15,0)&amp;"")))</f>
        <v/>
      </c>
      <c r="F35" s="208" t="str">
        <f>VLOOKUP($A35,'Institution Evaluation'!$A$56:$F$346,6,0)&amp;""</f>
        <v/>
      </c>
      <c r="I35" s="42"/>
      <c r="J35" s="42"/>
    </row>
    <row r="36" spans="1:10" s="1" customFormat="1" ht="57.75" customHeight="1" x14ac:dyDescent="0.2">
      <c r="A36" s="25" t="s">
        <v>278</v>
      </c>
      <c r="B36" s="24" t="str">
        <f>VLOOKUP($A36,Questions!$A$2:$X$333,2,0)</f>
        <v>If the institution does not use SSO, does your application and/or user frontend/portal support multifactor authentication (e.g., Duo, Google Authenticator, OTP, etc.)?</v>
      </c>
      <c r="C36" s="27"/>
      <c r="D36" s="335"/>
      <c r="E36" s="174" t="str">
        <f>IF($C$18="No",'Auto Responses'!$A$3,IF($C$20="No",'Auto Responses'!$A$28,IF($C36="Yes",VLOOKUP($A36,Questions!$A$2:$X$333,17,0)&amp;"",IF($C36="No",VLOOKUP($A36,Questions!$A$2:$X$333,16,0)&amp;"",VLOOKUP($A36,Questions!$A$2:$X$333,15,0)&amp;""))))</f>
        <v/>
      </c>
      <c r="F36" s="208" t="str">
        <f>VLOOKUP($A36,'Institution Evaluation'!$A$56:$F$346,6,0)&amp;""</f>
        <v/>
      </c>
      <c r="I36" s="42"/>
      <c r="J36" s="42"/>
    </row>
    <row r="37" spans="1:10" s="1" customFormat="1" ht="99" customHeight="1" thickBot="1" x14ac:dyDescent="0.25">
      <c r="A37" s="25" t="s">
        <v>281</v>
      </c>
      <c r="B37" s="24" t="str">
        <f>VLOOKUP($A37,Questions!$A$2:$X$333,2,0)</f>
        <v>Does your application automatically lock the session or log out an account after a period of inactivity?</v>
      </c>
      <c r="C37" s="27"/>
      <c r="D37" s="335"/>
      <c r="E37" s="174" t="str">
        <f>IF($C$18="No",'Auto Responses'!$A$3,IF($C37="Yes",VLOOKUP($A37,Questions!$A$2:$X$333,17,0)&amp;"",IF($C37="No",VLOOKUP($A37,Questions!$A$2:$X$333,16,0)&amp;"",VLOOKUP($A37,Questions!$A$2:$X$333,15,0)&amp;"")))</f>
        <v/>
      </c>
      <c r="F37" s="208" t="str">
        <f>VLOOKUP($A37,'Institution Evaluation'!$A$56:$F$346,6,0)&amp;""</f>
        <v/>
      </c>
      <c r="G37" s="255" t="s">
        <v>1543</v>
      </c>
      <c r="I37" s="42"/>
      <c r="J37" s="42"/>
    </row>
    <row r="38" spans="1:10" s="1" customFormat="1" ht="37.35" customHeight="1" thickBot="1" x14ac:dyDescent="0.25">
      <c r="A38" s="70" t="str">
        <f>VLOOKUP(LEFT($A39,4),'Auto Responses'!$N$4:$O$38,2,0)&amp;""</f>
        <v xml:space="preserve"> Data</v>
      </c>
      <c r="B38" s="29"/>
      <c r="C38" s="19" t="s">
        <v>1595</v>
      </c>
      <c r="D38" s="19" t="s">
        <v>72</v>
      </c>
      <c r="E38" s="38" t="s">
        <v>910</v>
      </c>
      <c r="F38" s="194" t="s">
        <v>911</v>
      </c>
      <c r="I38" s="42"/>
      <c r="J38" s="42"/>
    </row>
    <row r="39" spans="1:10" s="1" customFormat="1" ht="72" customHeight="1" x14ac:dyDescent="0.2">
      <c r="A39" s="25" t="s">
        <v>340</v>
      </c>
      <c r="B39" s="24" t="str">
        <f>VLOOKUP($A39,Questions!$A$2:$X$333,2,0)</f>
        <v>Will the institution's data be stored on any devices (database servers, file servers, SAN, NAS, etc.) configured with non-RFC 1918/4193 (i.e., publicly routable) IP addresses?*</v>
      </c>
      <c r="C39" s="27"/>
      <c r="D39" s="335"/>
      <c r="E39" s="174" t="str">
        <f>IF($C$18="No",'Auto Responses'!$A$3,IF($C39="Yes",VLOOKUP($A39,Questions!$A$2:$X$333,17,0)&amp;"",IF($C39="No",VLOOKUP($A39,Questions!$A$2:$X$333,16,0)&amp;"",VLOOKUP($A39,Questions!$A$2:$X$333,15,0)&amp;"")))</f>
        <v/>
      </c>
      <c r="F39" s="208" t="str">
        <f>VLOOKUP($A39,'Institution Evaluation'!$A$56:$F$346,6,0)&amp;""</f>
        <v/>
      </c>
      <c r="I39" s="42"/>
      <c r="J39" s="42"/>
    </row>
    <row r="40" spans="1:10" s="1" customFormat="1" ht="61.5" customHeight="1" x14ac:dyDescent="0.2">
      <c r="A40" s="25" t="s">
        <v>344</v>
      </c>
      <c r="B40" s="24" t="str">
        <f>VLOOKUP($A40,Questions!$A$2:$X$333,2,0)</f>
        <v>Is the transport of sensitive data encrypted using security protocols/algorithms (e.g., system-to-client)?*</v>
      </c>
      <c r="C40" s="27"/>
      <c r="D40" s="335"/>
      <c r="E40" s="174" t="str">
        <f>IF($C$18="No",'Auto Responses'!$A$3,IF($C40="Yes",VLOOKUP($A40,Questions!$A$2:$X$333,17,0)&amp;"",IF($C40="No",VLOOKUP($A40,Questions!$A$2:$X$333,16,0)&amp;"",VLOOKUP($A40,Questions!$A$2:$X$333,15,0)&amp;"")))</f>
        <v/>
      </c>
      <c r="F40" s="208" t="str">
        <f>VLOOKUP($A40,'Institution Evaluation'!$A$56:$F$346,6,0)&amp;""</f>
        <v/>
      </c>
      <c r="I40" s="42"/>
      <c r="J40" s="42"/>
    </row>
    <row r="41" spans="1:10" s="1" customFormat="1" ht="52.5" customHeight="1" x14ac:dyDescent="0.2">
      <c r="A41" s="25" t="s">
        <v>347</v>
      </c>
      <c r="B41" s="24" t="str">
        <f>VLOOKUP($A41,Questions!$A$2:$X$333,2,0)</f>
        <v>Is the storage of sensitive data encrypted using security protocols/algorithms (e.g., disk encryption, at-rest, files, and within a running database)?*</v>
      </c>
      <c r="C41" s="27"/>
      <c r="D41" s="335"/>
      <c r="E41" s="174" t="str">
        <f>IF($C$18="No",'Auto Responses'!$A$3,IF($C41="Yes",VLOOKUP($A41,Questions!$A$2:$X$333,17,0)&amp;"",IF($C41="No",VLOOKUP($A41,Questions!$A$2:$X$333,16,0)&amp;"",VLOOKUP($A41,Questions!$A$2:$X$333,15,0)&amp;"")))</f>
        <v/>
      </c>
      <c r="F41" s="208" t="str">
        <f>VLOOKUP($A41,'Institution Evaluation'!$A$56:$F$346,6,0)&amp;""</f>
        <v/>
      </c>
      <c r="I41" s="42"/>
      <c r="J41" s="42"/>
    </row>
    <row r="42" spans="1:10" s="1" customFormat="1" ht="51.75" customHeight="1" x14ac:dyDescent="0.2">
      <c r="A42" s="25" t="s">
        <v>351</v>
      </c>
      <c r="B42" s="24" t="str">
        <f>VLOOKUP($A42,Questions!$A$2:$X$333,2,0)</f>
        <v>Do all cryptographic modules in use in your solution conform to the Federal Information Processing Standards (FIPS PUB 140-2 or 140-3)?*</v>
      </c>
      <c r="C42" s="27"/>
      <c r="D42" s="335"/>
      <c r="E42" s="174" t="str">
        <f>IF($C$18="No",'Auto Responses'!$A$3,IF($C42="Yes",VLOOKUP($A42,Questions!$A$2:$X$333,17,0)&amp;"",IF($C42="No",VLOOKUP($A42,Questions!$A$2:$X$333,16,0)&amp;"",VLOOKUP($A42,Questions!$A$2:$X$333,15,0)&amp;"")))</f>
        <v/>
      </c>
      <c r="F42" s="208" t="str">
        <f>VLOOKUP($A42,'Institution Evaluation'!$A$56:$F$346,6,0)&amp;""</f>
        <v/>
      </c>
      <c r="I42" s="42"/>
      <c r="J42" s="42"/>
    </row>
    <row r="43" spans="1:10" s="1" customFormat="1" ht="38.25" customHeight="1" x14ac:dyDescent="0.2">
      <c r="A43" s="25" t="s">
        <v>356</v>
      </c>
      <c r="B43" s="24" t="str">
        <f>VLOOKUP($A43,Questions!$A$2:$X$333,2,0)</f>
        <v>Will the institution's data be available within the system for a period of time at the completion of this contract?*</v>
      </c>
      <c r="C43" s="27"/>
      <c r="D43" s="335"/>
      <c r="E43" s="174" t="str">
        <f>IF($C$18="No",'Auto Responses'!$A$3,IF($C43="Yes",VLOOKUP($A43,Questions!$A$2:$X$333,17,0)&amp;"",IF($C43="No",VLOOKUP($A43,Questions!$A$2:$X$333,16,0)&amp;"",VLOOKUP($A43,Questions!$A$2:$X$333,15,0)&amp;"")))</f>
        <v/>
      </c>
      <c r="F43" s="208" t="str">
        <f>VLOOKUP($A43,'Institution Evaluation'!$A$56:$F$346,6,0)&amp;""</f>
        <v/>
      </c>
      <c r="I43" s="42"/>
      <c r="J43" s="42"/>
    </row>
    <row r="44" spans="1:10" s="1" customFormat="1" ht="38.25" customHeight="1" x14ac:dyDescent="0.2">
      <c r="A44" s="25" t="s">
        <v>359</v>
      </c>
      <c r="B44" s="24" t="str">
        <f>VLOOKUP($A44,Questions!$A$2:$X$333,2,0)</f>
        <v>Are these rights retained even through a provider acquisition or bankruptcy event?*</v>
      </c>
      <c r="C44" s="27"/>
      <c r="D44" s="335"/>
      <c r="E44" s="174" t="str">
        <f>IF($C$18="No",'Auto Responses'!$A$3,IF($C44="Yes",VLOOKUP($A44,Questions!$A$2:$X$333,17,0)&amp;"",IF($C44="No",VLOOKUP($A44,Questions!$A$2:$X$333,16,0)&amp;"",VLOOKUP($A44,Questions!$A$2:$X$333,15,0)&amp;"")))</f>
        <v/>
      </c>
      <c r="F44" s="208" t="str">
        <f>VLOOKUP($A44,'Institution Evaluation'!$A$56:$F$346,6,0)&amp;""</f>
        <v/>
      </c>
      <c r="I44" s="42"/>
      <c r="J44" s="42"/>
    </row>
    <row r="45" spans="1:10" s="1" customFormat="1" ht="38.25" customHeight="1" x14ac:dyDescent="0.2">
      <c r="A45" s="25" t="s">
        <v>361</v>
      </c>
      <c r="B45" s="24" t="str">
        <f>VLOOKUP($A45,Questions!$A$2:$X$333,2,0)</f>
        <v>Do backups containing the institution's data ever leave the institution's data zone either physically or via network routing?*</v>
      </c>
      <c r="C45" s="27"/>
      <c r="D45" s="335"/>
      <c r="E45" s="174" t="str">
        <f>IF($C$18="No",'Auto Responses'!$A$3,IF($C45="Yes",VLOOKUP($A45,Questions!$A$2:$X$333,17,0)&amp;"",IF($C45="No",VLOOKUP($A45,Questions!$A$2:$X$333,16,0)&amp;"",VLOOKUP($A45,Questions!$A$2:$X$333,15,0)&amp;"")))</f>
        <v/>
      </c>
      <c r="F45" s="208" t="str">
        <f>VLOOKUP($A45,'Institution Evaluation'!$A$56:$F$346,6,0)&amp;""</f>
        <v/>
      </c>
      <c r="I45" s="42"/>
      <c r="J45" s="42"/>
    </row>
    <row r="46" spans="1:10" s="1" customFormat="1" ht="38.25" customHeight="1" x14ac:dyDescent="0.2">
      <c r="A46" s="25" t="s">
        <v>363</v>
      </c>
      <c r="B46" s="24" t="str">
        <f>VLOOKUP($A46,Questions!$A$2:$X$333,2,0)</f>
        <v>Is media used for long-term retention of business data and archival purposes stored in a secure, environmentally protected area?*</v>
      </c>
      <c r="C46" s="27"/>
      <c r="D46" s="335"/>
      <c r="E46" s="174" t="str">
        <f>IF($C$18="No",'Auto Responses'!$A$3,IF($C46="Yes",VLOOKUP($A46,Questions!$A$2:$X$333,17,0)&amp;"",IF($C46="No",VLOOKUP($A46,Questions!$A$2:$X$333,16,0)&amp;"",VLOOKUP($A46,Questions!$A$2:$X$333,15,0)&amp;"")))</f>
        <v/>
      </c>
      <c r="F46" s="208" t="str">
        <f>VLOOKUP($A46,'Institution Evaluation'!$A$56:$F$346,6,0)&amp;""</f>
        <v/>
      </c>
      <c r="I46" s="42"/>
      <c r="J46" s="42"/>
    </row>
    <row r="47" spans="1:10" s="1" customFormat="1" ht="48" customHeight="1" x14ac:dyDescent="0.2">
      <c r="A47" s="25" t="s">
        <v>367</v>
      </c>
      <c r="B47" s="24" t="str">
        <f>VLOOKUP($A47,Questions!$A$2:$X$333,2,0)</f>
        <v>At the completion of this contract, will data be returned to the institution and/or deleted from all your systems and archives?</v>
      </c>
      <c r="C47" s="27"/>
      <c r="D47" s="335"/>
      <c r="E47" s="174" t="str">
        <f>IF($C$18="No",'Auto Responses'!$A$3,IF($C47="Yes",VLOOKUP($A47,Questions!$A$2:$X$333,17,0)&amp;"",IF($C47="No",VLOOKUP($A47,Questions!$A$2:$X$333,16,0)&amp;"",VLOOKUP($A47,Questions!$A$2:$X$333,15,0)&amp;"")))</f>
        <v xml:space="preserve">Please specify if it will be returned, deleted, or both. </v>
      </c>
      <c r="F47" s="208" t="str">
        <f>VLOOKUP($A47,'Institution Evaluation'!$A$56:$F$346,6,0)&amp;""</f>
        <v/>
      </c>
      <c r="I47" s="42"/>
      <c r="J47" s="42"/>
    </row>
    <row r="48" spans="1:10" s="1" customFormat="1" ht="38.25" customHeight="1" x14ac:dyDescent="0.2">
      <c r="A48" s="25" t="s">
        <v>371</v>
      </c>
      <c r="B48" s="24" t="str">
        <f>VLOOKUP($A48,Questions!$A$2:$X$333,2,0)</f>
        <v>Can the institution extract a full or partial backup of data?</v>
      </c>
      <c r="C48" s="27"/>
      <c r="D48" s="335"/>
      <c r="E48" s="174" t="str">
        <f>IF($C$18="No",'Auto Responses'!$A$3,IF($C48="Yes",VLOOKUP($A48,Questions!$A$2:$X$333,17,0)&amp;"",IF($C48="No",VLOOKUP($A48,Questions!$A$2:$X$333,16,0)&amp;"",VLOOKUP($A48,Questions!$A$2:$X$333,15,0)&amp;"")))</f>
        <v/>
      </c>
      <c r="F48" s="208" t="str">
        <f>VLOOKUP($A48,'Institution Evaluation'!$A$56:$F$346,6,0)&amp;""</f>
        <v/>
      </c>
      <c r="I48" s="42"/>
      <c r="J48" s="42"/>
    </row>
    <row r="49" spans="1:10" s="1" customFormat="1" ht="54" customHeight="1" x14ac:dyDescent="0.2">
      <c r="A49" s="25" t="s">
        <v>375</v>
      </c>
      <c r="B49" s="24" t="str">
        <f>VLOOKUP($A49,Questions!$A$2:$X$333,2,0)</f>
        <v>Do current backups include all operating system software, utilities, security software, application software, and data files necessary for recovery?</v>
      </c>
      <c r="C49" s="27"/>
      <c r="D49" s="335"/>
      <c r="E49" s="174" t="str">
        <f>IF($C$18="No",'Auto Responses'!$A$3,IF($C49="Yes",VLOOKUP($A49,Questions!$A$2:$X$333,17,0)&amp;"",IF($C49="No",VLOOKUP($A49,Questions!$A$2:$X$333,16,0)&amp;"",VLOOKUP($A49,Questions!$A$2:$X$333,15,0)&amp;"")))</f>
        <v/>
      </c>
      <c r="F49" s="208" t="str">
        <f>VLOOKUP($A49,'Institution Evaluation'!$A$56:$F$346,6,0)&amp;""</f>
        <v/>
      </c>
      <c r="I49" s="42"/>
      <c r="J49" s="42"/>
    </row>
    <row r="50" spans="1:10" s="1" customFormat="1" ht="53.25" customHeight="1" x14ac:dyDescent="0.2">
      <c r="A50" s="25" t="s">
        <v>379</v>
      </c>
      <c r="B50" s="24" t="str">
        <f>VLOOKUP($A50,Questions!$A$2:$X$333,2,0)</f>
        <v>Are you performing off-site backups (i.e., digitally moved off site)?</v>
      </c>
      <c r="C50" s="27"/>
      <c r="D50" s="335"/>
      <c r="E50" s="174" t="str">
        <f>IF($C$18="No",'Auto Responses'!$A$3,IF($C50="Yes",VLOOKUP($A50,Questions!$A$2:$X$333,17,0)&amp;"",IF($C50="No",VLOOKUP($A50,Questions!$A$2:$X$333,16,0)&amp;"",VLOOKUP($A50,Questions!$A$2:$X$333,15,0)&amp;"")))</f>
        <v/>
      </c>
      <c r="F50" s="208" t="str">
        <f>VLOOKUP($A50,'Institution Evaluation'!$A$56:$F$346,6,0)&amp;""</f>
        <v/>
      </c>
      <c r="I50" s="42"/>
      <c r="J50" s="42"/>
    </row>
    <row r="51" spans="1:10" s="1" customFormat="1" ht="51.75" customHeight="1" x14ac:dyDescent="0.2">
      <c r="A51" s="25" t="s">
        <v>385</v>
      </c>
      <c r="B51" s="24" t="str">
        <f>VLOOKUP($A51,Questions!$A$2:$X$333,2,0)</f>
        <v>Are physical backups taken off-site (i.e., physically moved off site)?</v>
      </c>
      <c r="C51" s="27"/>
      <c r="D51" s="335"/>
      <c r="E51" s="174" t="str">
        <f>IF($C$18="No",'Auto Responses'!$A$3,IF($C51="Yes",VLOOKUP($A51,Questions!$A$2:$X$333,17,0)&amp;"",IF($C51="No",VLOOKUP($A51,Questions!$A$2:$X$333,16,0)&amp;"",VLOOKUP($A51,Questions!$A$2:$X$333,15,0)&amp;"")))</f>
        <v/>
      </c>
      <c r="F51" s="208" t="str">
        <f>VLOOKUP($A51,'Institution Evaluation'!$A$56:$F$346,6,0)&amp;""</f>
        <v/>
      </c>
      <c r="I51" s="42"/>
      <c r="J51" s="42"/>
    </row>
    <row r="52" spans="1:10" s="1" customFormat="1" ht="75.75" customHeight="1" x14ac:dyDescent="0.2">
      <c r="A52" s="25" t="s">
        <v>390</v>
      </c>
      <c r="B52" s="24" t="str">
        <f>VLOOKUP($A52,Questions!$A$2:$X$333,2,0)</f>
        <v>Are data backups encrypted?</v>
      </c>
      <c r="C52" s="27"/>
      <c r="D52" s="335"/>
      <c r="E52" s="174" t="str">
        <f>IF($C$18="No",'Auto Responses'!$A$3,IF($C52="Yes",VLOOKUP($A52,Questions!$A$2:$X$333,17,0)&amp;"",IF($C52="No",VLOOKUP($A52,Questions!$A$2:$X$333,16,0)&amp;"",VLOOKUP($A52,Questions!$A$2:$X$333,15,0)&amp;"")))</f>
        <v/>
      </c>
      <c r="F52" s="208" t="str">
        <f>VLOOKUP($A52,'Institution Evaluation'!$A$56:$F$346,6,0)&amp;""</f>
        <v/>
      </c>
      <c r="I52" s="42"/>
      <c r="J52" s="42"/>
    </row>
    <row r="53" spans="1:10" s="1" customFormat="1" ht="66" customHeight="1" x14ac:dyDescent="0.2">
      <c r="A53" s="25" t="s">
        <v>391</v>
      </c>
      <c r="B53" s="24" t="str">
        <f>VLOOKUP($A53,Questions!$A$2:$X$333,2,0)</f>
        <v>Do you have a media handling process that is documented and currently implemented that meets established business needs and regulatory requirements, including end-of-life, repurposing, and data-sanitization procedures?</v>
      </c>
      <c r="C53" s="27"/>
      <c r="D53" s="335"/>
      <c r="E53" s="174" t="str">
        <f>IF($C$18="No",'Auto Responses'!$A$3,IF($C53="Yes",VLOOKUP($A53,Questions!$A$2:$X$333,17,0)&amp;"",IF($C53="No",VLOOKUP($A53,Questions!$A$2:$X$333,16,0)&amp;"",VLOOKUP($A53,Questions!$A$2:$X$333,15,0)&amp;"")))</f>
        <v/>
      </c>
      <c r="F53" s="208" t="str">
        <f>VLOOKUP($A53,'Institution Evaluation'!$A$56:$F$346,6,0)&amp;""</f>
        <v/>
      </c>
      <c r="I53" s="42"/>
      <c r="J53" s="42"/>
    </row>
    <row r="54" spans="1:10" s="1" customFormat="1" ht="44.25" customHeight="1" x14ac:dyDescent="0.2">
      <c r="A54" s="25" t="s">
        <v>393</v>
      </c>
      <c r="B54" s="24" t="str">
        <f>VLOOKUP($A54,Questions!$A$2:$X$333,2,0)</f>
        <v>Does the process described in DATA-15 adhere to DoD 5220.22-M and/or NIST SP 800-88 standards?</v>
      </c>
      <c r="C54" s="27"/>
      <c r="D54" s="335"/>
      <c r="E54" s="174" t="str">
        <f>IF($C$18="No",'Auto Responses'!$A$3,IF($C54="Yes",VLOOKUP($A54,Questions!$A$2:$X$333,17,0)&amp;"",IF($C54="No",VLOOKUP($A54,Questions!$A$2:$X$333,16,0)&amp;"",VLOOKUP($A54,Questions!$A$2:$X$333,15,0)&amp;"")))</f>
        <v/>
      </c>
      <c r="F54" s="208" t="str">
        <f>VLOOKUP($A54,'Institution Evaluation'!$A$56:$F$346,6,0)&amp;""</f>
        <v/>
      </c>
      <c r="I54" s="42"/>
      <c r="J54" s="42"/>
    </row>
    <row r="55" spans="1:10" s="1" customFormat="1" ht="46.5" customHeight="1" x14ac:dyDescent="0.2">
      <c r="A55" s="25" t="s">
        <v>397</v>
      </c>
      <c r="B55" s="24" t="str">
        <f>VLOOKUP($A55,Questions!$A$2:$X$333,2,0)</f>
        <v>Does your staff (or third party) have access to institutional data (e.g., financial, PHI, or other sensitive information) through any means?</v>
      </c>
      <c r="C55" s="27"/>
      <c r="D55" s="335"/>
      <c r="E55" s="174" t="str">
        <f>IF($C$18="No",'Auto Responses'!$A$3,IF($C55="Yes",VLOOKUP($A55,Questions!$A$2:$X$333,17,0)&amp;"",IF($C55="No",VLOOKUP($A55,Questions!$A$2:$X$333,16,0)&amp;"",VLOOKUP($A55,Questions!$A$2:$X$333,15,0)&amp;"")))</f>
        <v/>
      </c>
      <c r="F55" s="208" t="str">
        <f>VLOOKUP($A55,'Institution Evaluation'!$A$56:$F$346,6,0)&amp;""</f>
        <v/>
      </c>
      <c r="I55" s="42"/>
      <c r="J55" s="42"/>
    </row>
    <row r="56" spans="1:10" s="1" customFormat="1" ht="67.5" customHeight="1" x14ac:dyDescent="0.2">
      <c r="A56" s="25" t="s">
        <v>403</v>
      </c>
      <c r="B56" s="24" t="str">
        <f>VLOOKUP($A56,Questions!$A$2:$X$333,2,0)</f>
        <v>Do you have a documented and currently implemented strategy for securing employee workstations when they work remotely (i.e., not in a trusted computing environment)?</v>
      </c>
      <c r="C56" s="27"/>
      <c r="D56" s="335"/>
      <c r="E56" s="174" t="str">
        <f>IF($C$18="No",'Auto Responses'!$A$3,IF($C56="Yes",VLOOKUP($A56,Questions!$A$2:$X$333,17,0)&amp;"",IF($C56="No",VLOOKUP($A56,Questions!$A$2:$X$333,16,0)&amp;"",VLOOKUP($A56,Questions!$A$2:$X$333,15,0)&amp;"")))</f>
        <v/>
      </c>
      <c r="F56" s="208" t="str">
        <f>VLOOKUP($A56,'Institution Evaluation'!$A$56:$F$346,6,0)&amp;""</f>
        <v/>
      </c>
      <c r="I56" s="42"/>
      <c r="J56" s="42"/>
    </row>
    <row r="57" spans="1:10" s="1" customFormat="1" ht="68.25" customHeight="1" x14ac:dyDescent="0.2">
      <c r="A57" s="25" t="s">
        <v>405</v>
      </c>
      <c r="B57" s="24" t="str">
        <f>VLOOKUP($A57,Questions!$A$2:$X$333,2,0)</f>
        <v>Does the environment provide for dedicated single-tenant capabilities? If not, describe how your solution or environment separates data from different customers (e.g., logically, physically, single tenancy, multi-tenancy).</v>
      </c>
      <c r="C57" s="27"/>
      <c r="D57" s="335"/>
      <c r="E57" s="174" t="str">
        <f>IF($C$18="No",'Auto Responses'!$A$3,IF($C57="Yes",VLOOKUP($A57,Questions!$A$2:$X$333,17,0)&amp;"",IF($C57="No",VLOOKUP($A57,Questions!$A$2:$X$333,16,0)&amp;"",VLOOKUP($A57,Questions!$A$2:$X$333,15,0)&amp;"")))</f>
        <v/>
      </c>
      <c r="F57" s="208" t="str">
        <f>VLOOKUP($A57,'Institution Evaluation'!$A$56:$F$346,6,0)&amp;""</f>
        <v/>
      </c>
      <c r="I57" s="42"/>
      <c r="J57" s="42"/>
    </row>
    <row r="58" spans="1:10" s="1" customFormat="1" ht="55.5" customHeight="1" x14ac:dyDescent="0.2">
      <c r="A58" s="25" t="s">
        <v>410</v>
      </c>
      <c r="B58" s="24" t="str">
        <f>VLOOKUP($A58,Questions!$A$2:$X$333,2,0)</f>
        <v>Are ownership rights to all data, inputs, outputs, and metadata retained by the institution?</v>
      </c>
      <c r="C58" s="27"/>
      <c r="D58" s="335"/>
      <c r="E58" s="174" t="str">
        <f>IF($C$18="No",'Auto Responses'!$A$3,IF($C58="Yes",VLOOKUP($A58,Questions!$A$2:$X$333,17,0)&amp;"",IF($C58="No",VLOOKUP($A58,Questions!$A$2:$X$333,16,0)&amp;"",VLOOKUP($A58,Questions!$A$2:$X$333,15,0)&amp;"")))</f>
        <v/>
      </c>
      <c r="F58" s="208" t="str">
        <f>VLOOKUP($A58,'Institution Evaluation'!$A$56:$F$346,6,0)&amp;""</f>
        <v/>
      </c>
      <c r="I58" s="42"/>
      <c r="J58" s="42"/>
    </row>
    <row r="59" spans="1:10" s="1" customFormat="1" ht="45.75" customHeight="1" x14ac:dyDescent="0.2">
      <c r="A59" s="25" t="s">
        <v>413</v>
      </c>
      <c r="B59" s="24" t="str">
        <f>VLOOKUP($A59,Questions!$A$2:$X$333,2,0)</f>
        <v>In the event of imminent bankruptcy, closing of business, or retirement of service, will you provide 90 days for customers to get their data out of the system and migrate applications?</v>
      </c>
      <c r="C59" s="27"/>
      <c r="D59" s="335"/>
      <c r="E59" s="174" t="str">
        <f>IF($C$18="No",'Auto Responses'!$A$3,IF($C59="Yes",VLOOKUP($A59,Questions!$A$2:$X$333,17,0)&amp;"",IF($C59="No",VLOOKUP($A59,Questions!$A$2:$X$333,16,0)&amp;"",VLOOKUP($A59,Questions!$A$2:$X$333,15,0)&amp;"")))</f>
        <v/>
      </c>
      <c r="F59" s="208" t="str">
        <f>VLOOKUP($A59,'Institution Evaluation'!$A$56:$F$346,6,0)&amp;""</f>
        <v/>
      </c>
      <c r="I59" s="42"/>
      <c r="J59" s="42"/>
    </row>
    <row r="60" spans="1:10" s="1" customFormat="1" ht="54" customHeight="1" x14ac:dyDescent="0.2">
      <c r="A60" s="25" t="s">
        <v>416</v>
      </c>
      <c r="B60" s="24" t="str">
        <f>VLOOKUP($A60,Questions!$A$2:$X$333,2,0)</f>
        <v>Are involatile backup copies made according to predefined schedules and securely stored and protected?</v>
      </c>
      <c r="C60" s="27"/>
      <c r="D60" s="335"/>
      <c r="E60" s="174" t="str">
        <f>IF($C$18="No",'Auto Responses'!$A$3,IF($C60="Yes",VLOOKUP($A60,Questions!$A$2:$X$333,17,0)&amp;"",IF($C60="No",VLOOKUP($A60,Questions!$A$2:$X$333,16,0)&amp;"",VLOOKUP($A60,Questions!$A$2:$X$333,15,0)&amp;"")))</f>
        <v>Ensure that response addresses involatile storage and lists retention periods.</v>
      </c>
      <c r="F60" s="208" t="str">
        <f>VLOOKUP($A60,'Institution Evaluation'!$A$56:$F$346,6,0)&amp;""</f>
        <v/>
      </c>
      <c r="I60" s="42"/>
      <c r="J60" s="42"/>
    </row>
    <row r="61" spans="1:10" s="1" customFormat="1" ht="76.5" customHeight="1" x14ac:dyDescent="0.2">
      <c r="A61" s="25" t="s">
        <v>420</v>
      </c>
      <c r="B61" s="24" t="str">
        <f>VLOOKUP($A61,Questions!$A$2:$X$333,2,0)</f>
        <v>Do you have a cryptographic key management process (generation, exchange, storage, safeguards, use, vetting, and replacement) that is documented and currently implemented, for all system components (e.g., database, system, web, etc.)?</v>
      </c>
      <c r="C61" s="27"/>
      <c r="D61" s="335"/>
      <c r="E61" s="174" t="str">
        <f>IF($C$18="No",'Auto Responses'!$A$3,IF($C61="Yes",VLOOKUP($A61,Questions!$A$2:$X$333,17,0)&amp;"",IF($C61="No",VLOOKUP($A61,Questions!$A$2:$X$333,16,0)&amp;"",VLOOKUP($A61,Questions!$A$2:$X$333,15,0)&amp;"")))</f>
        <v>Summarize your cryptographic key management process.</v>
      </c>
      <c r="F61" s="208" t="str">
        <f>VLOOKUP($A61,'Institution Evaluation'!$A$56:$F$346,6,0)&amp;""</f>
        <v/>
      </c>
      <c r="G61" s="255" t="s">
        <v>1543</v>
      </c>
      <c r="I61" s="42"/>
      <c r="J61" s="42"/>
    </row>
    <row r="62" spans="1:10" s="178" customFormat="1" ht="36.75" customHeight="1" x14ac:dyDescent="0.2">
      <c r="A62" s="286" t="s">
        <v>1605</v>
      </c>
      <c r="B62" s="271"/>
      <c r="C62" s="272"/>
      <c r="D62" s="336"/>
      <c r="E62" s="274"/>
      <c r="F62" s="275"/>
      <c r="G62" s="276"/>
      <c r="I62" s="179"/>
      <c r="J62" s="179"/>
    </row>
    <row r="63" spans="1:10" s="1" customFormat="1" ht="15" customHeight="1" x14ac:dyDescent="0.2">
      <c r="A63" s="285"/>
      <c r="C63" s="14"/>
      <c r="D63" s="15"/>
      <c r="E63" s="16"/>
      <c r="I63" s="42"/>
      <c r="J63" s="42"/>
    </row>
    <row r="64" spans="1:10" s="1" customFormat="1" ht="15" hidden="1" customHeight="1" x14ac:dyDescent="0.2">
      <c r="A64"/>
      <c r="C64" s="14"/>
      <c r="D64" s="15"/>
      <c r="E64" s="16"/>
      <c r="I64" s="42"/>
      <c r="J64" s="42"/>
    </row>
    <row r="65" spans="1:12" ht="15" hidden="1" customHeight="1" x14ac:dyDescent="0.2">
      <c r="A65" s="1"/>
      <c r="B65" s="14"/>
      <c r="C65" s="78"/>
      <c r="D65" s="16"/>
      <c r="E65" s="1"/>
      <c r="H65" s="42"/>
      <c r="I65" s="1"/>
      <c r="J65" s="1"/>
      <c r="L65"/>
    </row>
    <row r="66" spans="1:12" ht="57" hidden="1" customHeight="1" x14ac:dyDescent="0.2">
      <c r="A66" s="25" t="e">
        <f>#REF!</f>
        <v>#REF!</v>
      </c>
    </row>
    <row r="67" spans="1:12" ht="42.75" hidden="1" customHeight="1" x14ac:dyDescent="0.2">
      <c r="A67" s="25" t="e">
        <f>#REF!</f>
        <v>#REF!</v>
      </c>
    </row>
    <row r="68" spans="1:12" ht="15" hidden="1" customHeight="1" x14ac:dyDescent="0.2">
      <c r="A68" s="25" t="e">
        <f>#REF!</f>
        <v>#REF!</v>
      </c>
    </row>
    <row r="69" spans="1:12" ht="15" hidden="1" customHeight="1" x14ac:dyDescent="0.2">
      <c r="A69" s="25" t="e">
        <f>#REF!</f>
        <v>#REF!</v>
      </c>
    </row>
    <row r="70" spans="1:12" ht="15" hidden="1" customHeight="1" x14ac:dyDescent="0.2">
      <c r="A70" s="25" t="e">
        <f>#REF!</f>
        <v>#REF!</v>
      </c>
    </row>
    <row r="71" spans="1:12" ht="15" hidden="1" customHeight="1" x14ac:dyDescent="0.2">
      <c r="A71" s="25" t="e">
        <f>#REF!</f>
        <v>#REF!</v>
      </c>
    </row>
    <row r="72" spans="1:12" ht="15" hidden="1" customHeight="1" x14ac:dyDescent="0.2">
      <c r="A72" s="25" t="e">
        <f>#REF!</f>
        <v>#REF!</v>
      </c>
    </row>
    <row r="73" spans="1:12" ht="15" hidden="1" customHeight="1" x14ac:dyDescent="0.2"/>
    <row r="74" spans="1:12" ht="15" hidden="1" customHeight="1" x14ac:dyDescent="0.2"/>
    <row r="75" spans="1:12" ht="15" hidden="1" customHeight="1" x14ac:dyDescent="0.2"/>
    <row r="76" spans="1:12" ht="15" hidden="1" customHeight="1" x14ac:dyDescent="0.2"/>
    <row r="77" spans="1:12" ht="15" hidden="1" customHeight="1" x14ac:dyDescent="0.2"/>
    <row r="78" spans="1:12" ht="15" hidden="1" customHeight="1" x14ac:dyDescent="0.2"/>
    <row r="79" spans="1:12" ht="15" hidden="1" customHeight="1" x14ac:dyDescent="0.2"/>
    <row r="80" spans="1:12" ht="15" hidden="1" customHeight="1" x14ac:dyDescent="0.2"/>
    <row r="81" ht="15" hidden="1" customHeight="1" x14ac:dyDescent="0.2"/>
    <row r="82" ht="15" hidden="1" customHeight="1" x14ac:dyDescent="0.2"/>
    <row r="83" ht="15" hidden="1" customHeight="1" x14ac:dyDescent="0.2"/>
    <row r="84" ht="15" hidden="1" customHeight="1" x14ac:dyDescent="0.2"/>
    <row r="85" ht="15" hidden="1" customHeight="1" x14ac:dyDescent="0.2"/>
  </sheetData>
  <dataValidations count="2">
    <dataValidation allowBlank="1" showInputMessage="1" showErrorMessage="1" promptTitle="Warning!" prompt="The HECVAT is built using a number of complex formulas. Editing this cell can break the functionality of the tool. " sqref="C4:C12 A3:A62 C17:D17 C19:D19 C38:D38 D2:F16 C2 B1:B62 A1 E17:F61" xr:uid="{64E30B2D-E049-453B-8CAE-97B86F3413F2}"/>
    <dataValidation allowBlank="1" showInputMessage="1" showErrorMessage="1" prompt="This answer has been populated from the &quot;START HERE&quot; tab and does not need to be re-entered." sqref="C3 C13:C16 C18" xr:uid="{6D8F93AD-047A-4C29-8748-47EEDCFF053B}"/>
  </dataValidations>
  <hyperlinks>
    <hyperlink ref="A11" r:id="rId1" display="http://www.educause.edu/HECVAT" xr:uid="{6D5A27A0-CF84-4C62-B544-96085F34325A}"/>
  </hyperlinks>
  <pageMargins left="0.75" right="0.75" top="1" bottom="1" header="0.5" footer="0.5"/>
  <pageSetup orientation="landscape" r:id="rId2"/>
  <headerFooter>
    <oddFooter>&amp;L&amp;"Helvetica,Regular"&amp;12&amp;K000000	&amp;P</oddFooter>
  </headerFooter>
  <ignoredErrors>
    <ignoredError sqref="E36"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093D72B-46CA-40A8-B0D5-8700FB88AD9A}">
          <x14:formula1>
            <xm:f>'Auto Responses'!$J$3:$J$4</xm:f>
          </x14:formula1>
          <xm:sqref>C30:C37 C39:C62 C20:C28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DFC9E-3000-4DB3-8715-E42EDA42AE0D}">
  <sheetPr>
    <tabColor rgb="FF00636C"/>
  </sheetPr>
  <dimension ref="A1:L84"/>
  <sheetViews>
    <sheetView showGridLines="0" showZeros="0" topLeftCell="A2" zoomScale="80" zoomScaleNormal="80" workbookViewId="0">
      <selection activeCell="A2" sqref="A2"/>
    </sheetView>
  </sheetViews>
  <sheetFormatPr defaultColWidth="0" defaultRowHeight="0" customHeight="1" zeroHeight="1" x14ac:dyDescent="0.2"/>
  <cols>
    <col min="1" max="1" width="8.296875" style="30" customWidth="1"/>
    <col min="2" max="2" width="55.09765625" style="1" customWidth="1"/>
    <col min="3" max="3" width="18.8984375" style="14" customWidth="1"/>
    <col min="4" max="4" width="55.69921875" style="15" customWidth="1"/>
    <col min="5" max="5" width="32" style="16" customWidth="1"/>
    <col min="6" max="6" width="30.69921875" style="1" customWidth="1"/>
    <col min="7" max="7" width="18.09765625" style="1" customWidth="1"/>
    <col min="8" max="8" width="18.09765625" style="1" hidden="1" customWidth="1"/>
    <col min="9" max="10" width="18.09765625" style="42" hidden="1" customWidth="1"/>
    <col min="11" max="11" width="4.5" style="1" hidden="1" customWidth="1"/>
    <col min="12" max="12" width="6.59765625" style="1" hidden="1" customWidth="1"/>
    <col min="13" max="16384" width="6.59765625" style="30" hidden="1"/>
  </cols>
  <sheetData>
    <row r="1" spans="1:12" ht="0" hidden="1" customHeight="1" x14ac:dyDescent="0.2">
      <c r="A1" s="30" t="s">
        <v>1542</v>
      </c>
    </row>
    <row r="2" spans="1:12" customFormat="1" ht="36" customHeight="1" x14ac:dyDescent="0.2">
      <c r="A2" s="175" t="s">
        <v>1466</v>
      </c>
      <c r="B2" s="175"/>
      <c r="C2" s="176"/>
      <c r="D2" s="330"/>
      <c r="E2" s="177"/>
      <c r="F2" s="177" t="str">
        <f>'Auto Responses'!$A$36</f>
        <v>Version 4.04</v>
      </c>
      <c r="G2" s="1"/>
      <c r="H2" s="1"/>
      <c r="I2" s="42"/>
      <c r="J2" s="1"/>
      <c r="K2" s="1"/>
      <c r="L2" s="1"/>
    </row>
    <row r="3" spans="1:12" s="1" customFormat="1" ht="29.1" customHeight="1" x14ac:dyDescent="0.2">
      <c r="A3" s="44" t="s">
        <v>1002</v>
      </c>
      <c r="B3" s="45"/>
      <c r="C3" s="73">
        <f>'START HERE'!$C$3</f>
        <v>0</v>
      </c>
      <c r="D3" s="331"/>
      <c r="E3" s="43"/>
      <c r="F3" s="57"/>
      <c r="I3" s="42"/>
    </row>
    <row r="4" spans="1:12" s="1" customFormat="1" ht="36" customHeight="1" x14ac:dyDescent="0.2">
      <c r="A4" s="17" t="s">
        <v>927</v>
      </c>
      <c r="B4" s="18"/>
      <c r="C4" s="19"/>
      <c r="D4" s="20"/>
      <c r="E4" s="21"/>
      <c r="F4" s="21"/>
      <c r="I4" s="42"/>
    </row>
    <row r="5" spans="1:12" s="1" customFormat="1" ht="19.5" customHeight="1" x14ac:dyDescent="0.2">
      <c r="A5" s="49" t="str">
        <f>HLOOKUP($A$4,'Auto Responses'!$D$2:$D$8,2,0)&amp;""</f>
        <v>1. Complete the "Start Here" tab and review the "Required Questions" guidance to find the other sections are required for your product or service.</v>
      </c>
      <c r="B5" s="22"/>
      <c r="C5" s="74"/>
      <c r="D5" s="332"/>
      <c r="E5" s="22"/>
      <c r="F5" s="280"/>
      <c r="I5" s="42"/>
    </row>
    <row r="6" spans="1:12" s="1" customFormat="1" ht="19.5" customHeight="1" x14ac:dyDescent="0.2">
      <c r="A6" s="49" t="str">
        <f>HLOOKUP($A$4,'Auto Responses'!$D$2:$D$8,3,0)&amp;""</f>
        <v>2. Complete the "Organization" tab and the applicable questions in each of the next 5 tabs (Product through Privacy) that apply, based on your answers to the "Required Questions."</v>
      </c>
      <c r="B6" s="22"/>
      <c r="C6" s="74"/>
      <c r="D6" s="332"/>
      <c r="E6" s="22"/>
      <c r="F6" s="281"/>
      <c r="I6" s="42"/>
    </row>
    <row r="7" spans="1:12" s="1" customFormat="1" ht="19.5" customHeight="1" x14ac:dyDescent="0.2">
      <c r="A7" s="49" t="str">
        <f>HLOOKUP($A$4,'Auto Responses'!$D$2:$D$8,4,0)&amp;""</f>
        <v xml:space="preserve">3. Guidance in column E may change based on your answers to prompt details in "Additional Information." If leaving an answer blank, you must also state why in "Additional Information". </v>
      </c>
      <c r="B7" s="22"/>
      <c r="C7" s="74"/>
      <c r="D7" s="332"/>
      <c r="E7" s="22"/>
      <c r="F7" s="281"/>
      <c r="I7" s="42"/>
    </row>
    <row r="8" spans="1:12" s="1" customFormat="1" ht="19.5" customHeight="1" x14ac:dyDescent="0.2">
      <c r="A8" s="49" t="str">
        <f>HLOOKUP($A$4,'Auto Responses'!$D$2:$D$8,5,0)&amp;""</f>
        <v>4. DO NOT complete any fields in the "Evaluation" sheets or the "Analyst Notes" column.</v>
      </c>
      <c r="B8" s="22"/>
      <c r="C8" s="74"/>
      <c r="D8" s="332"/>
      <c r="E8" s="22"/>
      <c r="F8" s="281"/>
      <c r="I8" s="42"/>
    </row>
    <row r="9" spans="1:12" s="1" customFormat="1" ht="19.5" customHeight="1" x14ac:dyDescent="0.2">
      <c r="A9" s="49" t="str">
        <f>HLOOKUP($A$4,'Auto Responses'!$D$2:$D$8,6,0)&amp;""</f>
        <v>5. Return the completed file to institutions.</v>
      </c>
      <c r="B9" s="22"/>
      <c r="C9" s="74"/>
      <c r="D9" s="332"/>
      <c r="E9" s="22"/>
      <c r="F9" s="281"/>
      <c r="I9" s="42"/>
    </row>
    <row r="10" spans="1:12" s="1" customFormat="1" ht="19.5" customHeight="1" x14ac:dyDescent="0.2">
      <c r="A10" s="265" t="str">
        <f>HLOOKUP($A$4,'Auto Responses'!$D$2:$D$8,7,0)&amp;""</f>
        <v>* Denotes critical questions. Critical questions are those deemed most important to institutions by higher education volunteers.</v>
      </c>
      <c r="B10" s="22"/>
      <c r="C10" s="74"/>
      <c r="D10" s="332"/>
      <c r="E10" s="22"/>
      <c r="F10" s="281"/>
      <c r="I10" s="42"/>
    </row>
    <row r="11" spans="1:12" s="1" customFormat="1" ht="19.5" customHeight="1" x14ac:dyDescent="0.2">
      <c r="A11" s="264" t="str">
        <f>HLOOKUP($A$4,'Auto Responses'!$D$2:$D$9,8,0)&amp;""</f>
        <v>For full instructions, please visit educause.edu/HECVAT</v>
      </c>
      <c r="B11" s="22"/>
      <c r="C11" s="74"/>
      <c r="D11" s="332"/>
      <c r="E11" s="22"/>
      <c r="F11" s="282"/>
      <c r="I11" s="42"/>
    </row>
    <row r="12" spans="1:12" s="1" customFormat="1" ht="36" customHeight="1" x14ac:dyDescent="0.2">
      <c r="A12" s="70" t="str">
        <f>VLOOKUP(LEFT($A13,4),'Auto Responses'!$N$4:$O$38,2,0)&amp;""</f>
        <v xml:space="preserve"> General Information</v>
      </c>
      <c r="B12" s="18"/>
      <c r="C12" s="19" t="s">
        <v>1595</v>
      </c>
      <c r="D12" s="333"/>
      <c r="E12" s="23"/>
      <c r="F12" s="23"/>
      <c r="I12" s="42"/>
      <c r="J12" s="42"/>
    </row>
    <row r="13" spans="1:12" s="1" customFormat="1" ht="22.35" customHeight="1" x14ac:dyDescent="0.2">
      <c r="A13" s="25" t="s">
        <v>21</v>
      </c>
      <c r="B13" s="26" t="str">
        <f>VLOOKUP($A13,Questions!$A$2:$X$333,2,0)&amp;""</f>
        <v>Solution Provider Name</v>
      </c>
      <c r="C13" s="83" t="str">
        <f>VLOOKUP($A13,'START HERE'!$A$13:$C$21,3,0)&amp;""</f>
        <v/>
      </c>
      <c r="D13" s="39"/>
      <c r="E13" s="39"/>
      <c r="F13" s="57"/>
      <c r="I13" s="42"/>
      <c r="J13" s="42"/>
    </row>
    <row r="14" spans="1:12" s="1" customFormat="1" ht="22.35" customHeight="1" x14ac:dyDescent="0.2">
      <c r="A14" s="25" t="s">
        <v>24</v>
      </c>
      <c r="B14" s="26" t="str">
        <f>VLOOKUP($A14,Questions!$A$2:$X$333,2,0)&amp;""</f>
        <v>Solution Name</v>
      </c>
      <c r="C14" s="83" t="str">
        <f>VLOOKUP($A14,'START HERE'!$A$13:$C$21,3,0)&amp;""</f>
        <v/>
      </c>
      <c r="D14" s="39"/>
      <c r="E14" s="39"/>
      <c r="F14" s="57"/>
      <c r="I14" s="42"/>
      <c r="J14" s="42"/>
    </row>
    <row r="15" spans="1:12" s="1" customFormat="1" ht="22.35" customHeight="1" x14ac:dyDescent="0.2">
      <c r="A15" s="25" t="s">
        <v>25</v>
      </c>
      <c r="B15" s="26" t="str">
        <f>VLOOKUP($A15,Questions!$A$2:$X$333,2,0)&amp;""</f>
        <v>Solution Description</v>
      </c>
      <c r="C15" s="83" t="str">
        <f>VLOOKUP($A15,'START HERE'!$A$13:$C$21,3,0)&amp;""</f>
        <v/>
      </c>
      <c r="D15" s="39"/>
      <c r="E15" s="39"/>
      <c r="F15" s="57"/>
      <c r="I15" s="42"/>
      <c r="J15" s="42"/>
    </row>
    <row r="16" spans="1:12" s="1" customFormat="1" ht="22.35" customHeight="1" thickBot="1" x14ac:dyDescent="0.25">
      <c r="A16" s="25" t="s">
        <v>30</v>
      </c>
      <c r="B16" s="26" t="str">
        <f>VLOOKUP($A16,Questions!$A$2:$X$333,2,0)&amp;""</f>
        <v>Country of Company Headquarters</v>
      </c>
      <c r="C16" s="83" t="str">
        <f>VLOOKUP($A16,'START HERE'!$A$13:$C$21,3,0)&amp;""</f>
        <v/>
      </c>
      <c r="D16" s="39"/>
      <c r="E16" s="39"/>
      <c r="F16" s="57"/>
      <c r="I16" s="42"/>
      <c r="J16" s="42"/>
    </row>
    <row r="17" spans="1:10" s="1" customFormat="1" ht="37.35" customHeight="1" thickBot="1" x14ac:dyDescent="0.25">
      <c r="A17" s="70" t="str">
        <f>VLOOKUP(LEFT($A18,4),'Auto Responses'!$N$4:$O$38,2,0)&amp;""</f>
        <v xml:space="preserve"> Required Questions</v>
      </c>
      <c r="B17" s="29"/>
      <c r="C17" s="19" t="s">
        <v>1595</v>
      </c>
      <c r="D17" s="19"/>
      <c r="E17" s="38" t="s">
        <v>910</v>
      </c>
      <c r="F17" s="194" t="s">
        <v>911</v>
      </c>
      <c r="I17" s="42"/>
      <c r="J17" s="42"/>
    </row>
    <row r="18" spans="1:10" s="1" customFormat="1" ht="38.25" customHeight="1" thickBot="1" x14ac:dyDescent="0.25">
      <c r="A18" s="25" t="s">
        <v>48</v>
      </c>
      <c r="B18" s="24" t="str">
        <f>VLOOKUP($A18,Questions!$A$2:$X$333,2,0)</f>
        <v>Are you offering either a product or platform, as opposed to only offering a service</v>
      </c>
      <c r="C18" s="80" t="str">
        <f>VLOOKUP($A18,'START HERE'!$A$23:$F$36,3,0)&amp;""</f>
        <v/>
      </c>
      <c r="D18" s="337" t="str">
        <f>VLOOKUP($A18,'START HERE'!$A$23:$F$36,4,0)&amp;""</f>
        <v/>
      </c>
      <c r="E18" s="174" t="str">
        <f>IF($C18="Yes",VLOOKUP($A18,Questions!$A$2:$X$333,17,0)&amp;"",IF($C18="No",VLOOKUP($A18,Questions!$A$2:$X$333,16,0)&amp;"",VLOOKUP($A18,Questions!$A$2:$X$333,15,0)&amp;""))</f>
        <v xml:space="preserve"> </v>
      </c>
      <c r="F18" s="208" t="str">
        <f>VLOOKUP($A18,'Institution Evaluation'!$A$56:$F$346,6,0)&amp;""</f>
        <v/>
      </c>
      <c r="G18" s="255" t="s">
        <v>1543</v>
      </c>
      <c r="I18" s="42"/>
      <c r="J18" s="42"/>
    </row>
    <row r="19" spans="1:10" s="1" customFormat="1" ht="37.35" customHeight="1" thickBot="1" x14ac:dyDescent="0.25">
      <c r="A19" s="70" t="str">
        <f>VLOOKUP(LEFT($A20,4),'Auto Responses'!$N$4:$O$38,2,0)&amp;""</f>
        <v xml:space="preserve"> Application/Service Security</v>
      </c>
      <c r="B19" s="29"/>
      <c r="C19" s="19" t="s">
        <v>1595</v>
      </c>
      <c r="D19" s="19" t="s">
        <v>72</v>
      </c>
      <c r="E19" s="38" t="s">
        <v>910</v>
      </c>
      <c r="F19" s="194" t="s">
        <v>911</v>
      </c>
      <c r="I19" s="42"/>
      <c r="J19" s="42"/>
    </row>
    <row r="20" spans="1:10" s="1" customFormat="1" ht="97.5" customHeight="1" x14ac:dyDescent="0.2">
      <c r="A20" s="25" t="s">
        <v>164</v>
      </c>
      <c r="B20" s="24" t="str">
        <f>VLOOKUP($A20,Questions!$A$2:$X$333,2,0)</f>
        <v>Are access controls for institutional accounts based on structured rules, such as role-based access control (RBAC), attribute-based access control (ABAC), or policy-based access control (PBAC)?*</v>
      </c>
      <c r="C20" s="27"/>
      <c r="D20" s="338"/>
      <c r="E20" s="174" t="str">
        <f>IF($C$18="No",'Auto Responses'!$A$3,IF($C20="Yes",VLOOKUP($A20,Questions!$A$2:$X$333,17,0)&amp;"",IF($C20="No",VLOOKUP($A20,Questions!$A$2:$X$333,16,0)&amp;"",VLOOKUP($A20,Questions!$A$2:$X$333,15,0)&amp;"")))</f>
        <v>This includes end users, administrators, service accounts, etc. PBAC would include various dynamic controls such as conditional access, risk-based access, location-based access, or system activity–based access.</v>
      </c>
      <c r="F20" s="208" t="str">
        <f>VLOOKUP($A20,'Institution Evaluation'!$A$56:$F$346,6,0)&amp;""</f>
        <v/>
      </c>
      <c r="I20" s="42"/>
      <c r="J20" s="42"/>
    </row>
    <row r="21" spans="1:10" s="1" customFormat="1" ht="120.75" customHeight="1" x14ac:dyDescent="0.2">
      <c r="A21" s="25" t="s">
        <v>169</v>
      </c>
      <c r="B21" s="24" t="str">
        <f>VLOOKUP($A21,Questions!$A$2:$X$333,2,0)</f>
        <v>Are you using a web application firewall (WAF)?*</v>
      </c>
      <c r="C21" s="27"/>
      <c r="D21" s="338"/>
      <c r="E21" s="174" t="str">
        <f>IF($C$18="No",'Auto Responses'!$A$3,IF($C21="Yes",VLOOKUP($A21,Questions!$A$2:$X$333,17,0)&amp;"",IF($C21="No",VLOOKUP($A21,Questions!$A$2:$X$333,16,0)&amp;"",VLOOKUP($A21,Questions!$A$2:$X$333,15,0)&amp;"")))</f>
        <v/>
      </c>
      <c r="F21" s="208" t="str">
        <f>VLOOKUP($A21,'Institution Evaluation'!$A$56:$F$346,6,0)&amp;""</f>
        <v/>
      </c>
      <c r="I21" s="42"/>
      <c r="J21" s="42"/>
    </row>
    <row r="22" spans="1:10" s="1" customFormat="1" ht="66.75" customHeight="1" x14ac:dyDescent="0.2">
      <c r="A22" s="25" t="s">
        <v>173</v>
      </c>
      <c r="B22" s="24" t="str">
        <f>VLOOKUP($A22,Questions!$A$2:$X$333,2,0)</f>
        <v>Are only currently supported operating system(s), software, and libraries leveraged by the system(s)/application(s) that will have access to institution's data?*</v>
      </c>
      <c r="C22" s="27"/>
      <c r="D22" s="338"/>
      <c r="E22" s="174" t="str">
        <f>IF($C$18="No",'Auto Responses'!$A$3,IF($C22="Yes",VLOOKUP($A22,Questions!$A$2:$X$333,17,0)&amp;"",IF($C22="No",VLOOKUP($A22,Questions!$A$2:$X$333,16,0)&amp;"",VLOOKUP($A22,Questions!$A$2:$X$333,15,0)&amp;"")))</f>
        <v>If the web application only works with a subset of modern supported browsers, please indicate that here.</v>
      </c>
      <c r="F22" s="208" t="str">
        <f>VLOOKUP($A22,'Institution Evaluation'!$A$56:$F$346,6,0)&amp;""</f>
        <v/>
      </c>
      <c r="I22" s="42"/>
      <c r="J22" s="42"/>
    </row>
    <row r="23" spans="1:10" s="1" customFormat="1" ht="38.25" customHeight="1" x14ac:dyDescent="0.2">
      <c r="A23" s="25" t="s">
        <v>178</v>
      </c>
      <c r="B23" s="24" t="str">
        <f>VLOOKUP($A23,Questions!$A$2:$X$333,2,0)</f>
        <v>Does your application require access to location or GPS data?</v>
      </c>
      <c r="C23" s="27"/>
      <c r="D23" s="338"/>
      <c r="E23" s="174" t="str">
        <f>IF($C$18="No",'Auto Responses'!$A$3,IF($C23="Yes",VLOOKUP($A23,Questions!$A$2:$X$333,17,0)&amp;"",IF($C23="No",VLOOKUP($A23,Questions!$A$2:$X$333,16,0)&amp;"",VLOOKUP($A23,Questions!$A$2:$X$333,15,0)&amp;"")))</f>
        <v/>
      </c>
      <c r="F23" s="208" t="str">
        <f>VLOOKUP($A23,'Institution Evaluation'!$A$56:$F$346,6,0)&amp;""</f>
        <v/>
      </c>
      <c r="I23" s="42"/>
      <c r="J23" s="42"/>
    </row>
    <row r="24" spans="1:10" s="1" customFormat="1" ht="50.25" customHeight="1" x14ac:dyDescent="0.2">
      <c r="A24" s="25" t="s">
        <v>181</v>
      </c>
      <c r="B24" s="24" t="str">
        <f>VLOOKUP($A24,Questions!$A$2:$X$333,2,0)</f>
        <v>Does your application provide separation of duties between security administration, system administration, and standard user functions?*</v>
      </c>
      <c r="C24" s="27"/>
      <c r="D24" s="338"/>
      <c r="E24" s="174" t="str">
        <f>IF($C$18="No",'Auto Responses'!$A$3,IF($C24="Yes",VLOOKUP($A24,Questions!$A$2:$X$333,17,0)&amp;"",IF($C24="No",VLOOKUP($A24,Questions!$A$2:$X$333,16,0)&amp;"",VLOOKUP($A24,Questions!$A$2:$X$333,15,0)&amp;"")))</f>
        <v/>
      </c>
      <c r="F24" s="208" t="str">
        <f>VLOOKUP($A24,'Institution Evaluation'!$A$56:$F$346,6,0)&amp;""</f>
        <v/>
      </c>
      <c r="I24" s="42"/>
      <c r="J24" s="42"/>
    </row>
    <row r="25" spans="1:10" s="1" customFormat="1" ht="57.75" customHeight="1" x14ac:dyDescent="0.2">
      <c r="A25" s="25" t="s">
        <v>186</v>
      </c>
      <c r="B25" s="24" t="str">
        <f>VLOOKUP($A25,Questions!$A$2:$X$333,2,0)</f>
        <v>Do you subject your code to static code analysis and/or static application security testing prior to release?*</v>
      </c>
      <c r="C25" s="27"/>
      <c r="D25" s="338"/>
      <c r="E25" s="174" t="str">
        <f>IF($C$18="No",'Auto Responses'!$A$3,IF($C25="Yes",VLOOKUP($A25,Questions!$A$2:$X$333,17,0)&amp;"",IF($C25="No",VLOOKUP($A25,Questions!$A$2:$X$333,16,0)&amp;"",VLOOKUP($A25,Questions!$A$2:$X$333,15,0)&amp;"")))</f>
        <v/>
      </c>
      <c r="F25" s="208" t="str">
        <f>VLOOKUP($A25,'Institution Evaluation'!$A$56:$F$346,6,0)&amp;""</f>
        <v/>
      </c>
      <c r="I25" s="42"/>
      <c r="J25" s="42"/>
    </row>
    <row r="26" spans="1:10" s="1" customFormat="1" ht="38.25" customHeight="1" x14ac:dyDescent="0.2">
      <c r="A26" s="25" t="s">
        <v>190</v>
      </c>
      <c r="B26" s="24" t="str">
        <f>VLOOKUP($A26,Questions!$A$2:$X$333,2,0)</f>
        <v>Do you have software testing processes (dynamic or static) that are established and followed?*</v>
      </c>
      <c r="C26" s="27"/>
      <c r="D26" s="338"/>
      <c r="E26" s="174" t="str">
        <f>IF($C$18="No",'Auto Responses'!$A$3,IF($C26="Yes",VLOOKUP($A26,Questions!$A$2:$X$333,17,0)&amp;"",IF($C26="No",VLOOKUP($A26,Questions!$A$2:$X$333,16,0)&amp;"",VLOOKUP($A26,Questions!$A$2:$X$333,15,0)&amp;"")))</f>
        <v/>
      </c>
      <c r="F26" s="208" t="str">
        <f>VLOOKUP($A26,'Institution Evaluation'!$A$56:$F$346,6,0)&amp;""</f>
        <v/>
      </c>
      <c r="I26" s="42"/>
      <c r="J26" s="42"/>
    </row>
    <row r="27" spans="1:10" s="1" customFormat="1" ht="111" customHeight="1" x14ac:dyDescent="0.2">
      <c r="A27" s="25" t="s">
        <v>196</v>
      </c>
      <c r="B27" s="24" t="str">
        <f>VLOOKUP($A27,Questions!$A$2:$X$333,2,0)</f>
        <v>Are access controls for staff within your organization based on structured rules, such as RBAC, ABAC, or PBAC?</v>
      </c>
      <c r="C27" s="27"/>
      <c r="D27" s="338"/>
      <c r="E27" s="174" t="str">
        <f>IF($C$18="No",'Auto Responses'!$A$3,IF($C27="Yes",VLOOKUP($A27,Questions!$A$2:$X$333,17,0)&amp;"",IF($C27="No",VLOOKUP($A27,Questions!$A$2:$X$333,16,0)&amp;"",VLOOKUP($A27,Questions!$A$2:$X$333,15,0)&amp;"")))</f>
        <v>This includes system administrators and third-party personnel with access to the system. PBAC would include various dynamic controls such as conditional access, risk-based access, location-based access, or system activity–based access.</v>
      </c>
      <c r="F27" s="208" t="str">
        <f>VLOOKUP($A27,'Institution Evaluation'!$A$56:$F$346,6,0)&amp;""</f>
        <v/>
      </c>
      <c r="I27" s="42"/>
      <c r="J27" s="42"/>
    </row>
    <row r="28" spans="1:10" s="1" customFormat="1" ht="38.25" customHeight="1" x14ac:dyDescent="0.2">
      <c r="A28" s="25" t="s">
        <v>201</v>
      </c>
      <c r="B28" s="24" t="str">
        <f>VLOOKUP($A28,Questions!$A$2:$X$333,2,0)</f>
        <v>Does the system provide data input validation and error messages?</v>
      </c>
      <c r="C28" s="27"/>
      <c r="D28" s="338"/>
      <c r="E28" s="174" t="str">
        <f>IF($C$18="No",'Auto Responses'!$A$3,IF($C28="Yes",VLOOKUP($A28,Questions!$A$2:$X$333,17,0)&amp;"",IF($C28="No",VLOOKUP($A28,Questions!$A$2:$X$333,16,0)&amp;"",VLOOKUP($A28,Questions!$A$2:$X$333,15,0)&amp;"")))</f>
        <v/>
      </c>
      <c r="F28" s="208" t="str">
        <f>VLOOKUP($A28,'Institution Evaluation'!$A$56:$F$346,6,0)&amp;""</f>
        <v/>
      </c>
      <c r="I28" s="42"/>
      <c r="J28" s="42"/>
    </row>
    <row r="29" spans="1:10" s="1" customFormat="1" ht="51.75" customHeight="1" x14ac:dyDescent="0.2">
      <c r="A29" s="25" t="s">
        <v>204</v>
      </c>
      <c r="B29" s="24" t="str">
        <f>VLOOKUP($A29,Questions!$A$2:$X$333,2,0)</f>
        <v>Do you have a process and implemented procedures for managing your software supply chain (e.g., libraries, repositories, frameworks, etc.)</v>
      </c>
      <c r="C29" s="27"/>
      <c r="D29" s="338"/>
      <c r="E29" s="174" t="str">
        <f>IF($C$18="No",'Auto Responses'!$A$3,IF($C29="Yes",VLOOKUP($A29,Questions!$A$2:$X$333,17,0)&amp;"",IF($C29="No",VLOOKUP($A29,Questions!$A$2:$X$333,16,0)&amp;"",VLOOKUP($A29,Questions!$A$2:$X$333,15,0)&amp;"")))</f>
        <v>Include any in-house developed or contract development.</v>
      </c>
      <c r="F29" s="208" t="str">
        <f>VLOOKUP($A29,'Institution Evaluation'!$A$56:$F$346,6,0)&amp;""</f>
        <v/>
      </c>
      <c r="I29" s="42"/>
      <c r="J29" s="42"/>
    </row>
    <row r="30" spans="1:10" s="1" customFormat="1" ht="38.25" customHeight="1" x14ac:dyDescent="0.2">
      <c r="A30" s="25" t="s">
        <v>208</v>
      </c>
      <c r="B30" s="24" t="str">
        <f>VLOOKUP($A30,Questions!$A$2:$X$333,2,0)</f>
        <v>Have your developers been trained in secure coding techniques?</v>
      </c>
      <c r="C30" s="27"/>
      <c r="D30" s="338"/>
      <c r="E30" s="174" t="str">
        <f>IF($C$18="No",'Auto Responses'!$A$3,IF($C30="Yes",VLOOKUP($A30,Questions!$A$2:$X$333,17,0)&amp;"",IF($C30="No",VLOOKUP($A30,Questions!$A$2:$X$333,16,0)&amp;"",VLOOKUP($A30,Questions!$A$2:$X$333,15,0)&amp;"")))</f>
        <v/>
      </c>
      <c r="F30" s="208" t="str">
        <f>VLOOKUP($A30,'Institution Evaluation'!$A$56:$F$346,6,0)&amp;""</f>
        <v/>
      </c>
      <c r="I30" s="42"/>
      <c r="J30" s="42"/>
    </row>
    <row r="31" spans="1:10" s="1" customFormat="1" ht="45.75" customHeight="1" x14ac:dyDescent="0.2">
      <c r="A31" s="25" t="s">
        <v>212</v>
      </c>
      <c r="B31" s="24" t="str">
        <f>VLOOKUP($A31,Questions!$A$2:$X$333,2,0)</f>
        <v>Was your application developed using secure coding techniques?</v>
      </c>
      <c r="C31" s="27"/>
      <c r="D31" s="339"/>
      <c r="E31" s="174" t="str">
        <f>IF($C$18="No",'Auto Responses'!$A$3,IF($C31="Yes",VLOOKUP($A31,Questions!$A$2:$X$333,17,0)&amp;"",IF($C31="No",VLOOKUP($A31,Questions!$A$2:$X$333,16,0)&amp;"",VLOOKUP($A31,Questions!$A$2:$X$333,15,0)&amp;"")))</f>
        <v/>
      </c>
      <c r="F31" s="208" t="str">
        <f>VLOOKUP($A31,'Institution Evaluation'!$A$56:$F$346,6,0)&amp;""</f>
        <v/>
      </c>
      <c r="I31" s="42"/>
      <c r="J31" s="42"/>
    </row>
    <row r="32" spans="1:10" s="1" customFormat="1" ht="48" customHeight="1" x14ac:dyDescent="0.2">
      <c r="A32" s="25" t="s">
        <v>216</v>
      </c>
      <c r="B32" s="24" t="str">
        <f>VLOOKUP($A32,Questions!$A$2:$X$333,2,0)</f>
        <v>If mobile, is the application available from a trusted source (e.g., App Store, Google Play Store)?</v>
      </c>
      <c r="C32" s="27"/>
      <c r="D32" s="339"/>
      <c r="E32" s="174" t="str">
        <f>IF($C$18="No",'Auto Responses'!$A$3,IF($C32="Yes",VLOOKUP($A32,Questions!$A$2:$X$333,17,0)&amp;"",IF($C32="No",VLOOKUP($A32,Questions!$A$2:$X$333,16,0)&amp;"",VLOOKUP($A32,Questions!$A$2:$X$333,15,0)&amp;"")))</f>
        <v>Select N/A if there is no mobile version of your app.</v>
      </c>
      <c r="F32" s="208" t="str">
        <f>VLOOKUP($A32,'Institution Evaluation'!$A$56:$F$346,6,0)&amp;""</f>
        <v/>
      </c>
      <c r="I32" s="42"/>
      <c r="J32" s="42"/>
    </row>
    <row r="33" spans="1:10" s="1" customFormat="1" ht="61.5" customHeight="1" thickBot="1" x14ac:dyDescent="0.25">
      <c r="A33" s="25" t="s">
        <v>219</v>
      </c>
      <c r="B33" s="24" t="str">
        <f>VLOOKUP($A33,Questions!$A$2:$X$333,2,0)</f>
        <v>Do you have a fully implemented policy or procedure that details how your employees obtain administrator access to institutional instance of the application?</v>
      </c>
      <c r="C33" s="27"/>
      <c r="D33" s="339"/>
      <c r="E33" s="174" t="str">
        <f>IF($C$18="No",'Auto Responses'!$A$3,IF($C33="Yes",VLOOKUP($A33,Questions!$A$2:$X$333,17,0)&amp;"",IF($C33="No",VLOOKUP($A33,Questions!$A$2:$X$333,16,0)&amp;"",VLOOKUP($A33,Questions!$A$2:$X$333,15,0)&amp;"")))</f>
        <v/>
      </c>
      <c r="F33" s="208" t="str">
        <f>VLOOKUP($A33,'Institution Evaluation'!$A$56:$F$346,6,0)&amp;""</f>
        <v/>
      </c>
      <c r="G33" s="255" t="s">
        <v>1543</v>
      </c>
      <c r="I33" s="42"/>
      <c r="J33" s="42"/>
    </row>
    <row r="34" spans="1:10" s="1" customFormat="1" ht="37.35" customHeight="1" thickBot="1" x14ac:dyDescent="0.25">
      <c r="A34" s="70" t="str">
        <f>VLOOKUP(LEFT($A35,4),'Auto Responses'!$N$4:$O$38,2,0)&amp;""</f>
        <v xml:space="preserve"> Datacenter</v>
      </c>
      <c r="B34" s="29"/>
      <c r="C34" s="19" t="s">
        <v>1595</v>
      </c>
      <c r="D34" s="19" t="s">
        <v>72</v>
      </c>
      <c r="E34" s="38" t="s">
        <v>910</v>
      </c>
      <c r="F34" s="194" t="s">
        <v>911</v>
      </c>
      <c r="I34" s="42"/>
      <c r="J34" s="42"/>
    </row>
    <row r="35" spans="1:10" s="1" customFormat="1" ht="84" customHeight="1" x14ac:dyDescent="0.2">
      <c r="A35" s="25" t="s">
        <v>425</v>
      </c>
      <c r="B35" s="24" t="str">
        <f>VLOOKUP($A35,Questions!$A$2:$X$333,2,0)</f>
        <v>Select your hosting option.</v>
      </c>
      <c r="C35" s="81"/>
      <c r="D35" s="339"/>
      <c r="E35" s="174" t="str">
        <f>IF(OR($C35="",$C35="Other"),VLOOKUP($A35,Questions!$A$2:$X$333,15,0),"")&amp;""</f>
        <v>If you are using an option not listed, or a combination of options, select "Other." Your selection here will determine which questions below are required.</v>
      </c>
      <c r="F35" s="208" t="str">
        <f>VLOOKUP($A35,'Institution Evaluation'!$A$56:$F$346,6,0)&amp;""</f>
        <v/>
      </c>
      <c r="I35" s="42"/>
      <c r="J35" s="42"/>
    </row>
    <row r="36" spans="1:10" s="1" customFormat="1" ht="53.25" customHeight="1" x14ac:dyDescent="0.2">
      <c r="A36" s="25" t="s">
        <v>430</v>
      </c>
      <c r="B36" s="24" t="str">
        <f>VLOOKUP($A36,Questions!$A$2:$X$333,2,0)</f>
        <v>Is a SOC 2 Type 2 report available for the hosting environment?</v>
      </c>
      <c r="C36" s="27"/>
      <c r="D36" s="339"/>
      <c r="E36" s="174" t="str">
        <f>IF($C$35="","",IF(OR($C$35='Auto Responses'!$J$20,$C$35='Auto Responses'!$J$21,$C$35='Auto Responses'!$J$22),'Auto Responses'!$A$26,IF($C36="Yes",VLOOKUP($A36,Questions!$A$2:$X$333,17,0)&amp;"",IF($C36="No",VLOOKUP($A36,Questions!$A$2:$X$333,16,0)&amp;"",VLOOKUP($A36,Questions!$A$2:$X$333,15,0)&amp;""))))</f>
        <v/>
      </c>
      <c r="F36" s="208" t="str">
        <f>VLOOKUP($A36,'Institution Evaluation'!$A$56:$F$346,6,0)&amp;""</f>
        <v/>
      </c>
      <c r="I36" s="42"/>
      <c r="J36" s="42"/>
    </row>
    <row r="37" spans="1:10" s="1" customFormat="1" ht="58.5" customHeight="1" x14ac:dyDescent="0.2">
      <c r="A37" s="25" t="s">
        <v>432</v>
      </c>
      <c r="B37" s="24" t="str">
        <f>VLOOKUP($A37,Questions!$A$2:$X$333,2,0)</f>
        <v>Are you generally able to accommodate storing each institution's data within its geographic region?</v>
      </c>
      <c r="C37" s="27"/>
      <c r="D37" s="339"/>
      <c r="E37" s="174" t="str">
        <f>IF($C$35="","",IF($C37="Yes",VLOOKUP($A37,Questions!$A$2:$X$333,17,0)&amp;"",IF($C37="No",VLOOKUP($A37,Questions!$A$2:$X$333,16,0)&amp;"",VLOOKUP($A37,Questions!$A$2:$X$333,15,0)&amp;"")))</f>
        <v/>
      </c>
      <c r="F37" s="208" t="str">
        <f>VLOOKUP($A37,'Institution Evaluation'!$A$56:$F$346,6,0)&amp;""</f>
        <v/>
      </c>
      <c r="I37" s="42"/>
      <c r="J37" s="42"/>
    </row>
    <row r="38" spans="1:10" s="1" customFormat="1" ht="53.25" customHeight="1" x14ac:dyDescent="0.2">
      <c r="A38" s="25" t="s">
        <v>435</v>
      </c>
      <c r="B38" s="24" t="str">
        <f>VLOOKUP($A38,Questions!$A$2:$X$333,2,0)</f>
        <v>Are the data centers staffed 24 hours a day, seven days a week (i.e., 24 x 7 x 365)?</v>
      </c>
      <c r="C38" s="27"/>
      <c r="D38" s="339"/>
      <c r="E38" s="174" t="str">
        <f>IF($C$35="","",IF(OR($C$35='Auto Responses'!$J$20,$C$35='Auto Responses'!$J$21,$C$35='Auto Responses'!$J$22),'Auto Responses'!$A$26,IF($C38="Yes",VLOOKUP($A38,Questions!$A$2:$X$333,17,0)&amp;"",IF($C38="No",VLOOKUP($A38,Questions!$A$2:$X$333,16,0)&amp;"",VLOOKUP($A38,Questions!$A$2:$X$333,15,0)&amp;""))))</f>
        <v/>
      </c>
      <c r="F38" s="208" t="str">
        <f>VLOOKUP($A38,'Institution Evaluation'!$A$56:$F$346,6,0)&amp;""</f>
        <v/>
      </c>
      <c r="I38" s="42"/>
      <c r="J38" s="42"/>
    </row>
    <row r="39" spans="1:10" s="1" customFormat="1" ht="55.5" customHeight="1" x14ac:dyDescent="0.2">
      <c r="A39" s="25" t="s">
        <v>440</v>
      </c>
      <c r="B39" s="24" t="str">
        <f>VLOOKUP($A39,Questions!$A$2:$X$333,2,0)</f>
        <v>Are your servers separated from other companies via a physical barrier, such as a cage or hard walls?</v>
      </c>
      <c r="C39" s="27"/>
      <c r="D39" s="339"/>
      <c r="E39" s="174" t="str">
        <f>IF($C$35="","",IF(OR($C$35='Auto Responses'!$J$17,$C$35='Auto Responses'!$J$19,$C$35='Auto Responses'!$J$20,$C$35='Auto Responses'!$J$21,$C$35='Auto Responses'!$J$22),'Auto Responses'!$A$26,IF($C39="Yes",VLOOKUP($A39,Questions!$A$2:$X$333,17,0)&amp;"",IF($C39="No",VLOOKUP($A39,Questions!$A$2:$X$333,16,0)&amp;"",VLOOKUP($A39,Questions!$A$2:$X$333,15,0)&amp;""))))</f>
        <v/>
      </c>
      <c r="F39" s="208" t="str">
        <f>VLOOKUP($A39,'Institution Evaluation'!$A$56:$F$346,6,0)&amp;""</f>
        <v/>
      </c>
      <c r="I39" s="42"/>
      <c r="J39" s="42"/>
    </row>
    <row r="40" spans="1:10" s="1" customFormat="1" ht="56.25" customHeight="1" x14ac:dyDescent="0.2">
      <c r="A40" s="25" t="s">
        <v>443</v>
      </c>
      <c r="B40" s="24" t="str">
        <f>VLOOKUP($A40,Questions!$A$2:$X$333,2,0)</f>
        <v>Does a physical barrier fully enclose the physical space, preventing unauthorized physical contact with any of your devices?*</v>
      </c>
      <c r="C40" s="27"/>
      <c r="D40" s="339"/>
      <c r="E40" s="174" t="str">
        <f>IF($C$35="","",IF(OR($C$35='Auto Responses'!$J$19,$C$35='Auto Responses'!$J$20,$C$35='Auto Responses'!$J$21,$C$35='Auto Responses'!$J$22),'Auto Responses'!$A$26,IF($C40="Yes",VLOOKUP($A40,Questions!$A$2:$X$333,17,0)&amp;"",IF($C40="No",VLOOKUP($A40,Questions!$A$2:$X$333,16,0)&amp;"",VLOOKUP($A40,Questions!$A$2:$X$333,15,0)&amp;""))))</f>
        <v/>
      </c>
      <c r="F40" s="208" t="str">
        <f>VLOOKUP($A40,'Institution Evaluation'!$A$56:$F$346,6,0)&amp;""</f>
        <v/>
      </c>
      <c r="I40" s="42"/>
      <c r="J40" s="42"/>
    </row>
    <row r="41" spans="1:10" s="1" customFormat="1" ht="48.75" customHeight="1" x14ac:dyDescent="0.2">
      <c r="A41" s="25" t="s">
        <v>445</v>
      </c>
      <c r="B41" s="24" t="str">
        <f>VLOOKUP($A41,Questions!$A$2:$X$333,2,0)</f>
        <v>Are your primary and secondary data centers geographically diverse?</v>
      </c>
      <c r="C41" s="27"/>
      <c r="D41" s="339"/>
      <c r="E41" s="174" t="str">
        <f>IF($C$35="","",IF($C41="Yes",VLOOKUP($A41,Questions!$A$2:$X$333,17,0)&amp;"",IF($C41="No",VLOOKUP($A41,Questions!$A$2:$X$333,16,0)&amp;"",VLOOKUP($A41,Questions!$A$2:$X$333,15,0)&amp;"")))</f>
        <v/>
      </c>
      <c r="F41" s="208" t="str">
        <f>VLOOKUP($A41,'Institution Evaluation'!$A$56:$F$346,6,0)&amp;""</f>
        <v/>
      </c>
      <c r="I41" s="42"/>
      <c r="J41" s="42"/>
    </row>
    <row r="42" spans="1:10" s="1" customFormat="1" ht="48" customHeight="1" x14ac:dyDescent="0.2">
      <c r="A42" s="25" t="s">
        <v>450</v>
      </c>
      <c r="B42" s="24" t="str">
        <f>VLOOKUP($A42,Questions!$A$2:$X$333,2,0)</f>
        <v>Is the service hosted in a high-availability environment?</v>
      </c>
      <c r="C42" s="27"/>
      <c r="D42" s="339"/>
      <c r="E42" s="174" t="str">
        <f>IF($C$35="","",IF($C42="Yes",VLOOKUP($A42,Questions!$A$2:$X$333,17,0)&amp;"",IF($C42="No",VLOOKUP($A42,Questions!$A$2:$X$333,16,0)&amp;"",VLOOKUP($A42,Questions!$A$2:$X$333,15,0)&amp;"")))</f>
        <v/>
      </c>
      <c r="F42" s="208" t="str">
        <f>VLOOKUP($A42,'Institution Evaluation'!$A$56:$F$346,6,0)&amp;""</f>
        <v/>
      </c>
      <c r="I42" s="42"/>
      <c r="J42" s="42"/>
    </row>
    <row r="43" spans="1:10" s="1" customFormat="1" ht="55.5" customHeight="1" x14ac:dyDescent="0.2">
      <c r="A43" s="25" t="s">
        <v>451</v>
      </c>
      <c r="B43" s="24" t="str">
        <f>VLOOKUP($A43,Questions!$A$2:$X$333,2,0)</f>
        <v>Is redundant power available for all data centers where institutional data will reside?</v>
      </c>
      <c r="C43" s="27"/>
      <c r="D43" s="339"/>
      <c r="E43" s="174" t="str">
        <f>IF($C$35="","",IF(OR($C$35='Auto Responses'!$J$20,$C$35='Auto Responses'!$J$21,$C$35='Auto Responses'!$J$22),'Auto Responses'!$A$26,IF($C43="Yes",VLOOKUP($A43,Questions!$A$2:$X$333,17,0)&amp;"",IF($C43="No",VLOOKUP($A43,Questions!$A$2:$X$333,16,0)&amp;"",VLOOKUP($A43,Questions!$A$2:$X$333,15,0)&amp;""))))</f>
        <v/>
      </c>
      <c r="F43" s="208" t="str">
        <f>VLOOKUP($A43,'Institution Evaluation'!$A$56:$F$346,6,0)&amp;""</f>
        <v/>
      </c>
      <c r="I43" s="42"/>
      <c r="J43" s="42"/>
    </row>
    <row r="44" spans="1:10" s="1" customFormat="1" ht="56.25" customHeight="1" x14ac:dyDescent="0.2">
      <c r="A44" s="25" t="s">
        <v>452</v>
      </c>
      <c r="B44" s="24" t="str">
        <f>VLOOKUP($A44,Questions!$A$2:$X$333,2,0)</f>
        <v>Are redundant power strategies tested?*</v>
      </c>
      <c r="C44" s="27"/>
      <c r="D44" s="339"/>
      <c r="E44" s="174" t="str">
        <f>IF($C$35="","",IF(OR($C$35='Auto Responses'!$J$20,$C$35='Auto Responses'!$J$21,$C$35='Auto Responses'!$J$22),'Auto Responses'!$A$26,IF($C44="Yes",VLOOKUP($A44,Questions!$A$2:$X$333,17,0)&amp;"",IF($C44="No",VLOOKUP($A44,Questions!$A$2:$X$333,16,0)&amp;"",VLOOKUP($A44,Questions!$A$2:$X$333,15,0)&amp;""))))</f>
        <v/>
      </c>
      <c r="F44" s="208" t="str">
        <f>VLOOKUP($A44,'Institution Evaluation'!$A$56:$F$346,6,0)&amp;""</f>
        <v/>
      </c>
      <c r="I44" s="42"/>
      <c r="J44" s="42"/>
    </row>
    <row r="45" spans="1:10" s="1" customFormat="1" ht="60" customHeight="1" x14ac:dyDescent="0.2">
      <c r="A45" s="25" t="s">
        <v>457</v>
      </c>
      <c r="B45" s="24" t="str">
        <f>VLOOKUP($A45,Questions!$A$2:$X$333,2,0)</f>
        <v>Does the center where the data will reside have cooling and fire-suppression systems that are active and regularly tested?</v>
      </c>
      <c r="C45" s="27"/>
      <c r="D45" s="339"/>
      <c r="E45" s="174" t="str">
        <f>IF($C$35="","",IF(OR($C$35='Auto Responses'!$J$19,$C$35='Auto Responses'!$J$20,$C$35='Auto Responses'!$J$21,$C$35='Auto Responses'!$J$22,$C$35='Auto Responses'!$J$23),'Auto Responses'!$A$26,IF($C45="Yes",VLOOKUP($A45,Questions!$A$2:$X$333,17,0)&amp;"",IF($C45="No",VLOOKUP($A45,Questions!$A$2:$X$333,16,0)&amp;"",VLOOKUP($A45,Questions!$A$2:$X$333,15,0)&amp;""))))</f>
        <v/>
      </c>
      <c r="F45" s="208" t="str">
        <f>VLOOKUP($A45,'Institution Evaluation'!$A$56:$F$346,6,0)&amp;""</f>
        <v/>
      </c>
      <c r="I45" s="42"/>
      <c r="J45" s="42"/>
    </row>
    <row r="46" spans="1:10" s="1" customFormat="1" ht="55.5" customHeight="1" x14ac:dyDescent="0.2">
      <c r="A46" s="25" t="s">
        <v>460</v>
      </c>
      <c r="B46" s="24" t="str">
        <f>VLOOKUP($A46,Questions!$A$2:$X$333,2,0)</f>
        <v>Do you have Internet Service Provider (ISP) redundancy?</v>
      </c>
      <c r="C46" s="27"/>
      <c r="D46" s="339"/>
      <c r="E46" s="174" t="str">
        <f>IF($C$35="","",IF(OR($C$35='Auto Responses'!$J$20,$C$35='Auto Responses'!$J$21,$C$35='Auto Responses'!$J$22),'Auto Responses'!$A$26,IF($C46="Yes",VLOOKUP($A46,Questions!$A$2:$X$333,17,0)&amp;"",IF($C46="No",VLOOKUP($A46,Questions!$A$2:$X$333,16,0)&amp;"",VLOOKUP($A46,Questions!$A$2:$X$333,15,0)&amp;""))))</f>
        <v/>
      </c>
      <c r="F46" s="208" t="str">
        <f>VLOOKUP($A46,'Institution Evaluation'!$A$56:$F$346,6,0)&amp;""</f>
        <v/>
      </c>
      <c r="I46" s="42"/>
      <c r="J46" s="42"/>
    </row>
    <row r="47" spans="1:10" s="1" customFormat="1" ht="56.25" customHeight="1" x14ac:dyDescent="0.2">
      <c r="A47" s="25" t="s">
        <v>464</v>
      </c>
      <c r="B47" s="24" t="str">
        <f>VLOOKUP($A47,Questions!$A$2:$X$333,2,0)</f>
        <v>Does every data center where the institution's data will reside have multiple telephone company or network provider entrances to the facility?</v>
      </c>
      <c r="C47" s="27"/>
      <c r="D47" s="339"/>
      <c r="E47" s="174" t="str">
        <f>IF($C$35="","",IF(OR($C$35='Auto Responses'!$J$20,$C$35='Auto Responses'!$J$21,$C$35='Auto Responses'!$J$22),'Auto Responses'!$A$26,IF($C47="Yes",VLOOKUP($A47,Questions!$A$2:$X$333,17,0)&amp;"",IF($C47="No",VLOOKUP($A47,Questions!$A$2:$X$333,16,0)&amp;"",VLOOKUP($A47,Questions!$A$2:$X$333,15,0)&amp;""))))</f>
        <v/>
      </c>
      <c r="F47" s="208" t="str">
        <f>VLOOKUP($A47,'Institution Evaluation'!$A$56:$F$346,6,0)&amp;""</f>
        <v/>
      </c>
      <c r="I47" s="42"/>
      <c r="J47" s="42"/>
    </row>
    <row r="48" spans="1:10" s="1" customFormat="1" ht="49.5" customHeight="1" x14ac:dyDescent="0.2">
      <c r="A48" s="25" t="s">
        <v>466</v>
      </c>
      <c r="B48" s="24" t="str">
        <f>VLOOKUP($A48,Questions!$A$2:$X$333,2,0)</f>
        <v>Do you require multifactor authentication for all administrative accounts in your environment?</v>
      </c>
      <c r="C48" s="27"/>
      <c r="D48" s="339"/>
      <c r="E48" s="174" t="str">
        <f>IF($C$35="","",IF($C48="Yes",VLOOKUP($A48,Questions!$A$2:$X$333,17,0)&amp;"",IF($C48="No",VLOOKUP($A48,Questions!$A$2:$X$333,16,0)&amp;"",VLOOKUP($A48,Questions!$A$2:$X$333,15,0)&amp;"")))</f>
        <v/>
      </c>
      <c r="F48" s="208" t="str">
        <f>VLOOKUP($A48,'Institution Evaluation'!$A$56:$F$346,6,0)&amp;""</f>
        <v/>
      </c>
      <c r="I48" s="42"/>
      <c r="J48" s="42"/>
    </row>
    <row r="49" spans="1:10" s="1" customFormat="1" ht="54" customHeight="1" x14ac:dyDescent="0.2">
      <c r="A49" s="25" t="s">
        <v>470</v>
      </c>
      <c r="B49" s="24" t="str">
        <f>VLOOKUP($A49,Questions!$A$2:$X$333,2,0)</f>
        <v>Are you using your cloud provider's available hardening tools or pre-hardened images?</v>
      </c>
      <c r="C49" s="27"/>
      <c r="D49" s="339"/>
      <c r="E49" s="174" t="str">
        <f>IF($C$35="","",IF(OR($C$35='Auto Responses'!$J$17,$C$35='Auto Responses'!$J$18),'Auto Responses'!$A$26,IF($C49="Yes",VLOOKUP($A49,Questions!$A$2:$X$333,17,0)&amp;"",IF($C49="No",VLOOKUP($A49,Questions!$A$2:$X$333,16,0)&amp;"",VLOOKUP($A49,Questions!$A$2:$X$333,15,0)&amp;""))))</f>
        <v/>
      </c>
      <c r="F49" s="208" t="str">
        <f>VLOOKUP($A49,'Institution Evaluation'!$A$56:$F$346,6,0)&amp;""</f>
        <v/>
      </c>
      <c r="I49" s="42"/>
      <c r="J49" s="42"/>
    </row>
    <row r="50" spans="1:10" s="1" customFormat="1" ht="52.5" customHeight="1" thickBot="1" x14ac:dyDescent="0.25">
      <c r="A50" s="25" t="s">
        <v>474</v>
      </c>
      <c r="B50" s="24" t="str">
        <f>VLOOKUP($A50,Questions!$A$2:$X$333,2,0)</f>
        <v>Does your cloud solution provider have access to your encryption keys?</v>
      </c>
      <c r="C50" s="27"/>
      <c r="D50" s="339"/>
      <c r="E50" s="174" t="str">
        <f>IF($C$35="","",IF(OR($C$35='Auto Responses'!$J$17,$C$35='Auto Responses'!$J$18),'Auto Responses'!$A$26,IF($C50="Yes",VLOOKUP($A50,Questions!$A$2:$X$333,17,0)&amp;"",IF($C50="No",VLOOKUP($A50,Questions!$A$2:$X$333,16,0)&amp;"",VLOOKUP($A50,Questions!$A$2:$X$333,15,0)&amp;""))))</f>
        <v/>
      </c>
      <c r="F50" s="208" t="str">
        <f>VLOOKUP($A50,'Institution Evaluation'!$A$56:$F$346,6,0)&amp;""</f>
        <v/>
      </c>
      <c r="I50" s="42"/>
      <c r="J50" s="42"/>
    </row>
    <row r="51" spans="1:10" s="1" customFormat="1" ht="37.35" customHeight="1" thickBot="1" x14ac:dyDescent="0.25">
      <c r="A51" s="70" t="str">
        <f>VLOOKUP(LEFT($A52,4),'Auto Responses'!$N$4:$O$38,2,0)&amp;""</f>
        <v xml:space="preserve"> Firewalls, IDS, IPS, and Networking</v>
      </c>
      <c r="B51" s="29"/>
      <c r="C51" s="19" t="s">
        <v>1595</v>
      </c>
      <c r="D51" s="19" t="s">
        <v>72</v>
      </c>
      <c r="E51" s="38" t="s">
        <v>910</v>
      </c>
      <c r="F51" s="194" t="s">
        <v>911</v>
      </c>
      <c r="I51" s="42"/>
      <c r="J51" s="42"/>
    </row>
    <row r="52" spans="1:10" s="1" customFormat="1" ht="38.25" customHeight="1" x14ac:dyDescent="0.2">
      <c r="A52" s="25" t="s">
        <v>480</v>
      </c>
      <c r="B52" s="24" t="str">
        <f>VLOOKUP($A52,Questions!$A$2:$X$333,2,0)</f>
        <v>Are you utilizing a stateful packet inspection (SPI) firewall?*</v>
      </c>
      <c r="C52" s="27"/>
      <c r="D52" s="339"/>
      <c r="E52" s="174" t="str">
        <f>IF($C$18="No",'Auto Responses'!$A$3,IF($C52="Yes",VLOOKUP($A52,Questions!$A$2:$X$333,17,0)&amp;"",IF($C52="No",VLOOKUP($A52,Questions!$A$2:$X$333,16,0)&amp;"",VLOOKUP($A52,Questions!$A$2:$X$333,15,0)&amp;"")))</f>
        <v/>
      </c>
      <c r="F52" s="208" t="str">
        <f>VLOOKUP($A52,'Institution Evaluation'!$A$56:$F$346,6,0)&amp;""</f>
        <v/>
      </c>
      <c r="I52" s="42"/>
      <c r="J52" s="42"/>
    </row>
    <row r="53" spans="1:10" s="1" customFormat="1" ht="38.25" customHeight="1" x14ac:dyDescent="0.2">
      <c r="A53" s="25" t="s">
        <v>483</v>
      </c>
      <c r="B53" s="24" t="str">
        <f>VLOOKUP($A53,Questions!$A$2:$X$333,2,0)</f>
        <v>Do you have a documented policy for firewall change requests?*</v>
      </c>
      <c r="C53" s="27"/>
      <c r="D53" s="339"/>
      <c r="E53" s="174" t="str">
        <f>IF($C$18="No",'Auto Responses'!$A$3,IF($C53="Yes",VLOOKUP($A53,Questions!$A$2:$X$333,17,0)&amp;"",IF($C53="No",VLOOKUP($A53,Questions!$A$2:$X$333,16,0)&amp;"",VLOOKUP($A53,Questions!$A$2:$X$333,15,0)&amp;"")))</f>
        <v/>
      </c>
      <c r="F53" s="208" t="str">
        <f>VLOOKUP($A53,'Institution Evaluation'!$A$56:$F$346,6,0)&amp;""</f>
        <v/>
      </c>
      <c r="I53" s="42"/>
      <c r="J53" s="42"/>
    </row>
    <row r="54" spans="1:10" s="1" customFormat="1" ht="38.25" customHeight="1" x14ac:dyDescent="0.2">
      <c r="A54" s="25" t="s">
        <v>488</v>
      </c>
      <c r="B54" s="24" t="str">
        <f>VLOOKUP($A54,Questions!$A$2:$X$333,2,0)</f>
        <v>Have you implemented an intrusion detection system (network-based)?*</v>
      </c>
      <c r="C54" s="27"/>
      <c r="D54" s="339"/>
      <c r="E54" s="174" t="str">
        <f>IF($C$18="No",'Auto Responses'!$A$3,IF($C54="Yes",VLOOKUP($A54,Questions!$A$2:$X$333,17,0)&amp;"",IF($C54="No",VLOOKUP($A54,Questions!$A$2:$X$333,16,0)&amp;"",VLOOKUP($A54,Questions!$A$2:$X$333,15,0)&amp;"")))</f>
        <v/>
      </c>
      <c r="F54" s="208" t="str">
        <f>VLOOKUP($A54,'Institution Evaluation'!$A$56:$F$346,6,0)&amp;""</f>
        <v/>
      </c>
      <c r="I54" s="42"/>
      <c r="J54" s="42"/>
    </row>
    <row r="55" spans="1:10" s="1" customFormat="1" ht="38.25" customHeight="1" x14ac:dyDescent="0.2">
      <c r="A55" s="25" t="s">
        <v>493</v>
      </c>
      <c r="B55" s="24" t="str">
        <f>VLOOKUP($A55,Questions!$A$2:$X$333,2,0)</f>
        <v>Do you employ host-based intrusion detection?*</v>
      </c>
      <c r="C55" s="27"/>
      <c r="D55" s="339"/>
      <c r="E55" s="174" t="str">
        <f>IF($C$18="No",'Auto Responses'!$A$3,IF($C55="Yes",VLOOKUP($A55,Questions!$A$2:$X$333,17,0)&amp;"",IF($C55="No",VLOOKUP($A55,Questions!$A$2:$X$333,16,0)&amp;"",VLOOKUP($A55,Questions!$A$2:$X$333,15,0)&amp;"")))</f>
        <v/>
      </c>
      <c r="F55" s="208" t="str">
        <f>VLOOKUP($A55,'Institution Evaluation'!$A$56:$F$346,6,0)&amp;""</f>
        <v/>
      </c>
      <c r="I55" s="42"/>
      <c r="J55" s="42"/>
    </row>
    <row r="56" spans="1:10" s="1" customFormat="1" ht="38.25" customHeight="1" x14ac:dyDescent="0.2">
      <c r="A56" s="25" t="s">
        <v>496</v>
      </c>
      <c r="B56" s="24" t="str">
        <f>VLOOKUP($A56,Questions!$A$2:$X$333,2,0)</f>
        <v>Are audit logs available for all changes to the network, firewall, IDS, and IPS systems?*</v>
      </c>
      <c r="C56" s="27"/>
      <c r="D56" s="339"/>
      <c r="E56" s="174" t="str">
        <f>IF($C$18="No",'Auto Responses'!$A$3,IF($C56="Yes",VLOOKUP($A56,Questions!$A$2:$X$333,17,0)&amp;"",IF($C56="No",VLOOKUP($A56,Questions!$A$2:$X$333,16,0)&amp;"",VLOOKUP($A56,Questions!$A$2:$X$333,15,0)&amp;"")))</f>
        <v/>
      </c>
      <c r="F56" s="208" t="str">
        <f>VLOOKUP($A56,'Institution Evaluation'!$A$56:$F$346,6,0)&amp;""</f>
        <v/>
      </c>
      <c r="I56" s="42"/>
      <c r="J56" s="42"/>
    </row>
    <row r="57" spans="1:10" s="1" customFormat="1" ht="48" customHeight="1" x14ac:dyDescent="0.2">
      <c r="A57" s="25" t="s">
        <v>498</v>
      </c>
      <c r="B57" s="24" t="str">
        <f>VLOOKUP($A57,Questions!$A$2:$X$333,2,0)</f>
        <v>Is authority for firewall change approval documented? Please list approver names or titles in Additional Info.</v>
      </c>
      <c r="C57" s="27"/>
      <c r="D57" s="339"/>
      <c r="E57" s="174" t="str">
        <f>IF($C$18="No",'Auto Responses'!$A$3,IF($C57="Yes",VLOOKUP($A57,Questions!$A$2:$X$333,17,0)&amp;"",IF($C57="No",VLOOKUP($A57,Questions!$A$2:$X$333,16,0)&amp;"",VLOOKUP($A57,Questions!$A$2:$X$333,15,0)&amp;"")))</f>
        <v/>
      </c>
      <c r="F57" s="208" t="str">
        <f>VLOOKUP($A57,'Institution Evaluation'!$A$56:$F$346,6,0)&amp;""</f>
        <v/>
      </c>
      <c r="I57" s="42"/>
      <c r="J57" s="42"/>
    </row>
    <row r="58" spans="1:10" s="1" customFormat="1" ht="38.25" customHeight="1" x14ac:dyDescent="0.2">
      <c r="A58" s="25" t="s">
        <v>500</v>
      </c>
      <c r="B58" s="24" t="str">
        <f>VLOOKUP($A58,Questions!$A$2:$X$333,2,0)</f>
        <v>Have you implemented an intrusion prevention system (network-based)?</v>
      </c>
      <c r="C58" s="27"/>
      <c r="D58" s="339"/>
      <c r="E58" s="174" t="str">
        <f>IF($C$18="No",'Auto Responses'!$A$3,IF($C58="Yes",VLOOKUP($A58,Questions!$A$2:$X$333,17,0)&amp;"",IF($C58="No",VLOOKUP($A58,Questions!$A$2:$X$333,16,0)&amp;"",VLOOKUP($A58,Questions!$A$2:$X$333,15,0)&amp;"")))</f>
        <v/>
      </c>
      <c r="F58" s="208" t="str">
        <f>VLOOKUP($A58,'Institution Evaluation'!$A$56:$F$346,6,0)&amp;""</f>
        <v/>
      </c>
      <c r="I58" s="42"/>
      <c r="J58" s="42"/>
    </row>
    <row r="59" spans="1:10" s="1" customFormat="1" ht="38.25" customHeight="1" x14ac:dyDescent="0.2">
      <c r="A59" s="25" t="s">
        <v>503</v>
      </c>
      <c r="B59" s="24" t="str">
        <f>VLOOKUP($A59,Questions!$A$2:$X$333,2,0)</f>
        <v>Do you employ host-based intrusion prevention?</v>
      </c>
      <c r="C59" s="27"/>
      <c r="D59" s="339"/>
      <c r="E59" s="174" t="str">
        <f>IF($C$18="No",'Auto Responses'!$A$3,IF($C59="Yes",VLOOKUP($A59,Questions!$A$2:$X$333,17,0)&amp;"",IF($C59="No",VLOOKUP($A59,Questions!$A$2:$X$333,16,0)&amp;"",VLOOKUP($A59,Questions!$A$2:$X$333,15,0)&amp;"")))</f>
        <v/>
      </c>
      <c r="F59" s="208" t="str">
        <f>VLOOKUP($A59,'Institution Evaluation'!$A$56:$F$346,6,0)&amp;""</f>
        <v/>
      </c>
      <c r="I59" s="42"/>
      <c r="J59" s="42"/>
    </row>
    <row r="60" spans="1:10" s="1" customFormat="1" ht="38.25" customHeight="1" x14ac:dyDescent="0.2">
      <c r="A60" s="25" t="s">
        <v>508</v>
      </c>
      <c r="B60" s="24" t="str">
        <f>VLOOKUP($A60,Questions!$A$2:$X$333,2,0)</f>
        <v>Are you employing any next-generation persistent threat (NGPT) monitoring?</v>
      </c>
      <c r="C60" s="27"/>
      <c r="D60" s="339"/>
      <c r="E60" s="174" t="str">
        <f>IF($C$18="No",'Auto Responses'!$A$3,IF($C60="Yes",VLOOKUP($A60,Questions!$A$2:$X$333,17,0)&amp;"",IF($C60="No",VLOOKUP($A60,Questions!$A$2:$X$333,16,0)&amp;"",VLOOKUP($A60,Questions!$A$2:$X$333,15,0)&amp;"")))</f>
        <v/>
      </c>
      <c r="F60" s="208" t="str">
        <f>VLOOKUP($A60,'Institution Evaluation'!$A$56:$F$346,6,0)&amp;""</f>
        <v/>
      </c>
      <c r="I60" s="42"/>
      <c r="J60" s="42"/>
    </row>
    <row r="61" spans="1:10" s="1" customFormat="1" ht="60" customHeight="1" x14ac:dyDescent="0.2">
      <c r="A61" s="25" t="s">
        <v>513</v>
      </c>
      <c r="B61" s="24" t="str">
        <f>VLOOKUP($A61,Questions!$A$2:$X$333,2,0)</f>
        <v>Is intrusion monitoring performed internally or by a third-party service?</v>
      </c>
      <c r="C61" s="27"/>
      <c r="D61" s="339"/>
      <c r="E61" s="174" t="str">
        <f>IF($C$18="No",'Auto Responses'!$A$3,IF($C61="Yes",VLOOKUP($A61,Questions!$A$2:$X$333,17,0)&amp;"",IF($C61="No",VLOOKUP($A61,Questions!$A$2:$X$333,16,0)&amp;"",VLOOKUP($A61,Questions!$A$2:$X$333,15,0)&amp;"")))</f>
        <v>In addition to stating your intrusion monitoring strategy, provide a brief summary of its implementation.</v>
      </c>
      <c r="F61" s="208" t="str">
        <f>VLOOKUP($A61,'Institution Evaluation'!$A$56:$F$346,6,0)&amp;""</f>
        <v/>
      </c>
      <c r="I61" s="42"/>
      <c r="J61" s="42"/>
    </row>
    <row r="62" spans="1:10" s="1" customFormat="1" ht="36" customHeight="1" thickBot="1" x14ac:dyDescent="0.25">
      <c r="A62" s="25" t="s">
        <v>517</v>
      </c>
      <c r="B62" s="24" t="str">
        <f>VLOOKUP($A62,Questions!$A$2:$X$333,2,0)</f>
        <v>Do you monitor for intrusions on a 24 x 7 x 365 basis?</v>
      </c>
      <c r="C62" s="27"/>
      <c r="D62" s="339"/>
      <c r="E62" s="174" t="str">
        <f>IF($C$18="No",'Auto Responses'!$A$3,IF($C62="Yes",VLOOKUP($A62,Questions!$A$2:$X$333,17,0)&amp;"",IF($C62="No",VLOOKUP($A62,Questions!$A$2:$X$333,16,0)&amp;"",VLOOKUP($A62,Questions!$A$2:$X$333,15,0)&amp;"")))</f>
        <v/>
      </c>
      <c r="F62" s="208" t="str">
        <f>VLOOKUP($A62,'Institution Evaluation'!$A$56:$F$346,6,0)&amp;""</f>
        <v/>
      </c>
      <c r="G62" s="255" t="s">
        <v>1543</v>
      </c>
      <c r="I62" s="42"/>
      <c r="J62" s="42"/>
    </row>
    <row r="63" spans="1:10" s="1" customFormat="1" ht="37.35" customHeight="1" thickBot="1" x14ac:dyDescent="0.25">
      <c r="A63" s="70" t="str">
        <f>VLOOKUP(LEFT($A64,4),'Auto Responses'!$N$4:$O$38,2,0)&amp;""</f>
        <v xml:space="preserve"> Incident Handling</v>
      </c>
      <c r="B63" s="29"/>
      <c r="C63" s="19" t="s">
        <v>1595</v>
      </c>
      <c r="D63" s="19" t="s">
        <v>72</v>
      </c>
      <c r="E63" s="38" t="s">
        <v>910</v>
      </c>
      <c r="F63" s="194" t="s">
        <v>911</v>
      </c>
      <c r="I63" s="42"/>
      <c r="J63" s="42"/>
    </row>
    <row r="64" spans="1:10" s="1" customFormat="1" ht="27" customHeight="1" x14ac:dyDescent="0.2">
      <c r="A64" s="25" t="s">
        <v>577</v>
      </c>
      <c r="B64" s="24" t="str">
        <f>VLOOKUP($A64,Questions!$A$2:$X$333,2,0)</f>
        <v>Do you have a formal incident response plan?</v>
      </c>
      <c r="C64" s="27"/>
      <c r="D64" s="339"/>
      <c r="E64" s="174" t="str">
        <f>IF($C$18="No",'Auto Responses'!$A$3,IF($C64="Yes",VLOOKUP($A64,Questions!$A$2:$X$333,17,0)&amp;"",IF($C64="No",VLOOKUP($A64,Questions!$A$2:$X$333,16,0)&amp;"",VLOOKUP($A64,Questions!$A$2:$X$333,15,0)&amp;"")))</f>
        <v/>
      </c>
      <c r="F64" s="208" t="str">
        <f>VLOOKUP($A64,'Institution Evaluation'!$A$56:$F$346,6,0)&amp;""</f>
        <v/>
      </c>
      <c r="I64" s="42"/>
      <c r="J64" s="42"/>
    </row>
    <row r="65" spans="1:12" s="1" customFormat="1" ht="40.5" customHeight="1" x14ac:dyDescent="0.2">
      <c r="A65" s="25" t="s">
        <v>581</v>
      </c>
      <c r="B65" s="24" t="str">
        <f>VLOOKUP($A65,Questions!$A$2:$X$333,2,0)</f>
        <v>Do you either have an internal incident response team or retain an external team?</v>
      </c>
      <c r="C65" s="27"/>
      <c r="D65" s="339"/>
      <c r="E65" s="174" t="str">
        <f>IF($C$18="No",'Auto Responses'!$A$3,IF($C65="Yes",VLOOKUP($A65,Questions!$A$2:$X$333,17,0)&amp;"",IF($C65="No",VLOOKUP($A65,Questions!$A$2:$X$333,16,0)&amp;"",VLOOKUP($A65,Questions!$A$2:$X$333,15,0)&amp;"")))</f>
        <v/>
      </c>
      <c r="F65" s="208" t="str">
        <f>VLOOKUP($A65,'Institution Evaluation'!$A$56:$F$346,6,0)&amp;""</f>
        <v/>
      </c>
      <c r="I65" s="42"/>
      <c r="J65" s="42"/>
    </row>
    <row r="66" spans="1:12" s="1" customFormat="1" ht="46.5" customHeight="1" x14ac:dyDescent="0.2">
      <c r="A66" s="25" t="s">
        <v>585</v>
      </c>
      <c r="B66" s="24" t="str">
        <f>VLOOKUP($A66,Questions!$A$2:$X$333,2,0)</f>
        <v>Do you have the capability to respond to incidents on a 24 x 7 x 365 basis?</v>
      </c>
      <c r="C66" s="27"/>
      <c r="D66" s="339"/>
      <c r="E66" s="174" t="str">
        <f>IF($C$18="No",'Auto Responses'!$A$3,IF($C66="Yes",VLOOKUP($A66,Questions!$A$2:$X$333,17,0)&amp;"",IF($C66="No",VLOOKUP($A66,Questions!$A$2:$X$333,16,0)&amp;"",VLOOKUP($A66,Questions!$A$2:$X$333,15,0)&amp;"")))</f>
        <v/>
      </c>
      <c r="F66" s="208" t="str">
        <f>VLOOKUP($A66,'Institution Evaluation'!$A$56:$F$346,6,0)&amp;""</f>
        <v/>
      </c>
      <c r="I66" s="42"/>
      <c r="J66" s="42"/>
    </row>
    <row r="67" spans="1:12" s="1" customFormat="1" ht="48" customHeight="1" thickBot="1" x14ac:dyDescent="0.25">
      <c r="A67" s="25" t="s">
        <v>589</v>
      </c>
      <c r="B67" s="24" t="str">
        <f>VLOOKUP($A67,Questions!$A$2:$X$333,2,0)</f>
        <v>Do you carry cyber-risk insurance to protect against unforeseen service outages, data that is lost or stolen, and security incidents?</v>
      </c>
      <c r="C67" s="27"/>
      <c r="D67" s="339"/>
      <c r="E67" s="174" t="str">
        <f>IF($C$18="No",'Auto Responses'!$A$3,IF($C67="Yes",VLOOKUP($A67,Questions!$A$2:$X$333,17,0)&amp;"",IF($C67="No",VLOOKUP($A67,Questions!$A$2:$X$333,16,0)&amp;"",VLOOKUP($A67,Questions!$A$2:$X$333,15,0)&amp;"")))</f>
        <v/>
      </c>
      <c r="F67" s="208" t="str">
        <f>VLOOKUP($A67,'Institution Evaluation'!$A$56:$F$346,6,0)&amp;""</f>
        <v/>
      </c>
      <c r="G67" s="255" t="s">
        <v>1543</v>
      </c>
      <c r="I67" s="42"/>
      <c r="J67" s="42"/>
    </row>
    <row r="68" spans="1:12" s="1" customFormat="1" ht="37.35" customHeight="1" thickBot="1" x14ac:dyDescent="0.25">
      <c r="A68" s="70" t="str">
        <f>VLOOKUP(LEFT($A69,4),'Auto Responses'!$N$4:$O$38,2,0)&amp;""</f>
        <v xml:space="preserve"> Vulnerability Management</v>
      </c>
      <c r="B68" s="29"/>
      <c r="C68" s="19" t="s">
        <v>1595</v>
      </c>
      <c r="D68" s="19" t="s">
        <v>72</v>
      </c>
      <c r="E68" s="38" t="s">
        <v>910</v>
      </c>
      <c r="F68" s="194" t="s">
        <v>911</v>
      </c>
      <c r="I68" s="42"/>
      <c r="J68" s="42"/>
    </row>
    <row r="69" spans="1:12" s="1" customFormat="1" ht="60.75" customHeight="1" x14ac:dyDescent="0.2">
      <c r="A69" s="25" t="s">
        <v>592</v>
      </c>
      <c r="B69" s="24" t="str">
        <f>VLOOKUP($A69,Questions!$A$2:$X$333,2,0)</f>
        <v>Are your systems and applications scanned with an authenticated user account for vulnerabilities (that are remediated) prior to new releases?*</v>
      </c>
      <c r="C69" s="27"/>
      <c r="D69" s="339"/>
      <c r="E69" s="174" t="str">
        <f>IF($C$18="No",'Auto Responses'!$A$3,IF($C69="Yes",VLOOKUP($A69,Questions!$A$2:$X$333,17,0)&amp;"",IF($C69="No",VLOOKUP($A69,Questions!$A$2:$X$333,16,0)&amp;"",VLOOKUP($A69,Questions!$A$2:$X$333,15,0)&amp;"")))</f>
        <v/>
      </c>
      <c r="F69" s="208" t="str">
        <f>VLOOKUP($A69,'Institution Evaluation'!$A$56:$F$346,6,0)&amp;""</f>
        <v/>
      </c>
      <c r="I69" s="42"/>
      <c r="J69" s="42"/>
    </row>
    <row r="70" spans="1:12" s="1" customFormat="1" ht="36.75" customHeight="1" x14ac:dyDescent="0.2">
      <c r="A70" s="25" t="s">
        <v>596</v>
      </c>
      <c r="B70" s="24" t="str">
        <f>VLOOKUP($A70,Questions!$A$2:$X$333,2,0)</f>
        <v>Will you provide results of application and system vulnerability scans to the institution?*</v>
      </c>
      <c r="C70" s="27"/>
      <c r="D70" s="339"/>
      <c r="E70" s="174" t="str">
        <f>IF($C$18="No",'Auto Responses'!$A$3,IF($C70="Yes",VLOOKUP($A70,Questions!$A$2:$X$333,17,0)&amp;"",IF($C70="No",VLOOKUP($A70,Questions!$A$2:$X$333,16,0)&amp;"",VLOOKUP($A70,Questions!$A$2:$X$333,15,0)&amp;"")))</f>
        <v/>
      </c>
      <c r="F70" s="208" t="str">
        <f>VLOOKUP($A70,'Institution Evaluation'!$A$56:$F$346,6,0)&amp;""</f>
        <v/>
      </c>
      <c r="I70" s="42"/>
      <c r="J70" s="42"/>
    </row>
    <row r="71" spans="1:12" s="1" customFormat="1" ht="51.75" customHeight="1" x14ac:dyDescent="0.2">
      <c r="A71" s="25" t="s">
        <v>600</v>
      </c>
      <c r="B71" s="24" t="str">
        <f>VLOOKUP($A71,Questions!$A$2:$X$333,2,0)</f>
        <v>Will you allow the institution to perform its own vulnerability testing and/or scanning of your systems and/or application, provided that testing is performed at a mutually agreed upon time and date?*</v>
      </c>
      <c r="C71" s="27"/>
      <c r="D71" s="339"/>
      <c r="E71" s="174" t="str">
        <f>IF($C$18="No",'Auto Responses'!$A$3,IF($C71="Yes",VLOOKUP($A71,Questions!$A$2:$X$333,17,0)&amp;"",IF($C71="No",VLOOKUP($A71,Questions!$A$2:$X$333,16,0)&amp;"",VLOOKUP($A71,Questions!$A$2:$X$333,15,0)&amp;"")))</f>
        <v/>
      </c>
      <c r="F71" s="208" t="str">
        <f>VLOOKUP($A71,'Institution Evaluation'!$A$56:$F$346,6,0)&amp;""</f>
        <v/>
      </c>
      <c r="I71" s="42"/>
      <c r="J71" s="42"/>
    </row>
    <row r="72" spans="1:12" s="1" customFormat="1" ht="54" customHeight="1" x14ac:dyDescent="0.2">
      <c r="A72" s="25" t="s">
        <v>603</v>
      </c>
      <c r="B72" s="24" t="str">
        <f>VLOOKUP($A72,Questions!$A$2:$X$333,2,0)</f>
        <v>Have your systems and applications had a third-party security assessment completed in the last year?</v>
      </c>
      <c r="C72" s="27"/>
      <c r="D72" s="339"/>
      <c r="E72" s="174" t="str">
        <f>IF($C$18="No",'Auto Responses'!$A$3,IF($C72="Yes",VLOOKUP($A72,Questions!$A$2:$X$333,17,0)&amp;"",IF($C72="No",VLOOKUP($A72,Questions!$A$2:$X$333,16,0)&amp;"",VLOOKUP($A72,Questions!$A$2:$X$333,15,0)&amp;"")))</f>
        <v/>
      </c>
      <c r="F72" s="208" t="str">
        <f>VLOOKUP($A72,'Institution Evaluation'!$A$56:$F$346,6,0)&amp;""</f>
        <v/>
      </c>
      <c r="I72" s="42"/>
      <c r="J72" s="42"/>
    </row>
    <row r="73" spans="1:12" s="1" customFormat="1" ht="60" customHeight="1" x14ac:dyDescent="0.2">
      <c r="A73" s="25" t="s">
        <v>606</v>
      </c>
      <c r="B73" s="24" t="str">
        <f>VLOOKUP($A73,Questions!$A$2:$X$333,2,0)</f>
        <v>Do you regularly scan for common web application security vulnerabilities (e.g., SQL injection, XSS, XSRF, etc.)?</v>
      </c>
      <c r="C73" s="27"/>
      <c r="D73" s="339"/>
      <c r="E73" s="174" t="str">
        <f>IF($C$18="No",'Auto Responses'!$A$3,IF($C73="Yes",VLOOKUP($A73,Questions!$A$2:$X$333,17,0)&amp;"",IF($C73="No",VLOOKUP($A73,Questions!$A$2:$X$333,16,0)&amp;"",VLOOKUP($A73,Questions!$A$2:$X$333,15,0)&amp;"")))</f>
        <v>Ensure that all elements of VULN-05 are clearly stated in your response.</v>
      </c>
      <c r="F73" s="208" t="str">
        <f>VLOOKUP($A73,'Institution Evaluation'!$A$56:$F$346,6,0)&amp;""</f>
        <v/>
      </c>
      <c r="I73" s="42"/>
      <c r="J73" s="42"/>
    </row>
    <row r="74" spans="1:12" s="1" customFormat="1" ht="56.25" customHeight="1" x14ac:dyDescent="0.2">
      <c r="A74" s="25" t="s">
        <v>608</v>
      </c>
      <c r="B74" s="24" t="str">
        <f>VLOOKUP($A74,Questions!$A$2:$X$333,2,0)</f>
        <v>Are your systems and applications regularly scanned externally for vulnerabilities?</v>
      </c>
      <c r="C74" s="27"/>
      <c r="D74" s="339"/>
      <c r="E74" s="174" t="str">
        <f>IF($C$18="No",'Auto Responses'!$A$3,IF($C74="Yes",VLOOKUP($A74,Questions!$A$2:$X$333,17,0)&amp;"",IF($C74="No",VLOOKUP($A74,Questions!$A$2:$X$333,16,0)&amp;"",VLOOKUP($A74,Questions!$A$2:$X$333,15,0)&amp;"")))</f>
        <v/>
      </c>
      <c r="F74" s="208" t="str">
        <f>VLOOKUP($A74,'Institution Evaluation'!$A$56:$F$346,6,0)&amp;""</f>
        <v/>
      </c>
      <c r="G74" s="255" t="s">
        <v>1543</v>
      </c>
      <c r="H74" s="42"/>
    </row>
    <row r="75" spans="1:12" s="178" customFormat="1" ht="36.75" customHeight="1" x14ac:dyDescent="0.2">
      <c r="A75" s="286" t="s">
        <v>1605</v>
      </c>
      <c r="B75" s="271"/>
      <c r="C75" s="272"/>
      <c r="D75" s="340"/>
      <c r="E75" s="274"/>
      <c r="F75" s="275"/>
      <c r="G75" s="276"/>
      <c r="H75" s="179"/>
    </row>
    <row r="76" spans="1:12" s="1" customFormat="1" ht="15" hidden="1" customHeight="1" x14ac:dyDescent="0.2">
      <c r="A76" s="30"/>
      <c r="C76" s="14"/>
      <c r="D76" s="15"/>
      <c r="E76" s="16"/>
      <c r="I76" s="42"/>
      <c r="J76" s="42"/>
    </row>
    <row r="77" spans="1:12" ht="15" hidden="1" customHeight="1" x14ac:dyDescent="0.2">
      <c r="A77" s="1"/>
      <c r="B77" s="14"/>
      <c r="C77" s="78"/>
      <c r="D77" s="16"/>
      <c r="E77" s="1"/>
      <c r="H77" s="42"/>
      <c r="I77" s="1"/>
      <c r="J77" s="1"/>
      <c r="L77" s="30"/>
    </row>
    <row r="78" spans="1:12" ht="0" hidden="1" customHeight="1" x14ac:dyDescent="0.2">
      <c r="A78" s="25" t="e">
        <f>#REF!</f>
        <v>#REF!</v>
      </c>
    </row>
    <row r="79" spans="1:12" ht="0" hidden="1" customHeight="1" x14ac:dyDescent="0.2">
      <c r="A79" s="25" t="e">
        <f>#REF!</f>
        <v>#REF!</v>
      </c>
    </row>
    <row r="80" spans="1:12" ht="0" hidden="1" customHeight="1" x14ac:dyDescent="0.2">
      <c r="A80" s="25" t="e">
        <f>#REF!</f>
        <v>#REF!</v>
      </c>
    </row>
    <row r="81" spans="1:1" ht="0" hidden="1" customHeight="1" x14ac:dyDescent="0.2">
      <c r="A81" s="25" t="e">
        <f>#REF!</f>
        <v>#REF!</v>
      </c>
    </row>
    <row r="82" spans="1:1" ht="0" hidden="1" customHeight="1" x14ac:dyDescent="0.2">
      <c r="A82" s="25" t="e">
        <f>#REF!</f>
        <v>#REF!</v>
      </c>
    </row>
    <row r="83" spans="1:1" ht="0" hidden="1" customHeight="1" x14ac:dyDescent="0.2">
      <c r="A83" s="25" t="e">
        <f>#REF!</f>
        <v>#REF!</v>
      </c>
    </row>
    <row r="84" spans="1:1" ht="0" hidden="1" customHeight="1" x14ac:dyDescent="0.2">
      <c r="A84" s="25" t="e">
        <f>#REF!</f>
        <v>#REF!</v>
      </c>
    </row>
  </sheetData>
  <dataValidations count="2">
    <dataValidation allowBlank="1" showInputMessage="1" showErrorMessage="1" promptTitle="Warning!" prompt="The HECVAT is built using a number of complex formulas. Editing this cell can break the functionality of the tool. " sqref="C4:C12 A3:A75 C19:D19 C17:D17 C51:D51 C63:D63 C68:D68 C34:D34 D2:F12 C2 B2:B75 E17:F74" xr:uid="{871E98A8-35DA-4B00-A5D2-935B75619CA9}"/>
    <dataValidation allowBlank="1" showInputMessage="1" showErrorMessage="1" prompt="This answer has been populated from the &quot;START HERE&quot; tab and does not need to be re-entered." sqref="C18 C13:C16 C3" xr:uid="{A359637D-68E0-4379-B6B4-68D633131ED0}"/>
  </dataValidations>
  <hyperlinks>
    <hyperlink ref="A11" r:id="rId1" display="http://www.educause.edu/HECVAT" xr:uid="{BFD1FA5C-33B4-453F-A047-4C5E73726C2C}"/>
  </hyperlinks>
  <pageMargins left="0.75" right="0.75" top="1" bottom="1" header="0.5" footer="0.5"/>
  <pageSetup orientation="landscape" r:id="rId2"/>
  <headerFooter>
    <oddFooter>&amp;L&amp;"Helvetica,Regular"&amp;12&amp;K000000	&amp;P</oddFooter>
  </headerFooter>
  <ignoredErrors>
    <ignoredError sqref="E37" 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17EB304F-CC8A-406D-BCB4-3E87BF27F5AB}">
          <x14:formula1>
            <xm:f>'Auto Responses'!$J$17:$J$23</xm:f>
          </x14:formula1>
          <xm:sqref>C35</xm:sqref>
        </x14:dataValidation>
        <x14:dataValidation type="list" allowBlank="1" showInputMessage="1" showErrorMessage="1" xr:uid="{D592F1D7-1304-4313-8BF2-D63F23C31390}">
          <x14:formula1>
            <xm:f>'Auto Responses'!$J$3:$J$4</xm:f>
          </x14:formula1>
          <xm:sqref>C33 C69:C75 C36:C50 C20:C31 C60:C62 C52:C54 C56:C58</xm:sqref>
        </x14:dataValidation>
        <x14:dataValidation type="list" allowBlank="1" showInputMessage="1" showErrorMessage="1" xr:uid="{06173091-EA93-48A5-BB07-55BB51E54BF5}">
          <x14:formula1>
            <xm:f>'Auto Responses'!$J$3:$J$5</xm:f>
          </x14:formula1>
          <xm:sqref>C32 C55 C59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9191D-6382-4321-8C35-861D8988BD45}">
  <sheetPr>
    <tabColor rgb="FF00636C"/>
  </sheetPr>
  <dimension ref="A1:L47"/>
  <sheetViews>
    <sheetView showGridLines="0" showZeros="0" topLeftCell="A2" zoomScale="80" zoomScaleNormal="80" workbookViewId="0">
      <selection activeCell="A2" sqref="A2"/>
    </sheetView>
  </sheetViews>
  <sheetFormatPr defaultColWidth="0" defaultRowHeight="0" customHeight="1" zeroHeight="1" x14ac:dyDescent="0.2"/>
  <cols>
    <col min="1" max="1" width="8.296875" customWidth="1"/>
    <col min="2" max="2" width="55.09765625" style="1" customWidth="1"/>
    <col min="3" max="3" width="18.8984375" style="14" customWidth="1"/>
    <col min="4" max="4" width="55.69921875" style="15" customWidth="1"/>
    <col min="5" max="5" width="32" style="16" customWidth="1"/>
    <col min="6" max="6" width="30.69921875" style="1" customWidth="1"/>
    <col min="7" max="7" width="18.09765625" style="1" customWidth="1"/>
    <col min="8" max="8" width="18.09765625" style="1" hidden="1" customWidth="1"/>
    <col min="9" max="10" width="18.09765625" style="42" hidden="1" customWidth="1"/>
    <col min="11" max="11" width="4.5" style="1" hidden="1" customWidth="1"/>
    <col min="12" max="12" width="6.59765625" style="1" hidden="1" customWidth="1"/>
    <col min="13" max="16384" width="6.59765625" hidden="1"/>
  </cols>
  <sheetData>
    <row r="1" spans="1:10" ht="0" hidden="1" customHeight="1" x14ac:dyDescent="0.2">
      <c r="A1" t="s">
        <v>1542</v>
      </c>
    </row>
    <row r="2" spans="1:10" ht="36" customHeight="1" x14ac:dyDescent="0.2">
      <c r="A2" s="175" t="s">
        <v>1467</v>
      </c>
      <c r="B2" s="175"/>
      <c r="C2" s="176"/>
      <c r="D2" s="330"/>
      <c r="E2" s="177"/>
      <c r="F2" s="177" t="str">
        <f>'Auto Responses'!$A$36</f>
        <v>Version 4.04</v>
      </c>
      <c r="J2" s="1"/>
    </row>
    <row r="3" spans="1:10" s="1" customFormat="1" ht="29.1" customHeight="1" x14ac:dyDescent="0.2">
      <c r="A3" s="44" t="s">
        <v>1002</v>
      </c>
      <c r="B3" s="45"/>
      <c r="C3" s="73">
        <f>'START HERE'!$C$3</f>
        <v>0</v>
      </c>
      <c r="D3" s="331"/>
      <c r="E3" s="43"/>
      <c r="F3" s="57"/>
      <c r="I3" s="42"/>
    </row>
    <row r="4" spans="1:10" s="1" customFormat="1" ht="36" customHeight="1" x14ac:dyDescent="0.2">
      <c r="A4" s="17" t="s">
        <v>927</v>
      </c>
      <c r="B4" s="18"/>
      <c r="C4" s="19"/>
      <c r="D4" s="20"/>
      <c r="E4" s="21"/>
      <c r="F4" s="21"/>
      <c r="I4" s="42"/>
    </row>
    <row r="5" spans="1:10" s="1" customFormat="1" ht="19.5" customHeight="1" x14ac:dyDescent="0.2">
      <c r="A5" s="49" t="str">
        <f>HLOOKUP($A$4,'Auto Responses'!$D$2:$D$8,2,0)&amp;""</f>
        <v>1. Complete the "Start Here" tab and review the "Required Questions" guidance to find the other sections are required for your product or service.</v>
      </c>
      <c r="B5" s="22"/>
      <c r="C5" s="74"/>
      <c r="D5" s="332"/>
      <c r="E5" s="22"/>
      <c r="F5" s="280"/>
      <c r="I5" s="42"/>
    </row>
    <row r="6" spans="1:10" s="1" customFormat="1" ht="19.5" customHeight="1" x14ac:dyDescent="0.2">
      <c r="A6" s="49" t="str">
        <f>HLOOKUP($A$4,'Auto Responses'!$D$2:$D$8,3,0)&amp;""</f>
        <v>2. Complete the "Organization" tab and the applicable questions in each of the next 5 tabs (Product through Privacy) that apply, based on your answers to the "Required Questions."</v>
      </c>
      <c r="B6" s="22"/>
      <c r="C6" s="74"/>
      <c r="D6" s="332"/>
      <c r="E6" s="22"/>
      <c r="F6" s="281"/>
      <c r="I6" s="42"/>
    </row>
    <row r="7" spans="1:10" s="1" customFormat="1" ht="19.5" customHeight="1" x14ac:dyDescent="0.2">
      <c r="A7" s="49" t="str">
        <f>HLOOKUP($A$4,'Auto Responses'!$D$2:$D$8,4,0)&amp;""</f>
        <v xml:space="preserve">3. Guidance in column E may change based on your answers to prompt details in "Additional Information." If leaving an answer blank, you must also state why in "Additional Information". </v>
      </c>
      <c r="B7" s="22"/>
      <c r="C7" s="74"/>
      <c r="D7" s="332"/>
      <c r="E7" s="22"/>
      <c r="F7" s="281"/>
      <c r="I7" s="42"/>
    </row>
    <row r="8" spans="1:10" s="1" customFormat="1" ht="19.5" customHeight="1" x14ac:dyDescent="0.2">
      <c r="A8" s="49" t="str">
        <f>HLOOKUP($A$4,'Auto Responses'!$D$2:$D$8,5,0)&amp;""</f>
        <v>4. DO NOT complete any fields in the "Evaluation" sheets or the "Analyst Notes" column.</v>
      </c>
      <c r="B8" s="22"/>
      <c r="C8" s="74"/>
      <c r="D8" s="332"/>
      <c r="E8" s="22"/>
      <c r="F8" s="281"/>
      <c r="I8" s="42"/>
    </row>
    <row r="9" spans="1:10" s="1" customFormat="1" ht="19.5" customHeight="1" x14ac:dyDescent="0.2">
      <c r="A9" s="49" t="str">
        <f>HLOOKUP($A$4,'Auto Responses'!$D$2:$D$8,6,0)&amp;""</f>
        <v>5. Return the completed file to institutions.</v>
      </c>
      <c r="B9" s="22"/>
      <c r="C9" s="74"/>
      <c r="D9" s="332"/>
      <c r="E9" s="22"/>
      <c r="F9" s="281"/>
      <c r="I9" s="42"/>
    </row>
    <row r="10" spans="1:10" s="1" customFormat="1" ht="19.5" customHeight="1" x14ac:dyDescent="0.2">
      <c r="A10" s="265" t="str">
        <f>HLOOKUP($A$4,'Auto Responses'!$D$2:$D$8,7,0)&amp;""</f>
        <v>* Denotes critical questions. Critical questions are those deemed most important to institutions by higher education volunteers.</v>
      </c>
      <c r="B10" s="22"/>
      <c r="C10" s="74"/>
      <c r="D10" s="332"/>
      <c r="E10" s="22"/>
      <c r="F10" s="281"/>
      <c r="I10" s="42"/>
    </row>
    <row r="11" spans="1:10" s="1" customFormat="1" ht="19.5" customHeight="1" x14ac:dyDescent="0.2">
      <c r="A11" s="264" t="str">
        <f>HLOOKUP($A$4,'Auto Responses'!$D$2:$D$9,8,0)&amp;""</f>
        <v>For full instructions, please visit educause.edu/HECVAT</v>
      </c>
      <c r="B11" s="22"/>
      <c r="C11" s="74"/>
      <c r="D11" s="332"/>
      <c r="E11" s="22"/>
      <c r="F11" s="282"/>
      <c r="I11" s="42"/>
    </row>
    <row r="12" spans="1:10" s="1" customFormat="1" ht="36" customHeight="1" x14ac:dyDescent="0.2">
      <c r="A12" s="70" t="str">
        <f>VLOOKUP(LEFT($A13,4),'Auto Responses'!$N$4:$O$38,2,0)&amp;""</f>
        <v xml:space="preserve"> General Information</v>
      </c>
      <c r="B12" s="18"/>
      <c r="C12" s="19" t="s">
        <v>1595</v>
      </c>
      <c r="D12" s="333"/>
      <c r="E12" s="23"/>
      <c r="F12" s="23"/>
      <c r="I12" s="42"/>
      <c r="J12" s="42"/>
    </row>
    <row r="13" spans="1:10" s="1" customFormat="1" ht="22.35" customHeight="1" x14ac:dyDescent="0.2">
      <c r="A13" s="25" t="s">
        <v>21</v>
      </c>
      <c r="B13" s="26" t="str">
        <f>VLOOKUP($A13,Questions!$A$2:$X$333,2,0)&amp;""</f>
        <v>Solution Provider Name</v>
      </c>
      <c r="C13" s="83" t="str">
        <f>VLOOKUP($A13,'START HERE'!$A$13:$C$21,3,0)&amp;""</f>
        <v/>
      </c>
      <c r="D13" s="39"/>
      <c r="E13" s="39"/>
      <c r="F13" s="57"/>
      <c r="I13" s="42"/>
      <c r="J13" s="42"/>
    </row>
    <row r="14" spans="1:10" s="1" customFormat="1" ht="22.35" customHeight="1" x14ac:dyDescent="0.2">
      <c r="A14" s="25" t="s">
        <v>24</v>
      </c>
      <c r="B14" s="26" t="str">
        <f>VLOOKUP($A14,Questions!$A$2:$X$333,2,0)&amp;""</f>
        <v>Solution Name</v>
      </c>
      <c r="C14" s="83" t="str">
        <f>VLOOKUP($A14,'START HERE'!$A$13:$C$21,3,0)&amp;""</f>
        <v/>
      </c>
      <c r="D14" s="39"/>
      <c r="E14" s="39"/>
      <c r="F14" s="57"/>
      <c r="I14" s="42"/>
      <c r="J14" s="42"/>
    </row>
    <row r="15" spans="1:10" s="1" customFormat="1" ht="22.35" customHeight="1" x14ac:dyDescent="0.2">
      <c r="A15" s="25" t="s">
        <v>25</v>
      </c>
      <c r="B15" s="26" t="str">
        <f>VLOOKUP($A15,Questions!$A$2:$X$333,2,0)&amp;""</f>
        <v>Solution Description</v>
      </c>
      <c r="C15" s="83" t="str">
        <f>VLOOKUP($A15,'START HERE'!$A$13:$C$21,3,0)&amp;""</f>
        <v/>
      </c>
      <c r="D15" s="39"/>
      <c r="E15" s="39"/>
      <c r="F15" s="57"/>
      <c r="I15" s="42"/>
      <c r="J15" s="42"/>
    </row>
    <row r="16" spans="1:10" s="1" customFormat="1" ht="22.35" customHeight="1" thickBot="1" x14ac:dyDescent="0.25">
      <c r="A16" s="25" t="s">
        <v>30</v>
      </c>
      <c r="B16" s="26" t="str">
        <f>VLOOKUP($A16,Questions!$A$2:$X$333,2,0)&amp;""</f>
        <v>Country of Company Headquarters</v>
      </c>
      <c r="C16" s="83" t="str">
        <f>VLOOKUP($A16,'START HERE'!$A$13:$C$21,3,0)&amp;""</f>
        <v/>
      </c>
      <c r="D16" s="39"/>
      <c r="E16" s="39"/>
      <c r="F16" s="57"/>
      <c r="I16" s="42"/>
      <c r="J16" s="42"/>
    </row>
    <row r="17" spans="1:10" s="1" customFormat="1" ht="37.35" customHeight="1" thickBot="1" x14ac:dyDescent="0.25">
      <c r="A17" s="70" t="str">
        <f>VLOOKUP(LEFT($A18,4),'Auto Responses'!$N$4:$O$38,2,0)&amp;""</f>
        <v xml:space="preserve"> Required Questions</v>
      </c>
      <c r="B17" s="29"/>
      <c r="C17" s="19" t="s">
        <v>1595</v>
      </c>
      <c r="D17" s="19"/>
      <c r="E17" s="38" t="s">
        <v>910</v>
      </c>
      <c r="F17" s="194" t="s">
        <v>911</v>
      </c>
      <c r="I17" s="42"/>
      <c r="J17" s="42"/>
    </row>
    <row r="18" spans="1:10" s="1" customFormat="1" ht="54" customHeight="1" thickBot="1" x14ac:dyDescent="0.25">
      <c r="A18" s="25" t="s">
        <v>51</v>
      </c>
      <c r="B18" s="24" t="str">
        <f>VLOOKUP($A18,Questions!$A$2:$X$333,2,0)</f>
        <v>Does your product or service have an interface?</v>
      </c>
      <c r="C18" s="79" t="str">
        <f>VLOOKUP($A18,'START HERE'!$A$23:$F$36,3,0)&amp;""</f>
        <v/>
      </c>
      <c r="D18" s="334" t="str">
        <f>VLOOKUP($A18,'START HERE'!$A$23:$F$36,4,0)&amp;""</f>
        <v/>
      </c>
      <c r="E18" s="174" t="str">
        <f>IF($C18="Yes",VLOOKUP($A18,Questions!$A$2:$X$333,17,0)&amp;"",IF($C18="No",VLOOKUP($A18,Questions!$A$2:$X$333,16,0)&amp;"",VLOOKUP($A18,Questions!$A$2:$X$333,15,0)&amp;""))</f>
        <v>This includes any interface for end users and interfaces used by administrators at the institution.</v>
      </c>
      <c r="F18" s="208" t="str">
        <f>VLOOKUP($A18,'Institution Evaluation'!$A$56:$F$346,6,0)&amp;""</f>
        <v/>
      </c>
      <c r="G18" s="255" t="s">
        <v>1543</v>
      </c>
      <c r="I18" s="42"/>
      <c r="J18" s="42"/>
    </row>
    <row r="19" spans="1:10" s="1" customFormat="1" ht="37.35" customHeight="1" thickBot="1" x14ac:dyDescent="0.25">
      <c r="A19" s="70" t="str">
        <f>VLOOKUP(LEFT($A20,4),'Auto Responses'!$N$4:$O$38,2,0)&amp;""</f>
        <v xml:space="preserve"> IT Accessibility</v>
      </c>
      <c r="B19" s="29"/>
      <c r="C19" s="19" t="s">
        <v>1595</v>
      </c>
      <c r="D19" s="19" t="s">
        <v>72</v>
      </c>
      <c r="E19" s="38" t="s">
        <v>910</v>
      </c>
      <c r="F19" s="194" t="s">
        <v>911</v>
      </c>
      <c r="I19" s="42"/>
      <c r="J19" s="42"/>
    </row>
    <row r="20" spans="1:10" s="1" customFormat="1" ht="30" customHeight="1" x14ac:dyDescent="0.2">
      <c r="A20" s="25" t="s">
        <v>93</v>
      </c>
      <c r="B20" s="24" t="str">
        <f>VLOOKUP($A20,Questions!$A$2:$X$333,2,0)</f>
        <v>Solution Provider Accessibility Contact Name</v>
      </c>
      <c r="C20" s="84"/>
      <c r="D20" s="335"/>
      <c r="E20" s="174" t="str">
        <f>IF($C$18="No",'Auto Responses'!$A$4,IF($C20="Yes",VLOOKUP($A20,Questions!$A$2:$X$333,17,0)&amp;"",IF($C20="No",VLOOKUP($A20,Questions!$A$2:$X$333,16,0)&amp;"",VLOOKUP($A20,Questions!$A$2:$X$333,15,0)&amp;"")))</f>
        <v/>
      </c>
      <c r="F20" s="208" t="str">
        <f>VLOOKUP($A20,'Institution Evaluation'!$A$56:$F$346,6,0)&amp;""</f>
        <v/>
      </c>
      <c r="I20" s="42"/>
      <c r="J20" s="42"/>
    </row>
    <row r="21" spans="1:10" s="1" customFormat="1" ht="30" customHeight="1" x14ac:dyDescent="0.2">
      <c r="A21" s="25" t="s">
        <v>94</v>
      </c>
      <c r="B21" s="24" t="str">
        <f>VLOOKUP($A21,Questions!$A$2:$X$333,2,0)</f>
        <v>Solution Provider Accessibility Contact Title</v>
      </c>
      <c r="C21" s="84"/>
      <c r="D21" s="335"/>
      <c r="E21" s="174" t="str">
        <f>IF($C$18="No",'Auto Responses'!$A$4,IF($C21="Yes",VLOOKUP($A21,Questions!$A$2:$X$333,17,0)&amp;"",IF($C21="No",VLOOKUP($A21,Questions!$A$2:$X$333,16,0)&amp;"",VLOOKUP($A21,Questions!$A$2:$X$333,15,0)&amp;"")))</f>
        <v/>
      </c>
      <c r="F21" s="208" t="str">
        <f>VLOOKUP($A21,'Institution Evaluation'!$A$56:$F$346,6,0)&amp;""</f>
        <v/>
      </c>
      <c r="I21" s="42"/>
      <c r="J21" s="42"/>
    </row>
    <row r="22" spans="1:10" s="1" customFormat="1" ht="30" customHeight="1" x14ac:dyDescent="0.2">
      <c r="A22" s="25" t="s">
        <v>95</v>
      </c>
      <c r="B22" s="24" t="str">
        <f>VLOOKUP($A22,Questions!$A$2:$X$333,2,0)</f>
        <v>Solution Provider Accessibility Contact Email</v>
      </c>
      <c r="C22" s="84"/>
      <c r="D22" s="335"/>
      <c r="E22" s="174" t="str">
        <f>IF($C$18="No",'Auto Responses'!$A$4,IF($C22="Yes",VLOOKUP($A22,Questions!$A$2:$X$333,17,0)&amp;"",IF($C22="No",VLOOKUP($A22,Questions!$A$2:$X$333,16,0)&amp;"",VLOOKUP($A22,Questions!$A$2:$X$333,15,0)&amp;"")))</f>
        <v/>
      </c>
      <c r="F22" s="208" t="str">
        <f>VLOOKUP($A22,'Institution Evaluation'!$A$56:$F$346,6,0)&amp;""</f>
        <v/>
      </c>
      <c r="I22" s="42"/>
      <c r="J22" s="42"/>
    </row>
    <row r="23" spans="1:10" s="1" customFormat="1" ht="30" customHeight="1" x14ac:dyDescent="0.2">
      <c r="A23" s="25" t="s">
        <v>96</v>
      </c>
      <c r="B23" s="24" t="str">
        <f>VLOOKUP($A23,Questions!$A$2:$X$333,2,0)</f>
        <v>Solution Provider Accessibility Contact Phone Number</v>
      </c>
      <c r="C23" s="84"/>
      <c r="D23" s="335"/>
      <c r="E23" s="174" t="str">
        <f>IF($C$18="No",'Auto Responses'!$A$4,IF($C23="Yes",VLOOKUP($A23,Questions!$A$2:$X$333,17,0)&amp;"",IF($C23="No",VLOOKUP($A23,Questions!$A$2:$X$333,16,0)&amp;"",VLOOKUP($A23,Questions!$A$2:$X$333,15,0)&amp;"")))</f>
        <v/>
      </c>
      <c r="F23" s="208" t="str">
        <f>VLOOKUP($A23,'Institution Evaluation'!$A$56:$F$346,6,0)&amp;""</f>
        <v/>
      </c>
      <c r="I23" s="42"/>
      <c r="J23" s="42"/>
    </row>
    <row r="24" spans="1:10" s="1" customFormat="1" ht="30" customHeight="1" x14ac:dyDescent="0.2">
      <c r="A24" s="25" t="s">
        <v>97</v>
      </c>
      <c r="B24" s="24" t="str">
        <f>VLOOKUP($A24,Questions!$A$2:$X$333,2,0)</f>
        <v>Web Link to Accessibility Statement or VPAT</v>
      </c>
      <c r="C24" s="84"/>
      <c r="D24" s="335"/>
      <c r="E24" s="174" t="str">
        <f>IF($C$18="No",'Auto Responses'!$A$4,IF($C24="Yes",VLOOKUP($A24,Questions!$A$2:$X$333,17,0)&amp;"",IF($C24="No",VLOOKUP($A24,Questions!$A$2:$X$333,16,0)&amp;"",VLOOKUP($A24,Questions!$A$2:$X$333,15,0)&amp;"")))</f>
        <v>VPAT can also be added as an attachment</v>
      </c>
      <c r="F24" s="208" t="str">
        <f>VLOOKUP($A24,'Institution Evaluation'!$A$56:$F$346,6,0)&amp;""</f>
        <v/>
      </c>
      <c r="I24" s="42"/>
      <c r="J24" s="42"/>
    </row>
    <row r="25" spans="1:10" s="1" customFormat="1" ht="136.5" customHeight="1" x14ac:dyDescent="0.2">
      <c r="A25" s="25" t="s">
        <v>101</v>
      </c>
      <c r="B25" s="24" t="str">
        <f>VLOOKUP($A25,Questions!$A$2:$X$333,2,0)</f>
        <v>Has a VPAT or ACR been created or updated for the solution and version under consideration within the past 12 months?*</v>
      </c>
      <c r="C25" s="27"/>
      <c r="D25" s="335"/>
      <c r="E25" s="174" t="str">
        <f>IF($C$18="No",'Auto Responses'!$A$4,IF($C25="Yes",VLOOKUP($A25,Questions!$A$2:$X$333,17,0)&amp;"",IF($C25="No",VLOOKUP($A25,Questions!$A$2:$X$333,16,0)&amp;"",VLOOKUP($A25,Questions!$A$2:$X$333,15,0)&amp;"")))</f>
        <v>If your answer is “I do not know,” select “no.” If the VPAT/ACR is for an older version of the product or has not been updated, its information does not accurately reflect the accessibility of the product under consideration and the response should be "no." Provide a link or attachment to the most recent VPAT/ACR.</v>
      </c>
      <c r="F25" s="208" t="str">
        <f>VLOOKUP($A25,'Institution Evaluation'!$A$56:$F$346,6,0)&amp;""</f>
        <v/>
      </c>
      <c r="I25" s="42"/>
      <c r="J25" s="42"/>
    </row>
    <row r="26" spans="1:10" s="1" customFormat="1" ht="82.5" customHeight="1" x14ac:dyDescent="0.2">
      <c r="A26" s="25" t="s">
        <v>103</v>
      </c>
      <c r="B26" s="24" t="str">
        <f>VLOOKUP($A26,Questions!$A$2:$X$333,2,0)</f>
        <v>Will your company agree to meet your stated accessibility standard or WCAG 2.1 AA as part of your contractual agreement for the solution?*</v>
      </c>
      <c r="C26" s="27"/>
      <c r="D26" s="335"/>
      <c r="E26" s="174" t="str">
        <f>IF($C$18="No",'Auto Responses'!$A$4,IF($C26="Yes",VLOOKUP($A26,Questions!$A$2:$X$333,17,0)&amp;"",IF($C26="No",VLOOKUP($A26,Questions!$A$2:$X$333,16,0)&amp;"",VLOOKUP($A26,Questions!$A$2:$X$333,15,0)&amp;"")))</f>
        <v/>
      </c>
      <c r="F26" s="208" t="str">
        <f>VLOOKUP($A26,'Institution Evaluation'!$A$56:$F$346,6,0)&amp;""</f>
        <v/>
      </c>
      <c r="I26" s="42"/>
      <c r="J26" s="42"/>
    </row>
    <row r="27" spans="1:10" s="1" customFormat="1" ht="161.25" customHeight="1" x14ac:dyDescent="0.2">
      <c r="A27" s="25" t="s">
        <v>106</v>
      </c>
      <c r="B27" s="24" t="str">
        <f>VLOOKUP($A27,Questions!$A$2:$X$333,2,0)</f>
        <v>Does the solution substantially conform to WCAG 2.1 AA?*</v>
      </c>
      <c r="C27" s="27"/>
      <c r="D27" s="335"/>
      <c r="E27" s="174" t="str">
        <f>IF($C$18="No",'Auto Responses'!$A$4,IF($C27="Yes",VLOOKUP($A27,Questions!$A$2:$X$333,17,0)&amp;"",IF($C27="No",VLOOKUP($A27,Questions!$A$2:$X$333,16,0)&amp;"",VLOOKUP($A27,Questions!$A$2:$X$333,15,0)&amp;"")))</f>
        <v>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v>
      </c>
      <c r="F27" s="208" t="str">
        <f>VLOOKUP($A27,'Institution Evaluation'!$A$56:$F$346,6,0)&amp;""</f>
        <v/>
      </c>
      <c r="I27" s="42"/>
      <c r="J27" s="42"/>
    </row>
    <row r="28" spans="1:10" s="1" customFormat="1" ht="104.25" customHeight="1" x14ac:dyDescent="0.2">
      <c r="A28" s="25" t="s">
        <v>108</v>
      </c>
      <c r="B28" s="24" t="str">
        <f>VLOOKUP($A28,Questions!$A$2:$X$333,2,0)</f>
        <v>Do you have a documented and implemented process for reporting and tracking accessibility issues?*</v>
      </c>
      <c r="C28" s="27"/>
      <c r="D28" s="335"/>
      <c r="E28" s="174" t="str">
        <f>IF($C$18="No",'Auto Responses'!$A$4,IF($C28="Yes",VLOOKUP($A28,Questions!$A$2:$X$333,17,0)&amp;"",IF($C28="No",VLOOKUP($A28,Questions!$A$2:$X$333,16,0)&amp;"",VLOOKUP($A28,Questions!$A$2:$X$333,15,0)&amp;"")))</f>
        <v xml:space="preserve">Reporting and fixing accessibility issues is critical to a mature process. If the process for this question is merely a "feature request" and tracker, the answer to this question should be "no." </v>
      </c>
      <c r="F28" s="208" t="str">
        <f>VLOOKUP($A28,'Institution Evaluation'!$A$56:$F$346,6,0)&amp;""</f>
        <v/>
      </c>
      <c r="I28" s="42"/>
      <c r="J28" s="42"/>
    </row>
    <row r="29" spans="1:10" s="1" customFormat="1" ht="104.25" customHeight="1" x14ac:dyDescent="0.2">
      <c r="A29" s="25" t="s">
        <v>111</v>
      </c>
      <c r="B29" s="24" t="str">
        <f>VLOOKUP($A29,Questions!$A$2:$X$333,2,0)</f>
        <v>Do you have documentation to support the accessibility features of your solution?</v>
      </c>
      <c r="C29" s="27"/>
      <c r="D29" s="335"/>
      <c r="E29" s="174" t="str">
        <f>IF($C$18="No",'Auto Responses'!$A$4,IF($C29="Yes",VLOOKUP($A29,Questions!$A$2:$X$333,17,0)&amp;"",IF($C29="No",VLOOKUP($A29,Questions!$A$2:$X$333,16,0)&amp;"",VLOOKUP($A29,Questions!$A$2:$X$333,15,0)&amp;"")))</f>
        <v>If specific configurations, settings, themes, author guides, or instructions are needed to ensure accessibility, are instructions on how to do so provided for administrators and end users?</v>
      </c>
      <c r="F29" s="208" t="str">
        <f>VLOOKUP($A29,'Institution Evaluation'!$A$56:$F$346,6,0)&amp;""</f>
        <v/>
      </c>
      <c r="I29" s="42"/>
      <c r="J29" s="42"/>
    </row>
    <row r="30" spans="1:10" s="1" customFormat="1" ht="93.75" customHeight="1" x14ac:dyDescent="0.2">
      <c r="A30" s="25" t="s">
        <v>112</v>
      </c>
      <c r="B30" s="24" t="str">
        <f>VLOOKUP($A30,Questions!$A$2:$X$333,2,0)</f>
        <v>Has a third-party expert conducted an audit of the most recent version of your solution?</v>
      </c>
      <c r="C30" s="27"/>
      <c r="D30" s="335"/>
      <c r="E30" s="174" t="str">
        <f>IF($C$18="No",'Auto Responses'!$A$4,IF($C30="Yes",VLOOKUP($A30,Questions!$A$2:$X$333,17,0)&amp;"",IF($C30="No",VLOOKUP($A30,Questions!$A$2:$X$333,16,0)&amp;"",VLOOKUP($A30,Questions!$A$2:$X$333,15,0)&amp;"")))</f>
        <v>Audit results, including VPAT/ACRs, are voluntary reports often generated by the creator of the product. Audits conducted and reports generated by expert third parties give greater confidence to customers.</v>
      </c>
      <c r="F30" s="208" t="str">
        <f>VLOOKUP($A30,'Institution Evaluation'!$A$56:$F$346,6,0)&amp;""</f>
        <v/>
      </c>
      <c r="I30" s="42"/>
      <c r="J30" s="42"/>
    </row>
    <row r="31" spans="1:10" s="1" customFormat="1" ht="120" customHeight="1" x14ac:dyDescent="0.2">
      <c r="A31" s="25" t="s">
        <v>113</v>
      </c>
      <c r="B31" s="24" t="str">
        <f>VLOOKUP($A31,Questions!$A$2:$X$333,2,0)</f>
        <v>Do you have a documented and implemented process for verifying accessibility conformance?</v>
      </c>
      <c r="C31" s="27"/>
      <c r="D31" s="335"/>
      <c r="E31" s="174" t="str">
        <f>IF($C$18="No",'Auto Responses'!$A$4,IF($C31="Yes",VLOOKUP($A31,Questions!$A$2:$X$333,17,0)&amp;"",IF($C31="No",VLOOKUP($A31,Questions!$A$2:$X$333,16,0)&amp;"",VLOOKUP($A31,Questions!$A$2:$X$333,15,0)&amp;"")))</f>
        <v/>
      </c>
      <c r="F31" s="208" t="str">
        <f>VLOOKUP($A31,'Institution Evaluation'!$A$56:$F$346,6,0)&amp;""</f>
        <v/>
      </c>
      <c r="I31" s="42"/>
      <c r="J31" s="42"/>
    </row>
    <row r="32" spans="1:10" s="1" customFormat="1" ht="108" customHeight="1" x14ac:dyDescent="0.2">
      <c r="A32" s="25" t="s">
        <v>114</v>
      </c>
      <c r="B32" s="24" t="str">
        <f>VLOOKUP($A32,Questions!$A$2:$X$333,2,0)</f>
        <v>Have you adopted a technical or legal standard of conformance for the solution?</v>
      </c>
      <c r="C32" s="27"/>
      <c r="D32" s="335"/>
      <c r="E32" s="174" t="str">
        <f>IF($C$18="No",'Auto Responses'!$A$4,IF($C32="Yes",VLOOKUP($A32,Questions!$A$2:$X$333,17,0)&amp;"",IF($C32="No",VLOOKUP($A32,Questions!$A$2:$X$333,16,0)&amp;"",VLOOKUP($A32,Questions!$A$2:$X$333,15,0)&amp;"")))</f>
        <v>Various federal and state governments in the United States and around the world have mandated accessibility technical requirements that should be considered and may be required when selling solutions to institutions in these jurisdictions.</v>
      </c>
      <c r="F32" s="208" t="str">
        <f>VLOOKUP($A32,'Institution Evaluation'!$A$56:$F$346,6,0)&amp;""</f>
        <v/>
      </c>
      <c r="I32" s="42"/>
      <c r="J32" s="42"/>
    </row>
    <row r="33" spans="1:12" s="1" customFormat="1" ht="228" customHeight="1" x14ac:dyDescent="0.2">
      <c r="A33" s="25" t="s">
        <v>116</v>
      </c>
      <c r="B33" s="24" t="str">
        <f>VLOOKUP($A33,Questions!$A$2:$X$333,2,0)</f>
        <v>Can you provide a current, detailed accessibility roadmap with delivery timelines?</v>
      </c>
      <c r="C33" s="27"/>
      <c r="D33" s="335"/>
      <c r="E33" s="174" t="str">
        <f>IF($C$18="No",'Auto Responses'!$A$4,IF($C33="Yes",VLOOKUP($A33,Questions!$A$2:$X$333,17,0)&amp;"",IF($C33="No",VLOOKUP($A33,Questions!$A$2:$X$333,16,0)&amp;"",VLOOKUP($A33,Questions!$A$2:$X$333,15,0)&amp;"")))</f>
        <v>A detailed accessibility roadmap should reference improvements and progress on known accessibility issues as appropriate but does not necessarily need to list unreleased product features.</v>
      </c>
      <c r="F33" s="208" t="str">
        <f>VLOOKUP($A33,'Institution Evaluation'!$A$56:$F$346,6,0)&amp;""</f>
        <v/>
      </c>
      <c r="I33" s="42"/>
      <c r="J33" s="42"/>
    </row>
    <row r="34" spans="1:12" s="1" customFormat="1" ht="213" customHeight="1" x14ac:dyDescent="0.2">
      <c r="A34" s="25" t="s">
        <v>120</v>
      </c>
      <c r="B34" s="24" t="str">
        <f>VLOOKUP($A34,Questions!$A$2:$X$333,2,0)</f>
        <v>Do you expect your staff to maintain a current skill set in IT accessibility?</v>
      </c>
      <c r="C34" s="27"/>
      <c r="D34" s="335"/>
      <c r="E34" s="174" t="str">
        <f>IF($C$18="No",'Auto Responses'!$A$4,IF($C34="Yes",VLOOKUP($A34,Questions!$A$2:$X$333,17,0)&amp;"",IF($C34="No",VLOOKUP($A34,Questions!$A$2:$X$333,16,0)&amp;"",VLOOKUP($A34,Questions!$A$2:$X$333,15,0)&amp;"")))</f>
        <v>How do you ensure that your professional staff keeps current with digital accessibility laws and best practices? Is your staff able to evaluate and test this product with assistive technologies such as a screen reader or alternative input devices? Examples of staff certification may include IAAP certifications &lt;https://www.accessibilityassociation.org/s/professional-certifications&gt; or §508 Trusted Tester &lt;https://www.dhs.gov/trusted-tester&gt;.</v>
      </c>
      <c r="F34" s="208" t="str">
        <f>VLOOKUP($A34,'Institution Evaluation'!$A$56:$F$346,6,0)&amp;""</f>
        <v/>
      </c>
      <c r="I34" s="42"/>
      <c r="J34" s="42"/>
    </row>
    <row r="35" spans="1:12" s="1" customFormat="1" ht="213" customHeight="1" x14ac:dyDescent="0.2">
      <c r="A35" s="25" t="s">
        <v>123</v>
      </c>
      <c r="B35" s="24" t="str">
        <f>VLOOKUP($A35,Questions!$A$2:$X$333,2,0)</f>
        <v>Do you have documented processes and procedures for implementing accessibility into your development lifecycle?</v>
      </c>
      <c r="C35" s="27"/>
      <c r="D35" s="335"/>
      <c r="E35" s="174" t="str">
        <f>IF($C$18="No",'Auto Responses'!$A$4,IF($C35="Yes",VLOOKUP($A35,Questions!$A$2:$X$333,17,0)&amp;"",IF($C35="No",VLOOKUP($A35,Questions!$A$2:$X$333,16,0)&amp;"",VLOOKUP($A35,Questions!$A$2:$X$333,15,0)&amp;"")))</f>
        <v>Describe where accessibility falls in the development and product lifecycle. Is it at the beginning of your project development or after the product is otherwise complete before launch? Do you incorporate accessibility in your development methods, such as Agile scrums? Does your customer-facing accessibility reporting match your development processes (i.e., Agile methods are best represented using a roadmap and timeline; revised VPAT/ACRs provide a snapshot in time of a given release)?</v>
      </c>
      <c r="F35" s="208" t="str">
        <f>VLOOKUP($A35,'Institution Evaluation'!$A$56:$F$346,6,0)&amp;""</f>
        <v/>
      </c>
      <c r="I35" s="42"/>
      <c r="J35" s="42"/>
    </row>
    <row r="36" spans="1:12" s="1" customFormat="1" ht="38.25" customHeight="1" x14ac:dyDescent="0.2">
      <c r="A36" s="25" t="s">
        <v>126</v>
      </c>
      <c r="B36" s="24" t="str">
        <f>VLOOKUP($A36,Questions!$A$2:$X$333,2,0)</f>
        <v>Can all functions of the application or service be performed using only the keyboard?</v>
      </c>
      <c r="C36" s="27"/>
      <c r="D36" s="335"/>
      <c r="E36" s="174" t="str">
        <f>IF($C$18="No",'Auto Responses'!$A$4,IF($C36="Yes",VLOOKUP($A36,Questions!$A$2:$X$333,17,0)&amp;"",IF($C36="No",VLOOKUP($A36,Questions!$A$2:$X$333,16,0)&amp;"",VLOOKUP($A36,Questions!$A$2:$X$333,15,0)&amp;"")))</f>
        <v/>
      </c>
      <c r="F36" s="208" t="str">
        <f>VLOOKUP($A36,'Institution Evaluation'!$A$56:$F$346,6,0)&amp;""</f>
        <v/>
      </c>
      <c r="I36" s="42"/>
      <c r="J36" s="42"/>
    </row>
    <row r="37" spans="1:12" s="1" customFormat="1" ht="127.5" customHeight="1" x14ac:dyDescent="0.2">
      <c r="A37" s="25" t="s">
        <v>129</v>
      </c>
      <c r="B37" s="24" t="str">
        <f>VLOOKUP($A37,Questions!$A$2:$X$333,2,0)</f>
        <v>Does your product rely on activating a special "accessibility mode," a "lite version," or using an alternate interface (including “overlay” or AI-based alternates)  for accessibility purposes?</v>
      </c>
      <c r="C37" s="27"/>
      <c r="D37" s="335"/>
      <c r="E37" s="174" t="str">
        <f>IF($C$18="No",'Auto Responses'!$A$4,IF($C37="Yes",VLOOKUP($A37,Questions!$A$2:$X$333,17,0)&amp;"",IF($C37="No",VLOOKUP($A37,Questions!$A$2:$X$333,16,0)&amp;"",VLOOKUP($A37,Questions!$A$2:$X$333,15,0)&amp;"")))</f>
        <v>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v>
      </c>
      <c r="F37" s="208" t="str">
        <f>VLOOKUP($A37,'Institution Evaluation'!$A$56:$F$346,6,0)&amp;""</f>
        <v/>
      </c>
      <c r="G37" s="255" t="s">
        <v>1543</v>
      </c>
      <c r="I37" s="42"/>
      <c r="J37" s="42"/>
    </row>
    <row r="38" spans="1:12" s="178" customFormat="1" ht="42" customHeight="1" x14ac:dyDescent="0.2">
      <c r="A38" s="286" t="s">
        <v>1605</v>
      </c>
      <c r="B38" s="271"/>
      <c r="C38" s="272"/>
      <c r="D38" s="336"/>
      <c r="E38" s="274"/>
      <c r="F38" s="275"/>
      <c r="G38" s="276"/>
      <c r="I38" s="179"/>
      <c r="J38" s="179"/>
    </row>
    <row r="39" spans="1:12" s="1" customFormat="1" ht="15" hidden="1" customHeight="1" x14ac:dyDescent="0.2">
      <c r="A39"/>
      <c r="C39" s="14"/>
      <c r="D39" s="15"/>
      <c r="E39" s="16"/>
      <c r="I39" s="42"/>
      <c r="J39" s="42"/>
    </row>
    <row r="40" spans="1:12" ht="15" hidden="1" customHeight="1" x14ac:dyDescent="0.2">
      <c r="A40" s="1"/>
      <c r="B40" s="14"/>
      <c r="C40" s="78"/>
      <c r="D40" s="16"/>
      <c r="E40" s="1"/>
      <c r="H40" s="42"/>
      <c r="I40" s="1"/>
      <c r="J40" s="1"/>
      <c r="L40"/>
    </row>
    <row r="41" spans="1:12" ht="0" hidden="1" customHeight="1" x14ac:dyDescent="0.2">
      <c r="A41" s="25" t="e">
        <f>#REF!</f>
        <v>#REF!</v>
      </c>
    </row>
    <row r="42" spans="1:12" ht="0" hidden="1" customHeight="1" x14ac:dyDescent="0.2">
      <c r="A42" s="25" t="e">
        <f>#REF!</f>
        <v>#REF!</v>
      </c>
    </row>
    <row r="43" spans="1:12" ht="0" hidden="1" customHeight="1" x14ac:dyDescent="0.2">
      <c r="A43" s="25" t="e">
        <f>#REF!</f>
        <v>#REF!</v>
      </c>
    </row>
    <row r="44" spans="1:12" ht="0" hidden="1" customHeight="1" x14ac:dyDescent="0.2">
      <c r="A44" s="25" t="e">
        <f>#REF!</f>
        <v>#REF!</v>
      </c>
    </row>
    <row r="45" spans="1:12" ht="0" hidden="1" customHeight="1" x14ac:dyDescent="0.2">
      <c r="A45" s="25" t="e">
        <f>#REF!</f>
        <v>#REF!</v>
      </c>
    </row>
    <row r="46" spans="1:12" ht="0" hidden="1" customHeight="1" x14ac:dyDescent="0.2">
      <c r="A46" s="25" t="e">
        <f>#REF!</f>
        <v>#REF!</v>
      </c>
    </row>
    <row r="47" spans="1:12" ht="0" hidden="1" customHeight="1" x14ac:dyDescent="0.2">
      <c r="A47" s="25" t="e">
        <f>#REF!</f>
        <v>#REF!</v>
      </c>
    </row>
  </sheetData>
  <dataValidations count="3">
    <dataValidation allowBlank="1" showInputMessage="1" showErrorMessage="1" promptTitle="Warning!" prompt="The HECVAT is built using a number of complex formulas. Editing this cell can break the functionality of the tool. " sqref="D13:F16 A3:A38 C19:D19 C17:D17 C4:F12 C2:F2 D3:F3 B2:B38 E17:F37" xr:uid="{0F8CA259-A20F-44D0-B056-D4E572BCC26C}"/>
    <dataValidation allowBlank="1" showInputMessage="1" showErrorMessage="1" prompt="This cell should be left blank. Input your answer in column C." sqref="D20:D24" xr:uid="{BB71BC20-D71A-4329-9EB7-BB86EEEA3672}"/>
    <dataValidation allowBlank="1" showInputMessage="1" showErrorMessage="1" prompt="This answer has been populated from the &quot;START HERE&quot; tab and does not need to be re-entered." sqref="C18 C13:C16 C3" xr:uid="{909D3885-6C61-4775-AC6D-531E34A7A2D5}"/>
  </dataValidations>
  <hyperlinks>
    <hyperlink ref="A11" r:id="rId1" display="http://www.educause.edu/HECVAT" xr:uid="{5A6CDD08-3A9C-4C08-90F5-EFD4549B7006}"/>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139FE42-BF81-465B-92BD-7BBE9E45A1ED}">
          <x14:formula1>
            <xm:f>'Auto Responses'!$J$3:$J$4</xm:f>
          </x14:formula1>
          <xm:sqref>C25:C38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89BCC-22A6-402F-9D9B-7BE4A2C8BA87}">
  <sheetPr>
    <tabColor rgb="FF00636C"/>
  </sheetPr>
  <dimension ref="A1:L94"/>
  <sheetViews>
    <sheetView showGridLines="0" showZeros="0" topLeftCell="A2" zoomScale="80" zoomScaleNormal="80" workbookViewId="0">
      <selection activeCell="A2" sqref="A2"/>
    </sheetView>
  </sheetViews>
  <sheetFormatPr defaultColWidth="0" defaultRowHeight="0" customHeight="1" zeroHeight="1" x14ac:dyDescent="0.2"/>
  <cols>
    <col min="1" max="1" width="8.296875" customWidth="1"/>
    <col min="2" max="2" width="55.09765625" style="1" customWidth="1"/>
    <col min="3" max="3" width="18.8984375" style="14" customWidth="1"/>
    <col min="4" max="4" width="55.69921875" style="15" customWidth="1"/>
    <col min="5" max="5" width="32" style="16" customWidth="1"/>
    <col min="6" max="6" width="32" style="1" customWidth="1"/>
    <col min="7" max="7" width="18.09765625" style="1" customWidth="1"/>
    <col min="8" max="8" width="18.09765625" style="1" hidden="1" customWidth="1"/>
    <col min="9" max="10" width="18.09765625" style="42" hidden="1" customWidth="1"/>
    <col min="11" max="11" width="4.5" style="1" hidden="1" customWidth="1"/>
    <col min="12" max="12" width="6.59765625" style="1" hidden="1" customWidth="1"/>
    <col min="13" max="16384" width="6.59765625" hidden="1"/>
  </cols>
  <sheetData>
    <row r="1" spans="1:10" ht="0" hidden="1" customHeight="1" x14ac:dyDescent="0.2">
      <c r="A1" t="s">
        <v>1542</v>
      </c>
    </row>
    <row r="2" spans="1:10" ht="36" customHeight="1" x14ac:dyDescent="0.2">
      <c r="A2" s="175" t="s">
        <v>1468</v>
      </c>
      <c r="B2" s="175"/>
      <c r="C2" s="176"/>
      <c r="D2" s="330"/>
      <c r="E2" s="177"/>
      <c r="F2" s="177" t="str">
        <f>'Auto Responses'!$A$36</f>
        <v>Version 4.04</v>
      </c>
      <c r="J2" s="1"/>
    </row>
    <row r="3" spans="1:10" s="1" customFormat="1" ht="29.1" customHeight="1" x14ac:dyDescent="0.2">
      <c r="A3" s="44" t="s">
        <v>1002</v>
      </c>
      <c r="B3" s="45"/>
      <c r="C3" s="73">
        <f>'START HERE'!$C$3</f>
        <v>0</v>
      </c>
      <c r="D3" s="331"/>
      <c r="E3" s="43"/>
      <c r="F3" s="57"/>
      <c r="I3" s="42"/>
    </row>
    <row r="4" spans="1:10" s="1" customFormat="1" ht="36" customHeight="1" x14ac:dyDescent="0.2">
      <c r="A4" s="17" t="s">
        <v>927</v>
      </c>
      <c r="B4" s="18"/>
      <c r="C4" s="19"/>
      <c r="D4" s="20"/>
      <c r="E4" s="21"/>
      <c r="F4" s="21"/>
      <c r="I4" s="42"/>
    </row>
    <row r="5" spans="1:10" s="1" customFormat="1" ht="19.5" customHeight="1" x14ac:dyDescent="0.2">
      <c r="A5" s="49" t="str">
        <f>HLOOKUP($A$4,'Auto Responses'!$D$2:$D$8,2,0)&amp;""</f>
        <v>1. Complete the "Start Here" tab and review the "Required Questions" guidance to find the other sections are required for your product or service.</v>
      </c>
      <c r="B5" s="22"/>
      <c r="C5" s="74"/>
      <c r="D5" s="332"/>
      <c r="E5" s="22"/>
      <c r="F5" s="280"/>
      <c r="I5" s="42"/>
    </row>
    <row r="6" spans="1:10" s="1" customFormat="1" ht="19.5" customHeight="1" x14ac:dyDescent="0.2">
      <c r="A6" s="49" t="str">
        <f>HLOOKUP($A$4,'Auto Responses'!$D$2:$D$8,3,0)&amp;""</f>
        <v>2. Complete the "Organization" tab and the applicable questions in each of the next 5 tabs (Product through Privacy) that apply, based on your answers to the "Required Questions."</v>
      </c>
      <c r="B6" s="22"/>
      <c r="C6" s="74"/>
      <c r="D6" s="332"/>
      <c r="E6" s="22"/>
      <c r="F6" s="281"/>
      <c r="I6" s="42"/>
    </row>
    <row r="7" spans="1:10" s="1" customFormat="1" ht="19.5" customHeight="1" x14ac:dyDescent="0.2">
      <c r="A7" s="49" t="str">
        <f>HLOOKUP($A$4,'Auto Responses'!$D$2:$D$8,4,0)&amp;""</f>
        <v xml:space="preserve">3. Guidance in column E may change based on your answers to prompt details in "Additional Information." If leaving an answer blank, you must also state why in "Additional Information". </v>
      </c>
      <c r="B7" s="22"/>
      <c r="C7" s="74"/>
      <c r="D7" s="332"/>
      <c r="E7" s="22"/>
      <c r="F7" s="281"/>
      <c r="I7" s="42"/>
    </row>
    <row r="8" spans="1:10" s="1" customFormat="1" ht="19.5" customHeight="1" x14ac:dyDescent="0.2">
      <c r="A8" s="49" t="str">
        <f>HLOOKUP($A$4,'Auto Responses'!$D$2:$D$8,5,0)&amp;""</f>
        <v>4. DO NOT complete any fields in the "Evaluation" sheets or the "Analyst Notes" column.</v>
      </c>
      <c r="B8" s="22"/>
      <c r="C8" s="74"/>
      <c r="D8" s="332"/>
      <c r="E8" s="22"/>
      <c r="F8" s="281"/>
      <c r="I8" s="42"/>
    </row>
    <row r="9" spans="1:10" s="1" customFormat="1" ht="19.5" customHeight="1" x14ac:dyDescent="0.2">
      <c r="A9" s="49" t="str">
        <f>HLOOKUP($A$4,'Auto Responses'!$D$2:$D$8,6,0)&amp;""</f>
        <v>5. Return the completed file to institutions.</v>
      </c>
      <c r="B9" s="22"/>
      <c r="C9" s="74"/>
      <c r="D9" s="332"/>
      <c r="E9" s="22"/>
      <c r="F9" s="281"/>
      <c r="I9" s="42"/>
    </row>
    <row r="10" spans="1:10" s="1" customFormat="1" ht="19.5" customHeight="1" x14ac:dyDescent="0.2">
      <c r="A10" s="265" t="str">
        <f>HLOOKUP($A$4,'Auto Responses'!$D$2:$D$8,7,0)&amp;""</f>
        <v>* Denotes critical questions. Critical questions are those deemed most important to institutions by higher education volunteers.</v>
      </c>
      <c r="B10" s="22"/>
      <c r="C10" s="74"/>
      <c r="D10" s="332"/>
      <c r="E10" s="22"/>
      <c r="F10" s="281"/>
      <c r="I10" s="42"/>
    </row>
    <row r="11" spans="1:10" s="1" customFormat="1" ht="19.5" customHeight="1" x14ac:dyDescent="0.2">
      <c r="A11" s="264" t="str">
        <f>HLOOKUP($A$4,'Auto Responses'!$D$2:$D$9,8,0)&amp;""</f>
        <v>For full instructions, please visit educause.edu/HECVAT</v>
      </c>
      <c r="B11" s="22"/>
      <c r="C11" s="74"/>
      <c r="D11" s="332"/>
      <c r="E11" s="22"/>
      <c r="F11" s="282"/>
      <c r="I11" s="42"/>
    </row>
    <row r="12" spans="1:10" s="1" customFormat="1" ht="36" customHeight="1" x14ac:dyDescent="0.2">
      <c r="A12" s="70" t="str">
        <f>VLOOKUP(LEFT($A13,4),'Auto Responses'!$N$4:$O$38,2,0)&amp;""</f>
        <v xml:space="preserve"> General Information</v>
      </c>
      <c r="B12" s="18"/>
      <c r="C12" s="19" t="s">
        <v>1595</v>
      </c>
      <c r="D12" s="333"/>
      <c r="E12" s="23"/>
      <c r="F12" s="23"/>
      <c r="I12" s="42"/>
      <c r="J12" s="42"/>
    </row>
    <row r="13" spans="1:10" s="1" customFormat="1" ht="22.35" customHeight="1" x14ac:dyDescent="0.2">
      <c r="A13" s="25" t="s">
        <v>21</v>
      </c>
      <c r="B13" s="26" t="str">
        <f>VLOOKUP($A13,Questions!$A$2:$X$333,2,0)&amp;""</f>
        <v>Solution Provider Name</v>
      </c>
      <c r="C13" s="83" t="str">
        <f>VLOOKUP($A13,'START HERE'!$A$13:$C$21,3,0)&amp;""</f>
        <v/>
      </c>
      <c r="D13" s="39"/>
      <c r="E13" s="39"/>
      <c r="F13" s="57"/>
      <c r="I13" s="42"/>
      <c r="J13" s="42"/>
    </row>
    <row r="14" spans="1:10" s="1" customFormat="1" ht="22.35" customHeight="1" x14ac:dyDescent="0.2">
      <c r="A14" s="25" t="s">
        <v>24</v>
      </c>
      <c r="B14" s="26" t="str">
        <f>VLOOKUP($A14,Questions!$A$2:$X$333,2,0)&amp;""</f>
        <v>Solution Name</v>
      </c>
      <c r="C14" s="83" t="str">
        <f>VLOOKUP($A14,'START HERE'!$A$13:$C$21,3,0)&amp;""</f>
        <v/>
      </c>
      <c r="D14" s="39"/>
      <c r="E14" s="39"/>
      <c r="F14" s="57"/>
      <c r="I14" s="42"/>
      <c r="J14" s="42"/>
    </row>
    <row r="15" spans="1:10" s="1" customFormat="1" ht="22.35" customHeight="1" x14ac:dyDescent="0.2">
      <c r="A15" s="25" t="s">
        <v>25</v>
      </c>
      <c r="B15" s="26" t="str">
        <f>VLOOKUP($A15,Questions!$A$2:$X$333,2,0)&amp;""</f>
        <v>Solution Description</v>
      </c>
      <c r="C15" s="83" t="str">
        <f>VLOOKUP($A15,'START HERE'!$A$13:$C$21,3,0)&amp;""</f>
        <v/>
      </c>
      <c r="D15" s="39"/>
      <c r="E15" s="39"/>
      <c r="F15" s="57"/>
      <c r="I15" s="42"/>
      <c r="J15" s="42"/>
    </row>
    <row r="16" spans="1:10" s="1" customFormat="1" ht="22.35" customHeight="1" thickBot="1" x14ac:dyDescent="0.25">
      <c r="A16" s="25" t="s">
        <v>30</v>
      </c>
      <c r="B16" s="26" t="str">
        <f>VLOOKUP($A16,Questions!$A$2:$X$333,2,0)&amp;""</f>
        <v>Country of Company Headquarters</v>
      </c>
      <c r="C16" s="83" t="str">
        <f>VLOOKUP($A16,'START HERE'!$A$13:$C$21,3,0)&amp;""</f>
        <v/>
      </c>
      <c r="D16" s="39"/>
      <c r="E16" s="39"/>
      <c r="F16" s="57"/>
      <c r="I16" s="42"/>
      <c r="J16" s="42"/>
    </row>
    <row r="17" spans="1:10" s="1" customFormat="1" ht="37.35" customHeight="1" thickBot="1" x14ac:dyDescent="0.25">
      <c r="A17" s="70" t="str">
        <f>VLOOKUP(LEFT($A18,4),'Auto Responses'!$N$4:$O$38,2,0)&amp;""</f>
        <v xml:space="preserve"> Required Questions</v>
      </c>
      <c r="B17" s="29"/>
      <c r="C17" s="19" t="s">
        <v>1595</v>
      </c>
      <c r="D17" s="19" t="s">
        <v>72</v>
      </c>
      <c r="E17" s="38" t="s">
        <v>910</v>
      </c>
      <c r="F17" s="194" t="s">
        <v>911</v>
      </c>
      <c r="I17" s="42"/>
      <c r="J17" s="42"/>
    </row>
    <row r="18" spans="1:10" s="1" customFormat="1" ht="38.25" customHeight="1" x14ac:dyDescent="0.2">
      <c r="A18" s="25" t="s">
        <v>54</v>
      </c>
      <c r="B18" s="24" t="str">
        <f>VLOOKUP($A18,Questions!$A$2:$X$333,2,0)</f>
        <v>Are you providing consulting services?</v>
      </c>
      <c r="C18" s="80" t="str">
        <f>VLOOKUP($A18,'START HERE'!$A$23:$F$36,3,0)&amp;""</f>
        <v/>
      </c>
      <c r="D18" s="337" t="str">
        <f>VLOOKUP($A18,'START HERE'!$A$23:$F$36,4,0)&amp;""</f>
        <v/>
      </c>
      <c r="E18" s="174" t="str">
        <f>IF($C18="Yes",VLOOKUP($A18,Questions!$A$2:$X$333,17,0)&amp;"",IF($C18="No",VLOOKUP($A18,Questions!$A$2:$X$333,16,0)&amp;"",VLOOKUP($A18,Questions!$A$2:$X$333,15,0)&amp;""))</f>
        <v/>
      </c>
      <c r="F18" s="208" t="str">
        <f>VLOOKUP($A18,'Institution Evaluation'!$A$56:$F$346,6,0)&amp;""</f>
        <v/>
      </c>
      <c r="I18" s="42"/>
      <c r="J18" s="42"/>
    </row>
    <row r="19" spans="1:10" s="1" customFormat="1" ht="51.75" customHeight="1" x14ac:dyDescent="0.2">
      <c r="A19" s="25" t="s">
        <v>61</v>
      </c>
      <c r="B19" s="24" t="str">
        <f>VLOOKUP($A19,Questions!$A$2:$X$333,2,0)</f>
        <v>Does your solution process protected health information (PHI) or any data covered by the Health Insurance Portability and Accountability Act (HIPAA)?</v>
      </c>
      <c r="C19" s="80" t="str">
        <f>VLOOKUP($A19,'START HERE'!$A$23:$F$36,3,0)&amp;""</f>
        <v/>
      </c>
      <c r="D19" s="337" t="str">
        <f>VLOOKUP($A19,'START HERE'!$A$23:$F$36,4,0)&amp;""</f>
        <v/>
      </c>
      <c r="E19" s="174" t="str">
        <f>IF($C19="Yes",VLOOKUP($A19,Questions!$A$2:$X$333,17,0)&amp;"",IF($C19="No",VLOOKUP($A19,Questions!$A$2:$X$333,16,0)&amp;"",VLOOKUP($A19,Questions!$A$2:$X$333,15,0)&amp;""))</f>
        <v>Answer "yes" if your solution handles personal health information (PHI), either directly or via a third party.</v>
      </c>
      <c r="F19" s="208" t="str">
        <f>VLOOKUP($A19,'Institution Evaluation'!$A$56:$F$346,6,0)&amp;""</f>
        <v/>
      </c>
      <c r="I19" s="42"/>
      <c r="J19" s="42"/>
    </row>
    <row r="20" spans="1:10" s="1" customFormat="1" ht="51.75" customHeight="1" x14ac:dyDescent="0.2">
      <c r="A20" s="25" t="s">
        <v>64</v>
      </c>
      <c r="B20" s="24" t="str">
        <f>VLOOKUP($A20,Questions!$A$2:$X$333,2,0)</f>
        <v>Is the solution designed to process, store, or transmit credit card information?</v>
      </c>
      <c r="C20" s="80" t="str">
        <f>VLOOKUP($A20,'START HERE'!$A$23:$F$36,3,0)&amp;""</f>
        <v/>
      </c>
      <c r="D20" s="337" t="str">
        <f>VLOOKUP($A20,'START HERE'!$A$23:$F$36,4,0)&amp;""</f>
        <v/>
      </c>
      <c r="E20" s="174" t="str">
        <f>IF($C20="Yes",VLOOKUP($A20,Questions!$A$2:$X$333,17,0)&amp;"",IF($C20="No",VLOOKUP($A20,Questions!$A$2:$X$333,16,0)&amp;"",VLOOKUP($A20,Questions!$A$2:$X$333,15,0)&amp;""))</f>
        <v>Answer yes if your solution handles PCI (credit card) information, either directly or via a third party.</v>
      </c>
      <c r="F20" s="208" t="str">
        <f>VLOOKUP($A20,'Institution Evaluation'!$A$56:$F$346,6,0)&amp;""</f>
        <v/>
      </c>
      <c r="I20" s="42"/>
      <c r="J20" s="42"/>
    </row>
    <row r="21" spans="1:10" s="1" customFormat="1" ht="69" customHeight="1" thickBot="1" x14ac:dyDescent="0.25">
      <c r="A21" s="25" t="s">
        <v>67</v>
      </c>
      <c r="B21" s="24" t="str">
        <f>VLOOKUP($A21,Questions!$A$2:$X$333,2,0)</f>
        <v>Does operating your solution require the institution to operate a physical or virtual appliance in their own environment or to provide inbound firewall exceptions to allow your employees to remotely administer systems in the institution's environment?</v>
      </c>
      <c r="C21" s="80" t="str">
        <f>VLOOKUP($A21,'START HERE'!$A$23:$F$36,3,0)&amp;""</f>
        <v/>
      </c>
      <c r="D21" s="337" t="str">
        <f>VLOOKUP($A21,'START HERE'!$A$23:$F$36,4,0)&amp;""</f>
        <v/>
      </c>
      <c r="E21" s="174" t="str">
        <f>IF($C21="Yes",VLOOKUP($A21,Questions!$A$2:$X$333,17,0)&amp;"",IF($C21="No",VLOOKUP($A21,Questions!$A$2:$X$333,16,0)&amp;"",VLOOKUP($A21,Questions!$A$2:$X$333,15,0)&amp;""))</f>
        <v/>
      </c>
      <c r="F21" s="208" t="str">
        <f>VLOOKUP($A21,'Institution Evaluation'!$A$56:$F$346,6,0)&amp;""</f>
        <v/>
      </c>
      <c r="G21" s="255" t="s">
        <v>1543</v>
      </c>
      <c r="I21" s="42"/>
      <c r="J21" s="42"/>
    </row>
    <row r="22" spans="1:10" s="1" customFormat="1" ht="37.35" customHeight="1" thickBot="1" x14ac:dyDescent="0.25">
      <c r="A22" s="70" t="str">
        <f>VLOOKUP(LEFT($A23,4),'Auto Responses'!$N$4:$O$38,2,0)&amp;""</f>
        <v xml:space="preserve"> Consulting Services</v>
      </c>
      <c r="B22" s="29"/>
      <c r="C22" s="19" t="s">
        <v>1595</v>
      </c>
      <c r="D22" s="19" t="s">
        <v>72</v>
      </c>
      <c r="E22" s="38" t="s">
        <v>910</v>
      </c>
      <c r="F22" s="194" t="s">
        <v>911</v>
      </c>
      <c r="I22" s="42"/>
      <c r="J22" s="42"/>
    </row>
    <row r="23" spans="1:10" s="1" customFormat="1" ht="28.5" x14ac:dyDescent="0.2">
      <c r="A23" s="25" t="s">
        <v>146</v>
      </c>
      <c r="B23" s="24" t="str">
        <f>VLOOKUP($A23,Questions!$A$2:$X$333,2,0)</f>
        <v>Will the consultant require access to the institution's network resources?*</v>
      </c>
      <c r="C23" s="27"/>
      <c r="D23" s="348"/>
      <c r="E23" s="174" t="str">
        <f>IF($C$18="No",'Auto Responses'!$A$5,IF($C23="Yes",VLOOKUP($A23,Questions!$A$2:$X$333,17,0)&amp;"",IF($C23="No",VLOOKUP($A23,Questions!$A$2:$X$333,16,0)&amp;"",VLOOKUP($A23,Questions!$A$2:$X$333,15,0)&amp;"")))</f>
        <v/>
      </c>
      <c r="F23" s="208" t="str">
        <f>VLOOKUP($A23,'Institution Evaluation'!$A$56:$F$346,6,0)&amp;""</f>
        <v/>
      </c>
      <c r="I23" s="42"/>
      <c r="J23" s="42"/>
    </row>
    <row r="24" spans="1:10" s="1" customFormat="1" ht="28.5" x14ac:dyDescent="0.2">
      <c r="A24" s="25" t="s">
        <v>150</v>
      </c>
      <c r="B24" s="24" t="str">
        <f>VLOOKUP($A24,Questions!$A$2:$X$333,2,0)</f>
        <v>Has the consultant received training on (sensitive, HIPAA, PCI, etc.) data handling?*</v>
      </c>
      <c r="C24" s="27"/>
      <c r="D24" s="348"/>
      <c r="E24" s="174" t="str">
        <f>IF($C$18="No",'Auto Responses'!$A$5,IF($C24="Yes",VLOOKUP($A24,Questions!$A$2:$X$333,17,0)&amp;"",IF($C24="No",VLOOKUP($A24,Questions!$A$2:$X$333,16,0)&amp;"",VLOOKUP($A24,Questions!$A$2:$X$333,15,0)&amp;"")))</f>
        <v/>
      </c>
      <c r="F24" s="208" t="str">
        <f>VLOOKUP($A24,'Institution Evaluation'!$A$56:$F$346,6,0)&amp;""</f>
        <v/>
      </c>
      <c r="I24" s="42"/>
      <c r="J24" s="42"/>
    </row>
    <row r="25" spans="1:10" s="1" customFormat="1" ht="36" customHeight="1" x14ac:dyDescent="0.2">
      <c r="A25" s="25" t="s">
        <v>151</v>
      </c>
      <c r="B25" s="24" t="str">
        <f>VLOOKUP($A25,Questions!$A$2:$X$333,2,0)</f>
        <v>Is the data encrypted (at rest) while in the consultant's possession?*</v>
      </c>
      <c r="C25" s="27"/>
      <c r="D25" s="348"/>
      <c r="E25" s="174" t="str">
        <f>IF($C$18="No",'Auto Responses'!$A$5,IF($C25="Yes",VLOOKUP($A25,Questions!$A$2:$X$333,17,0)&amp;"",IF($C25="No",VLOOKUP($A25,Questions!$A$2:$X$333,16,0)&amp;"",VLOOKUP($A25,Questions!$A$2:$X$333,15,0)&amp;"")))</f>
        <v/>
      </c>
      <c r="F25" s="208" t="str">
        <f>VLOOKUP($A25,'Institution Evaluation'!$A$56:$F$346,6,0)&amp;""</f>
        <v/>
      </c>
      <c r="H25" s="178"/>
      <c r="I25" s="42"/>
      <c r="J25" s="42"/>
    </row>
    <row r="26" spans="1:10" s="1" customFormat="1" ht="15" x14ac:dyDescent="0.2">
      <c r="A26" s="25" t="s">
        <v>153</v>
      </c>
      <c r="B26" s="24" t="str">
        <f>VLOOKUP($A26,Questions!$A$2:$X$333,2,0)</f>
        <v>Can access be restricted based on source IP address?*</v>
      </c>
      <c r="C26" s="27"/>
      <c r="D26" s="348"/>
      <c r="E26" s="174" t="str">
        <f>IF($C$18="No",'Auto Responses'!$A$5,IF($C26="Yes",VLOOKUP($A26,Questions!$A$2:$X$333,17,0)&amp;"",IF($C26="No",VLOOKUP($A26,Questions!$A$2:$X$333,16,0)&amp;"",VLOOKUP($A26,Questions!$A$2:$X$333,15,0)&amp;"")))</f>
        <v/>
      </c>
      <c r="F26" s="208" t="str">
        <f>VLOOKUP($A26,'Institution Evaluation'!$A$56:$F$346,6,0)&amp;""</f>
        <v/>
      </c>
      <c r="I26" s="42"/>
      <c r="J26" s="42"/>
    </row>
    <row r="27" spans="1:10" s="1" customFormat="1" ht="15" x14ac:dyDescent="0.2">
      <c r="A27" s="25" t="s">
        <v>155</v>
      </c>
      <c r="B27" s="24" t="str">
        <f>VLOOKUP($A27,Questions!$A$2:$X$333,2,0)</f>
        <v>Will the consulting take place on-premises?</v>
      </c>
      <c r="C27" s="27"/>
      <c r="D27" s="348"/>
      <c r="E27" s="174" t="str">
        <f>IF($C$18="No",'Auto Responses'!$A$5,IF($C27="Yes",VLOOKUP($A27,Questions!$A$2:$X$333,17,0)&amp;"",IF($C27="No",VLOOKUP($A27,Questions!$A$2:$X$333,16,0)&amp;"",VLOOKUP($A27,Questions!$A$2:$X$333,15,0)&amp;"")))</f>
        <v/>
      </c>
      <c r="F27" s="208" t="str">
        <f>VLOOKUP($A27,'Institution Evaluation'!$A$56:$F$346,6,0)&amp;""</f>
        <v/>
      </c>
      <c r="I27" s="42"/>
      <c r="J27" s="42"/>
    </row>
    <row r="28" spans="1:10" s="1" customFormat="1" ht="28.5" x14ac:dyDescent="0.2">
      <c r="A28" s="25" t="s">
        <v>156</v>
      </c>
      <c r="B28" s="24" t="str">
        <f>VLOOKUP($A28,Questions!$A$2:$X$333,2,0)</f>
        <v>Will the consultant require access to hardware in the institution's data centers?</v>
      </c>
      <c r="C28" s="27"/>
      <c r="D28" s="348"/>
      <c r="E28" s="174" t="str">
        <f>IF($C$18="No",'Auto Responses'!$A$5,IF($C28="Yes",VLOOKUP($A28,Questions!$A$2:$X$333,17,0)&amp;"",IF($C28="No",VLOOKUP($A28,Questions!$A$2:$X$333,16,0)&amp;"",VLOOKUP($A28,Questions!$A$2:$X$333,15,0)&amp;"")))</f>
        <v/>
      </c>
      <c r="F28" s="208" t="str">
        <f>VLOOKUP($A28,'Institution Evaluation'!$A$56:$F$346,6,0)&amp;""</f>
        <v/>
      </c>
      <c r="I28" s="42"/>
      <c r="J28" s="42"/>
    </row>
    <row r="29" spans="1:10" s="1" customFormat="1" ht="28.5" x14ac:dyDescent="0.2">
      <c r="A29" s="25" t="s">
        <v>159</v>
      </c>
      <c r="B29" s="24" t="str">
        <f>VLOOKUP($A29,Questions!$A$2:$X$333,2,0)</f>
        <v>Will the consultant require an account within the institution's domain (@*.edu)?</v>
      </c>
      <c r="C29" s="27"/>
      <c r="D29" s="348"/>
      <c r="E29" s="174" t="str">
        <f>IF($C$18="No",'Auto Responses'!$A$5,IF($C29="Yes",VLOOKUP($A29,Questions!$A$2:$X$333,17,0)&amp;"",IF($C29="No",VLOOKUP($A29,Questions!$A$2:$X$333,16,0)&amp;"",VLOOKUP($A29,Questions!$A$2:$X$333,15,0)&amp;"")))</f>
        <v/>
      </c>
      <c r="F29" s="208" t="str">
        <f>VLOOKUP($A29,'Institution Evaluation'!$A$56:$F$346,6,0)&amp;""</f>
        <v/>
      </c>
      <c r="I29" s="42"/>
      <c r="J29" s="42"/>
    </row>
    <row r="30" spans="1:10" s="1" customFormat="1" ht="15" x14ac:dyDescent="0.2">
      <c r="A30" s="25" t="s">
        <v>160</v>
      </c>
      <c r="B30" s="24" t="str">
        <f>VLOOKUP($A30,Questions!$A$2:$X$333,2,0)</f>
        <v>Will any data be transferred to the consultant's possession?</v>
      </c>
      <c r="C30" s="27"/>
      <c r="D30" s="348"/>
      <c r="E30" s="174" t="str">
        <f>IF($C$18="No",'Auto Responses'!$A$5,IF($C30="Yes",VLOOKUP($A30,Questions!$A$2:$X$333,17,0)&amp;"",IF($C30="No",VLOOKUP($A30,Questions!$A$2:$X$333,16,0)&amp;"",VLOOKUP($A30,Questions!$A$2:$X$333,15,0)&amp;"")))</f>
        <v/>
      </c>
      <c r="F30" s="208" t="str">
        <f>VLOOKUP($A30,'Institution Evaluation'!$A$56:$F$346,6,0)&amp;""</f>
        <v/>
      </c>
      <c r="I30" s="42"/>
      <c r="J30" s="42"/>
    </row>
    <row r="31" spans="1:10" s="1" customFormat="1" ht="29.25" thickBot="1" x14ac:dyDescent="0.25">
      <c r="A31" s="25" t="s">
        <v>163</v>
      </c>
      <c r="B31" s="24" t="str">
        <f>VLOOKUP($A31,Questions!$A$2:$X$333,2,0)</f>
        <v>Will the consultant need remote access to the institution's network or systems?</v>
      </c>
      <c r="C31" s="27"/>
      <c r="D31" s="348"/>
      <c r="E31" s="174" t="str">
        <f>IF($C$18="No",'Auto Responses'!$A$5,IF($C31="Yes",VLOOKUP($A31,Questions!$A$2:$X$333,17,0)&amp;"",IF($C31="No",VLOOKUP($A31,Questions!$A$2:$X$333,16,0)&amp;"",VLOOKUP($A31,Questions!$A$2:$X$333,15,0)&amp;"")))</f>
        <v/>
      </c>
      <c r="F31" s="208" t="str">
        <f>VLOOKUP($A31,'Institution Evaluation'!$A$56:$F$346,6,0)&amp;""</f>
        <v/>
      </c>
      <c r="G31" s="255" t="s">
        <v>1543</v>
      </c>
      <c r="I31" s="42"/>
      <c r="J31" s="42"/>
    </row>
    <row r="32" spans="1:10" s="1" customFormat="1" ht="37.35" customHeight="1" thickBot="1" x14ac:dyDescent="0.25">
      <c r="A32" s="70" t="str">
        <f>VLOOKUP(LEFT($A33,4),'Auto Responses'!$N$4:$O$38,2,0)&amp;""</f>
        <v xml:space="preserve">HIPAA Compliance </v>
      </c>
      <c r="B32" s="29"/>
      <c r="C32" s="19" t="s">
        <v>1595</v>
      </c>
      <c r="D32" s="19" t="s">
        <v>72</v>
      </c>
      <c r="E32" s="38" t="s">
        <v>910</v>
      </c>
      <c r="F32" s="194" t="s">
        <v>911</v>
      </c>
      <c r="I32" s="42"/>
      <c r="J32" s="42"/>
    </row>
    <row r="33" spans="1:10" s="1" customFormat="1" ht="49.5" customHeight="1" x14ac:dyDescent="0.2">
      <c r="A33" s="25" t="s">
        <v>611</v>
      </c>
      <c r="B33" s="24" t="str">
        <f>VLOOKUP($A33,Questions!$A$2:$X$333,2,0)</f>
        <v>Do your workforce members receive regular training related to the Health Insurance Portability and Accountability Act (HIPAA) Privacy and Security Rules and the HITECH Act?*</v>
      </c>
      <c r="C33" s="27"/>
      <c r="D33" s="348"/>
      <c r="E33" s="174" t="str">
        <f>IF($C$19="No",'Auto Responses'!$A$7,IF($C33="Yes",VLOOKUP($A33,Questions!$A$2:$X$333,17,0)&amp;"",IF($C33="No",VLOOKUP($A33,Questions!$A$2:$X$333,16,0)&amp;"",VLOOKUP($A33,Questions!$A$2:$X$333,15,0)&amp;"")))</f>
        <v>Refer to HIPAA regulations documentation for supplemental guidance in this section.</v>
      </c>
      <c r="F33" s="208" t="str">
        <f>VLOOKUP($A33,'Institution Evaluation'!$A$56:$F$346,6,0)&amp;""</f>
        <v/>
      </c>
      <c r="I33" s="42"/>
      <c r="J33" s="42"/>
    </row>
    <row r="34" spans="1:10" s="1" customFormat="1" ht="49.5" customHeight="1" x14ac:dyDescent="0.2">
      <c r="A34" s="25" t="s">
        <v>616</v>
      </c>
      <c r="B34" s="24" t="str">
        <f>VLOOKUP($A34,Questions!$A$2:$X$333,2,0)</f>
        <v>Have you identified areas of risk?*</v>
      </c>
      <c r="C34" s="27"/>
      <c r="D34" s="348"/>
      <c r="E34" s="174" t="str">
        <f>IF($C$19="No",'Auto Responses'!$A$7,IF($C34="Yes",VLOOKUP($A34,Questions!$A$2:$X$333,17,0)&amp;"",IF($C34="No",VLOOKUP($A34,Questions!$A$2:$X$333,16,0)&amp;"",VLOOKUP($A34,Questions!$A$2:$X$333,15,0)&amp;"")))</f>
        <v>Refer to HIPAA regulations documentation for supplemental guidance in this section.</v>
      </c>
      <c r="F34" s="208" t="str">
        <f>VLOOKUP($A34,'Institution Evaluation'!$A$56:$F$346,6,0)&amp;""</f>
        <v/>
      </c>
      <c r="I34" s="42"/>
      <c r="J34" s="42"/>
    </row>
    <row r="35" spans="1:10" s="1" customFormat="1" ht="49.5" customHeight="1" x14ac:dyDescent="0.2">
      <c r="A35" s="25" t="s">
        <v>618</v>
      </c>
      <c r="B35" s="24" t="str">
        <f>VLOOKUP($A35,Questions!$A$2:$X$333,2,0)</f>
        <v>Have the relevant policies/plans been tested?*</v>
      </c>
      <c r="C35" s="27"/>
      <c r="D35" s="348"/>
      <c r="E35" s="174" t="str">
        <f>IF($C$19="No",'Auto Responses'!$A$7,IF($C35="Yes",VLOOKUP($A35,Questions!$A$2:$X$333,17,0)&amp;"",IF($C35="No",VLOOKUP($A35,Questions!$A$2:$X$333,16,0)&amp;"",VLOOKUP($A35,Questions!$A$2:$X$333,15,0)&amp;"")))</f>
        <v>Refer to HIPAA regulations documentation for supplemental guidance in this section.</v>
      </c>
      <c r="F35" s="208" t="str">
        <f>VLOOKUP($A35,'Institution Evaluation'!$A$56:$F$346,6,0)&amp;""</f>
        <v/>
      </c>
      <c r="I35" s="42"/>
      <c r="J35" s="42"/>
    </row>
    <row r="36" spans="1:10" s="1" customFormat="1" ht="49.5" customHeight="1" x14ac:dyDescent="0.2">
      <c r="A36" s="25" t="s">
        <v>620</v>
      </c>
      <c r="B36" s="24" t="str">
        <f>VLOOKUP($A36,Questions!$A$2:$X$333,2,0)</f>
        <v>Have you entered into a Business Associate Agreements with all subcontractors who may have access to protected health information (PHI)?*</v>
      </c>
      <c r="C36" s="27"/>
      <c r="D36" s="348"/>
      <c r="E36" s="174" t="str">
        <f>IF($C$19="No",'Auto Responses'!$A$7,IF($C36="Yes",VLOOKUP($A36,Questions!$A$2:$X$333,17,0)&amp;"",IF($C36="No",VLOOKUP($A36,Questions!$A$2:$X$333,16,0)&amp;"",VLOOKUP($A36,Questions!$A$2:$X$333,15,0)&amp;"")))</f>
        <v>Refer to HIPAA regulations documentation for supplemental guidance in this section.</v>
      </c>
      <c r="F36" s="208" t="str">
        <f>VLOOKUP($A36,'Institution Evaluation'!$A$56:$F$346,6,0)&amp;""</f>
        <v/>
      </c>
      <c r="I36" s="42"/>
      <c r="J36" s="42"/>
    </row>
    <row r="37" spans="1:10" s="1" customFormat="1" ht="49.5" customHeight="1" x14ac:dyDescent="0.2">
      <c r="A37" s="25" t="s">
        <v>622</v>
      </c>
      <c r="B37" s="24" t="str">
        <f>VLOOKUP($A37,Questions!$A$2:$X$333,2,0)</f>
        <v>Do you monitor or receive information regarding changes in HIPAA regulations?</v>
      </c>
      <c r="C37" s="27"/>
      <c r="D37" s="348"/>
      <c r="E37" s="174" t="str">
        <f>IF($C$19="No",'Auto Responses'!$A$7,IF($C37="Yes",VLOOKUP($A37,Questions!$A$2:$X$333,17,0)&amp;"",IF($C37="No",VLOOKUP($A37,Questions!$A$2:$X$333,16,0)&amp;"",VLOOKUP($A37,Questions!$A$2:$X$333,15,0)&amp;"")))</f>
        <v>Refer to HIPAA regulations documentation for supplemental guidance in this section.</v>
      </c>
      <c r="F37" s="208" t="str">
        <f>VLOOKUP($A37,'Institution Evaluation'!$A$56:$F$346,6,0)&amp;""</f>
        <v/>
      </c>
      <c r="I37" s="42"/>
      <c r="J37" s="42"/>
    </row>
    <row r="38" spans="1:10" s="1" customFormat="1" ht="49.5" customHeight="1" x14ac:dyDescent="0.2">
      <c r="A38" s="25" t="s">
        <v>623</v>
      </c>
      <c r="B38" s="24" t="str">
        <f>VLOOKUP($A38,Questions!$A$2:$X$333,2,0)</f>
        <v>Has your organization designated HIPAA Privacy and Security officers as required by the rules?</v>
      </c>
      <c r="C38" s="27"/>
      <c r="D38" s="348"/>
      <c r="E38" s="174" t="str">
        <f>IF($C$19="No",'Auto Responses'!$A$7,IF($C38="Yes",VLOOKUP($A38,Questions!$A$2:$X$333,17,0)&amp;"",IF($C38="No",VLOOKUP($A38,Questions!$A$2:$X$333,16,0)&amp;"",VLOOKUP($A38,Questions!$A$2:$X$333,15,0)&amp;"")))</f>
        <v>Refer to HIPAA regulations documentation for supplemental guidance in this section.</v>
      </c>
      <c r="F38" s="208" t="str">
        <f>VLOOKUP($A38,'Institution Evaluation'!$A$56:$F$346,6,0)&amp;""</f>
        <v/>
      </c>
      <c r="I38" s="42"/>
      <c r="J38" s="42"/>
    </row>
    <row r="39" spans="1:10" s="1" customFormat="1" ht="49.5" customHeight="1" x14ac:dyDescent="0.2">
      <c r="A39" s="25" t="s">
        <v>624</v>
      </c>
      <c r="B39" s="24" t="str">
        <f>VLOOKUP($A39,Questions!$A$2:$X$333,2,0)</f>
        <v>Do you comply with the requirements of the Health Information Technology for Economic and Clinical Health Act (HITECH)?</v>
      </c>
      <c r="C39" s="27"/>
      <c r="D39" s="348"/>
      <c r="E39" s="174" t="str">
        <f>IF($C$19="No",'Auto Responses'!$A$7,IF($C39="Yes",VLOOKUP($A39,Questions!$A$2:$X$333,17,0)&amp;"",IF($C39="No",VLOOKUP($A39,Questions!$A$2:$X$333,16,0)&amp;"",VLOOKUP($A39,Questions!$A$2:$X$333,15,0)&amp;"")))</f>
        <v>Refer to HIPAA regulations documentation for supplemental guidance in this section.</v>
      </c>
      <c r="F39" s="208" t="str">
        <f>VLOOKUP($A39,'Institution Evaluation'!$A$56:$F$346,6,0)&amp;""</f>
        <v/>
      </c>
      <c r="I39" s="42"/>
      <c r="J39" s="42"/>
    </row>
    <row r="40" spans="1:10" s="1" customFormat="1" ht="49.5" customHeight="1" x14ac:dyDescent="0.2">
      <c r="A40" s="25" t="s">
        <v>626</v>
      </c>
      <c r="B40" s="24" t="str">
        <f>VLOOKUP($A40,Questions!$A$2:$X$333,2,0)</f>
        <v>Have you conducted a risk analysis as required under the HIPAA Security Rule?</v>
      </c>
      <c r="C40" s="27"/>
      <c r="D40" s="348"/>
      <c r="E40" s="174" t="str">
        <f>IF($C$19="No",'Auto Responses'!$A$7,IF($C40="Yes",VLOOKUP($A40,Questions!$A$2:$X$333,17,0)&amp;"",IF($C40="No",VLOOKUP($A40,Questions!$A$2:$X$333,16,0)&amp;"",VLOOKUP($A40,Questions!$A$2:$X$333,15,0)&amp;"")))</f>
        <v>Refer to HIPAA regulations documentation for supplemental guidance in this section.</v>
      </c>
      <c r="F40" s="208" t="str">
        <f>VLOOKUP($A40,'Institution Evaluation'!$A$56:$F$346,6,0)&amp;""</f>
        <v/>
      </c>
      <c r="I40" s="42"/>
      <c r="J40" s="42"/>
    </row>
    <row r="41" spans="1:10" s="1" customFormat="1" ht="49.5" customHeight="1" x14ac:dyDescent="0.2">
      <c r="A41" s="25" t="s">
        <v>628</v>
      </c>
      <c r="B41" s="24" t="str">
        <f>VLOOKUP($A41,Questions!$A$2:$X$333,2,0)</f>
        <v>Have you taken actions to mitigate the identified risks?</v>
      </c>
      <c r="C41" s="27"/>
      <c r="D41" s="348"/>
      <c r="E41" s="174" t="str">
        <f>IF($C$19="No",'Auto Responses'!$A$7,IF($C41="Yes",VLOOKUP($A41,Questions!$A$2:$X$333,17,0)&amp;"",IF($C41="No",VLOOKUP($A41,Questions!$A$2:$X$333,16,0)&amp;"",VLOOKUP($A41,Questions!$A$2:$X$333,15,0)&amp;"")))</f>
        <v>Refer to HIPAA regulations documentation for supplemental guidance in this section.</v>
      </c>
      <c r="F41" s="208" t="str">
        <f>VLOOKUP($A41,'Institution Evaluation'!$A$56:$F$346,6,0)&amp;""</f>
        <v/>
      </c>
      <c r="I41" s="42"/>
      <c r="J41" s="42"/>
    </row>
    <row r="42" spans="1:10" s="1" customFormat="1" ht="49.5" customHeight="1" x14ac:dyDescent="0.2">
      <c r="A42" s="25" t="s">
        <v>630</v>
      </c>
      <c r="B42" s="24" t="str">
        <f>VLOOKUP($A42,Questions!$A$2:$X$333,2,0)</f>
        <v>Does your application require user and system administrator password changes at a frequency no greater than 90 days?</v>
      </c>
      <c r="C42" s="27"/>
      <c r="D42" s="348"/>
      <c r="E42" s="174" t="str">
        <f>IF($C$19="No",'Auto Responses'!$A$7,IF($C42="Yes",VLOOKUP($A42,Questions!$A$2:$X$333,17,0)&amp;"",IF($C42="No",VLOOKUP($A42,Questions!$A$2:$X$333,16,0)&amp;"",VLOOKUP($A42,Questions!$A$2:$X$333,15,0)&amp;"")))</f>
        <v>Refer to HIPAA regulations documentation for supplemental guidance in this section.</v>
      </c>
      <c r="F42" s="208" t="str">
        <f>VLOOKUP($A42,'Institution Evaluation'!$A$56:$F$346,6,0)&amp;""</f>
        <v/>
      </c>
      <c r="I42" s="42"/>
      <c r="J42" s="42"/>
    </row>
    <row r="43" spans="1:10" s="1" customFormat="1" ht="49.5" customHeight="1" x14ac:dyDescent="0.2">
      <c r="A43" s="25" t="s">
        <v>632</v>
      </c>
      <c r="B43" s="24" t="str">
        <f>VLOOKUP($A43,Questions!$A$2:$X$333,2,0)</f>
        <v>Does your application require users to set their own password after an administrator reset or on first use of the account?</v>
      </c>
      <c r="C43" s="27"/>
      <c r="D43" s="342"/>
      <c r="E43" s="174" t="str">
        <f>IF($C$19="No",'Auto Responses'!$A$7,IF($C43="Yes",VLOOKUP($A43,Questions!$A$2:$X$333,17,0)&amp;"",IF($C43="No",VLOOKUP($A43,Questions!$A$2:$X$333,16,0)&amp;"",VLOOKUP($A43,Questions!$A$2:$X$333,15,0)&amp;"")))</f>
        <v>Refer to HIPAA regulations documentation for supplemental guidance in this section.</v>
      </c>
      <c r="F43" s="208" t="str">
        <f>VLOOKUP($A43,'Institution Evaluation'!$A$56:$F$346,6,0)&amp;""</f>
        <v/>
      </c>
      <c r="I43" s="42"/>
      <c r="J43" s="42"/>
    </row>
    <row r="44" spans="1:10" s="1" customFormat="1" ht="49.5" customHeight="1" x14ac:dyDescent="0.2">
      <c r="A44" s="25" t="s">
        <v>634</v>
      </c>
      <c r="B44" s="24" t="str">
        <f>VLOOKUP($A44,Questions!$A$2:$X$333,2,0)</f>
        <v>Does your application lock out an account after a number of failed login attempts?</v>
      </c>
      <c r="C44" s="27"/>
      <c r="D44" s="342"/>
      <c r="E44" s="174" t="str">
        <f>IF($C$19="No",'Auto Responses'!$A$7,IF($C44="Yes",VLOOKUP($A44,Questions!$A$2:$X$333,17,0)&amp;"",IF($C44="No",VLOOKUP($A44,Questions!$A$2:$X$333,16,0)&amp;"",VLOOKUP($A44,Questions!$A$2:$X$333,15,0)&amp;"")))</f>
        <v>Refer to HIPAA regulations documentation for supplemental guidance in this section.</v>
      </c>
      <c r="F44" s="208" t="str">
        <f>VLOOKUP($A44,'Institution Evaluation'!$A$56:$F$346,6,0)&amp;""</f>
        <v/>
      </c>
      <c r="I44" s="42"/>
      <c r="J44" s="42"/>
    </row>
    <row r="45" spans="1:10" s="1" customFormat="1" ht="49.5" customHeight="1" x14ac:dyDescent="0.2">
      <c r="A45" s="25" t="s">
        <v>636</v>
      </c>
      <c r="B45" s="24" t="str">
        <f>VLOOKUP($A45,Questions!$A$2:$X$333,2,0)</f>
        <v>Does your application automatically lock or log-out an account after a period of inactivity?</v>
      </c>
      <c r="C45" s="27"/>
      <c r="D45" s="342"/>
      <c r="E45" s="174" t="str">
        <f>IF($C$19="No",'Auto Responses'!$A$7,IF($C45="Yes",VLOOKUP($A45,Questions!$A$2:$X$333,17,0)&amp;"",IF($C45="No",VLOOKUP($A45,Questions!$A$2:$X$333,16,0)&amp;"",VLOOKUP($A45,Questions!$A$2:$X$333,15,0)&amp;"")))</f>
        <v>Refer to HIPAA regulations documentation for supplemental guidance in this section.</v>
      </c>
      <c r="F45" s="208" t="str">
        <f>VLOOKUP($A45,'Institution Evaluation'!$A$56:$F$346,6,0)&amp;""</f>
        <v/>
      </c>
      <c r="I45" s="42"/>
      <c r="J45" s="42"/>
    </row>
    <row r="46" spans="1:10" s="1" customFormat="1" ht="49.5" customHeight="1" x14ac:dyDescent="0.2">
      <c r="A46" s="25" t="s">
        <v>638</v>
      </c>
      <c r="B46" s="24" t="str">
        <f>VLOOKUP($A46,Questions!$A$2:$X$333,2,0)</f>
        <v>Are passwords visible in plain text, whether when stored or entered, including service level accounts (i.e., database accounts, etc.)?</v>
      </c>
      <c r="C46" s="27"/>
      <c r="D46" s="342"/>
      <c r="E46" s="174" t="str">
        <f>IF($C$19="No",'Auto Responses'!$A$7,IF($C46="Yes",VLOOKUP($A46,Questions!$A$2:$X$333,17,0)&amp;"",IF($C46="No",VLOOKUP($A46,Questions!$A$2:$X$333,16,0)&amp;"",VLOOKUP($A46,Questions!$A$2:$X$333,15,0)&amp;"")))</f>
        <v>Refer to HIPAA regulations documentation for supplemental guidance in this section.</v>
      </c>
      <c r="F46" s="208" t="str">
        <f>VLOOKUP($A46,'Institution Evaluation'!$A$56:$F$346,6,0)&amp;""</f>
        <v/>
      </c>
      <c r="I46" s="42"/>
      <c r="J46" s="42"/>
    </row>
    <row r="47" spans="1:10" s="1" customFormat="1" ht="49.5" customHeight="1" x14ac:dyDescent="0.2">
      <c r="A47" s="25" t="s">
        <v>640</v>
      </c>
      <c r="B47" s="24" t="str">
        <f>VLOOKUP($A47,Questions!$A$2:$X$333,2,0)</f>
        <v>If the application is institution-hosted, can all service level and administrative account passwords be changed by the institution?</v>
      </c>
      <c r="C47" s="27"/>
      <c r="D47" s="342"/>
      <c r="E47" s="174" t="str">
        <f>IF($C$19="No",'Auto Responses'!$A$7,IF($C47="Yes",VLOOKUP($A47,Questions!$A$2:$X$333,17,0)&amp;"",IF($C47="No",VLOOKUP($A47,Questions!$A$2:$X$333,16,0)&amp;"",VLOOKUP($A47,Questions!$A$2:$X$333,15,0)&amp;"")))</f>
        <v>Refer to HIPAA regulations documentation for supplemental guidance in this section.</v>
      </c>
      <c r="F47" s="208" t="str">
        <f>VLOOKUP($A47,'Institution Evaluation'!$A$56:$F$346,6,0)&amp;""</f>
        <v/>
      </c>
      <c r="I47" s="42"/>
      <c r="J47" s="42"/>
    </row>
    <row r="48" spans="1:10" s="1" customFormat="1" ht="49.5" customHeight="1" x14ac:dyDescent="0.2">
      <c r="A48" s="25" t="s">
        <v>642</v>
      </c>
      <c r="B48" s="24" t="str">
        <f>VLOOKUP($A48,Questions!$A$2:$X$333,2,0)</f>
        <v>Does your application provide the ability to define user access levels?</v>
      </c>
      <c r="C48" s="27"/>
      <c r="D48" s="342"/>
      <c r="E48" s="174" t="str">
        <f>IF($C$19="No",'Auto Responses'!$A$7,IF($C48="Yes",VLOOKUP($A48,Questions!$A$2:$X$333,17,0)&amp;"",IF($C48="No",VLOOKUP($A48,Questions!$A$2:$X$333,16,0)&amp;"",VLOOKUP($A48,Questions!$A$2:$X$333,15,0)&amp;"")))</f>
        <v>Refer to HIPAA regulations documentation for supplemental guidance in this section.</v>
      </c>
      <c r="F48" s="208" t="str">
        <f>VLOOKUP($A48,'Institution Evaluation'!$A$56:$F$346,6,0)&amp;""</f>
        <v/>
      </c>
      <c r="I48" s="42"/>
      <c r="J48" s="42"/>
    </row>
    <row r="49" spans="1:10" s="1" customFormat="1" ht="49.5" customHeight="1" x14ac:dyDescent="0.2">
      <c r="A49" s="25" t="s">
        <v>644</v>
      </c>
      <c r="B49" s="24" t="str">
        <f>VLOOKUP($A49,Questions!$A$2:$X$333,2,0)</f>
        <v>Does your application support varying levels of access to administrative tasks defined individually per user?</v>
      </c>
      <c r="C49" s="27"/>
      <c r="D49" s="342"/>
      <c r="E49" s="174" t="str">
        <f>IF($C$19="No",'Auto Responses'!$A$7,IF($C49="Yes",VLOOKUP($A49,Questions!$A$2:$X$333,17,0)&amp;"",IF($C49="No",VLOOKUP($A49,Questions!$A$2:$X$333,16,0)&amp;"",VLOOKUP($A49,Questions!$A$2:$X$333,15,0)&amp;"")))</f>
        <v>Refer to HIPAA regulations documentation for supplemental guidance in this section.</v>
      </c>
      <c r="F49" s="208" t="str">
        <f>VLOOKUP($A49,'Institution Evaluation'!$A$56:$F$346,6,0)&amp;""</f>
        <v/>
      </c>
      <c r="I49" s="42"/>
      <c r="J49" s="42"/>
    </row>
    <row r="50" spans="1:10" s="1" customFormat="1" ht="49.5" customHeight="1" x14ac:dyDescent="0.2">
      <c r="A50" s="25" t="s">
        <v>646</v>
      </c>
      <c r="B50" s="24" t="str">
        <f>VLOOKUP($A50,Questions!$A$2:$X$333,2,0)</f>
        <v>Does your application support varying levels of access to records based on user ID?</v>
      </c>
      <c r="C50" s="27"/>
      <c r="D50" s="342"/>
      <c r="E50" s="174" t="str">
        <f>IF($C$19="No",'Auto Responses'!$A$7,IF($C50="Yes",VLOOKUP($A50,Questions!$A$2:$X$333,17,0)&amp;"",IF($C50="No",VLOOKUP($A50,Questions!$A$2:$X$333,16,0)&amp;"",VLOOKUP($A50,Questions!$A$2:$X$333,15,0)&amp;"")))</f>
        <v>Refer to HIPAA regulations documentation for supplemental guidance in this section.</v>
      </c>
      <c r="F50" s="208" t="str">
        <f>VLOOKUP($A50,'Institution Evaluation'!$A$56:$F$346,6,0)&amp;""</f>
        <v/>
      </c>
      <c r="I50" s="42"/>
      <c r="J50" s="42"/>
    </row>
    <row r="51" spans="1:10" s="1" customFormat="1" ht="49.5" customHeight="1" x14ac:dyDescent="0.2">
      <c r="A51" s="25" t="s">
        <v>647</v>
      </c>
      <c r="B51" s="24" t="str">
        <f>VLOOKUP($A51,Questions!$A$2:$X$333,2,0)</f>
        <v>Is there a limit to the number of groups to which a user can be assigned?</v>
      </c>
      <c r="C51" s="27"/>
      <c r="D51" s="342"/>
      <c r="E51" s="174" t="str">
        <f>IF($C$19="No",'Auto Responses'!$A$7,IF($C51="Yes",VLOOKUP($A51,Questions!$A$2:$X$333,17,0)&amp;"",IF($C51="No",VLOOKUP($A51,Questions!$A$2:$X$333,16,0)&amp;"",VLOOKUP($A51,Questions!$A$2:$X$333,15,0)&amp;"")))</f>
        <v>Refer to HIPAA regulations documentation for supplemental guidance in this section.</v>
      </c>
      <c r="F51" s="208" t="str">
        <f>VLOOKUP($A51,'Institution Evaluation'!$A$56:$F$346,6,0)&amp;""</f>
        <v/>
      </c>
      <c r="I51" s="42"/>
      <c r="J51" s="42"/>
    </row>
    <row r="52" spans="1:10" s="1" customFormat="1" ht="49.5" customHeight="1" x14ac:dyDescent="0.2">
      <c r="A52" s="25" t="s">
        <v>649</v>
      </c>
      <c r="B52" s="24" t="str">
        <f>VLOOKUP($A52,Questions!$A$2:$X$333,2,0)</f>
        <v>Do accounts used for solution provider-supplied remote support abide by the same authentication policies and access logging as the rest of the system?</v>
      </c>
      <c r="C52" s="27"/>
      <c r="D52" s="342"/>
      <c r="E52" s="174" t="str">
        <f>IF($C$19="No",'Auto Responses'!$A$7,IF($C52="Yes",VLOOKUP($A52,Questions!$A$2:$X$333,17,0)&amp;"",IF($C52="No",VLOOKUP($A52,Questions!$A$2:$X$333,16,0)&amp;"",VLOOKUP($A52,Questions!$A$2:$X$333,15,0)&amp;"")))</f>
        <v>Refer to HIPAA regulations documentation for supplemental guidance in this section.</v>
      </c>
      <c r="F52" s="208" t="str">
        <f>VLOOKUP($A52,'Institution Evaluation'!$A$56:$F$346,6,0)&amp;""</f>
        <v/>
      </c>
      <c r="I52" s="42"/>
      <c r="J52" s="42"/>
    </row>
    <row r="53" spans="1:10" s="1" customFormat="1" ht="49.5" customHeight="1" x14ac:dyDescent="0.2">
      <c r="A53" s="25" t="s">
        <v>650</v>
      </c>
      <c r="B53" s="24" t="str">
        <f>VLOOKUP($A53,Questions!$A$2:$X$333,2,0)</f>
        <v>Does the application log record access including specific user, date/time of access, and originating IP or device?</v>
      </c>
      <c r="C53" s="27"/>
      <c r="D53" s="342"/>
      <c r="E53" s="174" t="str">
        <f>IF($C$19="No",'Auto Responses'!$A$7,IF($C53="Yes",VLOOKUP($A53,Questions!$A$2:$X$333,17,0)&amp;"",IF($C53="No",VLOOKUP($A53,Questions!$A$2:$X$333,16,0)&amp;"",VLOOKUP($A53,Questions!$A$2:$X$333,15,0)&amp;"")))</f>
        <v>Refer to HIPAA regulations documentation for supplemental guidance in this section.</v>
      </c>
      <c r="F53" s="208" t="str">
        <f>VLOOKUP($A53,'Institution Evaluation'!$A$56:$F$346,6,0)&amp;""</f>
        <v/>
      </c>
      <c r="I53" s="42"/>
      <c r="J53" s="42"/>
    </row>
    <row r="54" spans="1:10" s="1" customFormat="1" ht="49.5" customHeight="1" x14ac:dyDescent="0.2">
      <c r="A54" s="25" t="s">
        <v>652</v>
      </c>
      <c r="B54" s="24" t="str">
        <f>VLOOKUP($A54,Questions!$A$2:$X$333,2,0)</f>
        <v>Does the application log administrative activity, such as user account access changes and password changes, including specific user, date/time of changes, and originating IP or device?</v>
      </c>
      <c r="C54" s="27"/>
      <c r="D54" s="342"/>
      <c r="E54" s="174" t="str">
        <f>IF($C$19="No",'Auto Responses'!$A$7,IF($C54="Yes",VLOOKUP($A54,Questions!$A$2:$X$333,17,0)&amp;"",IF($C54="No",VLOOKUP($A54,Questions!$A$2:$X$333,16,0)&amp;"",VLOOKUP($A54,Questions!$A$2:$X$333,15,0)&amp;"")))</f>
        <v>Refer to HIPAA regulations documentation for supplemental guidance in this section.</v>
      </c>
      <c r="F54" s="208" t="str">
        <f>VLOOKUP($A54,'Institution Evaluation'!$A$56:$F$346,6,0)&amp;""</f>
        <v/>
      </c>
      <c r="I54" s="42"/>
      <c r="J54" s="42"/>
    </row>
    <row r="55" spans="1:10" s="1" customFormat="1" ht="49.5" customHeight="1" x14ac:dyDescent="0.2">
      <c r="A55" s="25" t="s">
        <v>654</v>
      </c>
      <c r="B55" s="24" t="str">
        <f>VLOOKUP($A55,Questions!$A$2:$X$333,2,0)</f>
        <v>How long does the application keep access/change logs?</v>
      </c>
      <c r="C55" s="83"/>
      <c r="D55" s="342"/>
      <c r="E55" s="174" t="str">
        <f>IF($C$19="No",'Auto Responses'!$A$7,IF($C55="Yes",VLOOKUP($A55,Questions!$A$2:$X$333,17,0)&amp;"",IF($C55="No",VLOOKUP($A55,Questions!$A$2:$X$333,16,0)&amp;"",VLOOKUP($A55,Questions!$A$2:$X$333,15,0)&amp;"")))</f>
        <v>Refer to HIPAA regulations documentation for supplemental guidance in this section.</v>
      </c>
      <c r="F55" s="208" t="str">
        <f>VLOOKUP($A55,'Institution Evaluation'!$A$56:$F$346,6,0)&amp;""</f>
        <v/>
      </c>
      <c r="I55" s="42"/>
      <c r="J55" s="42"/>
    </row>
    <row r="56" spans="1:10" s="1" customFormat="1" ht="49.5" customHeight="1" x14ac:dyDescent="0.2">
      <c r="A56" s="25" t="s">
        <v>656</v>
      </c>
      <c r="B56" s="24" t="str">
        <f>VLOOKUP($A56,Questions!$A$2:$X$333,2,0)</f>
        <v>Can the application logs be archived?</v>
      </c>
      <c r="C56" s="27"/>
      <c r="D56" s="342"/>
      <c r="E56" s="174" t="str">
        <f>IF($C$19="No",'Auto Responses'!$A$7,IF($C56="Yes",VLOOKUP($A56,Questions!$A$2:$X$333,17,0)&amp;"",IF($C56="No",VLOOKUP($A56,Questions!$A$2:$X$333,16,0)&amp;"",VLOOKUP($A56,Questions!$A$2:$X$333,15,0)&amp;"")))</f>
        <v>Refer to HIPAA regulations documentation for supplemental guidance in this section.</v>
      </c>
      <c r="F56" s="208" t="str">
        <f>VLOOKUP($A56,'Institution Evaluation'!$A$56:$F$346,6,0)&amp;""</f>
        <v/>
      </c>
      <c r="I56" s="42"/>
      <c r="J56" s="42"/>
    </row>
    <row r="57" spans="1:10" s="1" customFormat="1" ht="49.5" customHeight="1" x14ac:dyDescent="0.2">
      <c r="A57" s="25" t="s">
        <v>658</v>
      </c>
      <c r="B57" s="24" t="str">
        <f>VLOOKUP($A57,Questions!$A$2:$X$333,2,0)</f>
        <v>Can the application logs be saved externally?</v>
      </c>
      <c r="C57" s="27"/>
      <c r="D57" s="342"/>
      <c r="E57" s="174" t="str">
        <f>IF($C$19="No",'Auto Responses'!$A$7,IF($C57="Yes",VLOOKUP($A57,Questions!$A$2:$X$333,17,0)&amp;"",IF($C57="No",VLOOKUP($A57,Questions!$A$2:$X$333,16,0)&amp;"",VLOOKUP($A57,Questions!$A$2:$X$333,15,0)&amp;"")))</f>
        <v>Refer to HIPAA regulations documentation for supplemental guidance in this section.</v>
      </c>
      <c r="F57" s="208" t="str">
        <f>VLOOKUP($A57,'Institution Evaluation'!$A$56:$F$346,6,0)&amp;""</f>
        <v/>
      </c>
      <c r="I57" s="42"/>
      <c r="J57" s="42"/>
    </row>
    <row r="58" spans="1:10" s="1" customFormat="1" ht="49.5" customHeight="1" x14ac:dyDescent="0.2">
      <c r="A58" s="25" t="s">
        <v>660</v>
      </c>
      <c r="B58" s="24" t="str">
        <f>VLOOKUP($A58,Questions!$A$2:$X$333,2,0)</f>
        <v>Do you have a disaster recovery plan and emergency mode operation plan?</v>
      </c>
      <c r="C58" s="27"/>
      <c r="D58" s="342"/>
      <c r="E58" s="174" t="str">
        <f>IF($C$19="No",'Auto Responses'!$A$7,IF($C58="Yes",VLOOKUP($A58,Questions!$A$2:$X$333,17,0)&amp;"",IF($C58="No",VLOOKUP($A58,Questions!$A$2:$X$333,16,0)&amp;"",VLOOKUP($A58,Questions!$A$2:$X$333,15,0)&amp;"")))</f>
        <v>Refer to HIPAA regulations documentation for supplemental guidance in this section.</v>
      </c>
      <c r="F58" s="208" t="str">
        <f>VLOOKUP($A58,'Institution Evaluation'!$A$56:$F$346,6,0)&amp;""</f>
        <v/>
      </c>
      <c r="I58" s="42"/>
      <c r="J58" s="42"/>
    </row>
    <row r="59" spans="1:10" s="1" customFormat="1" ht="49.5" customHeight="1" x14ac:dyDescent="0.2">
      <c r="A59" s="25" t="s">
        <v>661</v>
      </c>
      <c r="B59" s="24" t="str">
        <f>VLOOKUP($A59,Questions!$A$2:$X$333,2,0)</f>
        <v>Can you provide a HIPAA compliance attestation document?</v>
      </c>
      <c r="C59" s="27"/>
      <c r="D59" s="342"/>
      <c r="E59" s="174" t="str">
        <f>IF($C$19="No",'Auto Responses'!$A$7,IF($C59="Yes",VLOOKUP($A59,Questions!$A$2:$X$333,17,0)&amp;"",IF($C59="No",VLOOKUP($A59,Questions!$A$2:$X$333,16,0)&amp;"",VLOOKUP($A59,Questions!$A$2:$X$333,15,0)&amp;"")))</f>
        <v>Refer to HIPAA regulations documentation for supplemental guidance in this section.</v>
      </c>
      <c r="F59" s="208" t="str">
        <f>VLOOKUP($A59,'Institution Evaluation'!$A$56:$F$346,6,0)&amp;""</f>
        <v/>
      </c>
      <c r="I59" s="42"/>
      <c r="J59" s="42"/>
    </row>
    <row r="60" spans="1:10" s="1" customFormat="1" ht="49.5" customHeight="1" x14ac:dyDescent="0.2">
      <c r="A60" s="25" t="s">
        <v>663</v>
      </c>
      <c r="B60" s="24" t="str">
        <f>VLOOKUP($A60,Questions!$A$2:$X$333,2,0)</f>
        <v>Are you willing to enter into a Business Associate Agreement (BAA)?</v>
      </c>
      <c r="C60" s="27"/>
      <c r="D60" s="342"/>
      <c r="E60" s="174" t="str">
        <f>IF($C$19="No",'Auto Responses'!$A$7,IF($C60="Yes",VLOOKUP($A60,Questions!$A$2:$X$333,17,0)&amp;"",IF($C60="No",VLOOKUP($A60,Questions!$A$2:$X$333,16,0)&amp;"",VLOOKUP($A60,Questions!$A$2:$X$333,15,0)&amp;"")))</f>
        <v>Refer to HIPAA regulations documentation for supplemental guidance in this section.</v>
      </c>
      <c r="F60" s="208" t="str">
        <f>VLOOKUP($A60,'Institution Evaluation'!$A$56:$F$346,6,0)&amp;""</f>
        <v/>
      </c>
      <c r="I60" s="42"/>
      <c r="J60" s="42"/>
    </row>
    <row r="61" spans="1:10" s="1" customFormat="1" ht="49.5" customHeight="1" thickBot="1" x14ac:dyDescent="0.25">
      <c r="A61" s="25" t="s">
        <v>665</v>
      </c>
      <c r="B61" s="24" t="str">
        <f>VLOOKUP($A61,Questions!$A$2:$X$333,2,0)</f>
        <v>Do your data backup and retention policies and practices meet HIPAA requirements?</v>
      </c>
      <c r="C61" s="27"/>
      <c r="D61" s="342"/>
      <c r="E61" s="174" t="str">
        <f>IF($C$19="No",'Auto Responses'!$A$7,IF($C61="Yes",VLOOKUP($A61,Questions!$A$2:$X$333,17,0)&amp;"",IF($C61="No",VLOOKUP($A61,Questions!$A$2:$X$333,16,0)&amp;"",VLOOKUP($A61,Questions!$A$2:$X$333,15,0)&amp;"")))</f>
        <v>Refer to HIPAA regulations documentation for supplemental guidance in this section.</v>
      </c>
      <c r="F61" s="208" t="str">
        <f>VLOOKUP($A61,'Institution Evaluation'!$A$56:$F$346,6,0)&amp;""</f>
        <v/>
      </c>
      <c r="G61" s="255" t="s">
        <v>1543</v>
      </c>
      <c r="I61" s="42"/>
      <c r="J61" s="42"/>
    </row>
    <row r="62" spans="1:10" s="1" customFormat="1" ht="37.35" customHeight="1" thickBot="1" x14ac:dyDescent="0.25">
      <c r="A62" s="70" t="str">
        <f>VLOOKUP(LEFT($A63,4),'Auto Responses'!$N$4:$O$38,2,0)&amp;""</f>
        <v xml:space="preserve"> Payment Card Industry Data Security Standard (PCI DSS)</v>
      </c>
      <c r="B62" s="29"/>
      <c r="C62" s="19" t="s">
        <v>1595</v>
      </c>
      <c r="D62" s="19" t="s">
        <v>72</v>
      </c>
      <c r="E62" s="38" t="s">
        <v>910</v>
      </c>
      <c r="F62" s="194" t="s">
        <v>911</v>
      </c>
      <c r="I62" s="42"/>
      <c r="J62" s="42"/>
    </row>
    <row r="63" spans="1:10" s="1" customFormat="1" ht="38.25" customHeight="1" x14ac:dyDescent="0.2">
      <c r="A63" s="25" t="s">
        <v>666</v>
      </c>
      <c r="B63" s="24" t="str">
        <f>VLOOKUP($A63,Questions!$A$2:$X$333,2,0)</f>
        <v>Do you have a current, executed within the past year, Attestation of Compliance (AoC) or Report on Compliance (RoC)?*</v>
      </c>
      <c r="C63" s="27"/>
      <c r="D63" s="342"/>
      <c r="E63" s="174" t="str">
        <f>IF($C$20="No",'Auto Responses'!$A$8,IF($C63="Yes",VLOOKUP($A63,Questions!$A$2:$X$333,17,0)&amp;"",IF($C63="No",VLOOKUP($A63,Questions!$A$2:$X$333,16,0)&amp;"",VLOOKUP($A63,Questions!$A$2:$X$333,15,0)&amp;"")))</f>
        <v>Refer to PCI DSS Security Standards for supplemental guidance in this section</v>
      </c>
      <c r="F63" s="208" t="str">
        <f>VLOOKUP($A63,'Institution Evaluation'!$A$56:$F$346,6,0)&amp;""</f>
        <v/>
      </c>
      <c r="I63" s="42"/>
      <c r="J63" s="42"/>
    </row>
    <row r="64" spans="1:10" s="1" customFormat="1" ht="38.25" customHeight="1" x14ac:dyDescent="0.2">
      <c r="A64" s="25" t="s">
        <v>670</v>
      </c>
      <c r="B64" s="24" t="str">
        <f>VLOOKUP($A64,Questions!$A$2:$X$333,2,0)</f>
        <v>Is the application listed as an approved Payment Application Data Security Standard (PA-DSS) application?*</v>
      </c>
      <c r="C64" s="27"/>
      <c r="D64" s="342"/>
      <c r="E64" s="174" t="str">
        <f>IF($C$20="No",'Auto Responses'!$A$8,IF($C64="Yes",VLOOKUP($A64,Questions!$A$2:$X$333,17,0)&amp;"",IF($C64="No",VLOOKUP($A64,Questions!$A$2:$X$333,16,0)&amp;"",VLOOKUP($A64,Questions!$A$2:$X$333,15,0)&amp;"")))</f>
        <v>Refer to PCI DSS Security Standards for supplemental guidance in this section</v>
      </c>
      <c r="F64" s="208" t="str">
        <f>VLOOKUP($A64,'Institution Evaluation'!$A$56:$F$346,6,0)&amp;""</f>
        <v/>
      </c>
      <c r="I64" s="42"/>
      <c r="J64" s="42"/>
    </row>
    <row r="65" spans="1:10" s="1" customFormat="1" ht="38.25" customHeight="1" x14ac:dyDescent="0.2">
      <c r="A65" s="25" t="s">
        <v>672</v>
      </c>
      <c r="B65" s="24" t="str">
        <f>VLOOKUP($A65,Questions!$A$2:$X$333,2,0)</f>
        <v>Does the system or solutions use a third party to collect, store, process, or transmit cardholder (payment/credit/debt card) data?*</v>
      </c>
      <c r="C65" s="27"/>
      <c r="D65" s="342"/>
      <c r="E65" s="174" t="str">
        <f>IF($C$20="No",'Auto Responses'!$A$8,IF($C65="Yes",VLOOKUP($A65,Questions!$A$2:$X$333,17,0)&amp;"",IF($C65="No",VLOOKUP($A65,Questions!$A$2:$X$333,16,0)&amp;"",VLOOKUP($A65,Questions!$A$2:$X$333,15,0)&amp;"")))</f>
        <v>Refer to PCI DSS Security Standards for supplemental guidance in this section</v>
      </c>
      <c r="F65" s="208" t="str">
        <f>VLOOKUP($A65,'Institution Evaluation'!$A$56:$F$346,6,0)&amp;""</f>
        <v/>
      </c>
      <c r="I65" s="42"/>
      <c r="J65" s="42"/>
    </row>
    <row r="66" spans="1:10" s="1" customFormat="1" ht="38.25" customHeight="1" x14ac:dyDescent="0.2">
      <c r="A66" s="25" t="s">
        <v>673</v>
      </c>
      <c r="B66" s="24" t="str">
        <f>VLOOKUP($A66,Questions!$A$2:$X$333,2,0)</f>
        <v>Do your systems or solutions store, process, or transmit cardholder (payment/credit/debt card) data?</v>
      </c>
      <c r="C66" s="27"/>
      <c r="D66" s="342"/>
      <c r="E66" s="174" t="str">
        <f>IF($C$20="No",'Auto Responses'!$A$8,IF($C66="Yes",VLOOKUP($A66,Questions!$A$2:$X$333,17,0)&amp;"",IF($C66="No",VLOOKUP($A66,Questions!$A$2:$X$333,16,0)&amp;"",VLOOKUP($A66,Questions!$A$2:$X$333,15,0)&amp;"")))</f>
        <v>Refer to PCI DSS Security Standards for supplemental guidance in this section</v>
      </c>
      <c r="F66" s="208" t="str">
        <f>VLOOKUP($A66,'Institution Evaluation'!$A$56:$F$346,6,0)&amp;""</f>
        <v/>
      </c>
      <c r="I66" s="42"/>
      <c r="J66" s="42"/>
    </row>
    <row r="67" spans="1:10" s="1" customFormat="1" ht="38.25" customHeight="1" x14ac:dyDescent="0.2">
      <c r="A67" s="25" t="s">
        <v>675</v>
      </c>
      <c r="B67" s="24" t="str">
        <f>VLOOKUP($A67,Questions!$A$2:$X$333,2,0)</f>
        <v>Are you compliant with the Payment Card Industry Data Security Standard (PCI DSS)?</v>
      </c>
      <c r="C67" s="27"/>
      <c r="D67" s="342"/>
      <c r="E67" s="174" t="str">
        <f>IF($C$20="No",'Auto Responses'!$A$8,IF($C67="Yes",VLOOKUP($A67,Questions!$A$2:$X$333,17,0)&amp;"",IF($C67="No",VLOOKUP($A67,Questions!$A$2:$X$333,16,0)&amp;"",VLOOKUP($A67,Questions!$A$2:$X$333,15,0)&amp;"")))</f>
        <v>Refer to PCI DSS Security Standards for supplemental guidance in this section</v>
      </c>
      <c r="F67" s="208" t="str">
        <f>VLOOKUP($A67,'Institution Evaluation'!$A$56:$F$346,6,0)&amp;""</f>
        <v/>
      </c>
      <c r="I67" s="42"/>
      <c r="J67" s="42"/>
    </row>
    <row r="68" spans="1:10" s="1" customFormat="1" ht="38.25" customHeight="1" x14ac:dyDescent="0.2">
      <c r="A68" s="25" t="s">
        <v>676</v>
      </c>
      <c r="B68" s="24" t="str">
        <f>VLOOKUP($A68,Questions!$A$2:$X$333,2,0)</f>
        <v>Are you classified as a service provider?</v>
      </c>
      <c r="C68" s="27"/>
      <c r="D68" s="342"/>
      <c r="E68" s="174" t="str">
        <f>IF($C$20="No",'Auto Responses'!$A$8,IF($C68="Yes",VLOOKUP($A68,Questions!$A$2:$X$333,17,0)&amp;"",IF($C68="No",VLOOKUP($A68,Questions!$A$2:$X$333,16,0)&amp;"",VLOOKUP($A68,Questions!$A$2:$X$333,15,0)&amp;"")))</f>
        <v>Refer to PCI DSS Security Standards for supplemental guidance in this section</v>
      </c>
      <c r="F68" s="208" t="str">
        <f>VLOOKUP($A68,'Institution Evaluation'!$A$56:$F$346,6,0)&amp;""</f>
        <v/>
      </c>
      <c r="I68" s="42"/>
      <c r="J68" s="42"/>
    </row>
    <row r="69" spans="1:10" s="1" customFormat="1" ht="38.25" customHeight="1" x14ac:dyDescent="0.2">
      <c r="A69" s="25" t="s">
        <v>678</v>
      </c>
      <c r="B69" s="24" t="str">
        <f>VLOOKUP($A69,Questions!$A$2:$X$333,2,0)</f>
        <v>Are you on the list of Visa approved service providers?</v>
      </c>
      <c r="C69" s="27"/>
      <c r="D69" s="342"/>
      <c r="E69" s="174" t="str">
        <f>IF($C$20="No",'Auto Responses'!$A$8,IF($C69="Yes",VLOOKUP($A69,Questions!$A$2:$X$333,17,0)&amp;"",IF($C69="No",VLOOKUP($A69,Questions!$A$2:$X$333,16,0)&amp;"",VLOOKUP($A69,Questions!$A$2:$X$333,15,0)&amp;"")))</f>
        <v>Refer to PCI DSS Security Standards for supplemental guidance in this section</v>
      </c>
      <c r="F69" s="208" t="str">
        <f>VLOOKUP($A69,'Institution Evaluation'!$A$56:$F$346,6,0)&amp;""</f>
        <v/>
      </c>
      <c r="I69" s="42"/>
      <c r="J69" s="42"/>
    </row>
    <row r="70" spans="1:10" s="1" customFormat="1" ht="48" customHeight="1" x14ac:dyDescent="0.2">
      <c r="A70" s="25" t="s">
        <v>680</v>
      </c>
      <c r="B70" s="24" t="str">
        <f>VLOOKUP($A70,Questions!$A$2:$X$333,2,0)</f>
        <v>Are you classified as a merchant? If so, what level (1, 2, 3, 4)?</v>
      </c>
      <c r="C70" s="27"/>
      <c r="D70" s="342"/>
      <c r="E70" s="174" t="str">
        <f>IF($C$20="No",'Auto Responses'!$A$8,IF($C70="Yes",VLOOKUP($A70,Questions!$A$2:$X$333,17,0)&amp;"",IF($C70="No",VLOOKUP($A70,Questions!$A$2:$X$333,16,0)&amp;"",VLOOKUP($A70,Questions!$A$2:$X$333,15,0)&amp;"")))</f>
        <v>Refer to PCI DSS Security Standards for supplemental guidance in this section</v>
      </c>
      <c r="F70" s="208" t="str">
        <f>VLOOKUP($A70,'Institution Evaluation'!$A$56:$F$346,6,0)&amp;""</f>
        <v/>
      </c>
      <c r="I70" s="42"/>
      <c r="J70" s="42"/>
    </row>
    <row r="71" spans="1:10" s="1" customFormat="1" ht="38.25" customHeight="1" x14ac:dyDescent="0.2">
      <c r="A71" s="25" t="s">
        <v>682</v>
      </c>
      <c r="B71" s="24" t="str">
        <f>VLOOKUP($A71,Questions!$A$2:$X$333,2,0)</f>
        <v>Describe the architecture employed by the system to verify and authorize credit card transactions.</v>
      </c>
      <c r="C71" s="27"/>
      <c r="D71" s="342"/>
      <c r="E71" s="174" t="str">
        <f>IF($C$20="No",'Auto Responses'!$A$8,IF($C71="Yes",VLOOKUP($A71,Questions!$A$2:$X$333,17,0)&amp;"",IF($C71="No",VLOOKUP($A71,Questions!$A$2:$X$333,16,0)&amp;"",VLOOKUP($A71,Questions!$A$2:$X$333,15,0)&amp;"")))</f>
        <v>Refer to PCI DSS Security Standards for supplemental guidance in this section</v>
      </c>
      <c r="F71" s="208" t="str">
        <f>VLOOKUP($A71,'Institution Evaluation'!$A$56:$F$346,6,0)&amp;""</f>
        <v/>
      </c>
      <c r="I71" s="42"/>
      <c r="J71" s="42"/>
    </row>
    <row r="72" spans="1:10" s="1" customFormat="1" ht="38.25" customHeight="1" x14ac:dyDescent="0.2">
      <c r="A72" s="25" t="s">
        <v>683</v>
      </c>
      <c r="B72" s="24" t="str">
        <f>VLOOKUP($A72,Questions!$A$2:$X$333,2,0)</f>
        <v>What payment processors/gateways does the system support?</v>
      </c>
      <c r="C72" s="27"/>
      <c r="D72" s="342"/>
      <c r="E72" s="174" t="str">
        <f>IF($C$20="No",'Auto Responses'!$A$8,IF($C72="Yes",VLOOKUP($A72,Questions!$A$2:$X$333,17,0)&amp;"",IF($C72="No",VLOOKUP($A72,Questions!$A$2:$X$333,16,0)&amp;"",VLOOKUP($A72,Questions!$A$2:$X$333,15,0)&amp;"")))</f>
        <v>Refer to PCI DSS Security Standards for supplemental guidance in this section</v>
      </c>
      <c r="F72" s="208" t="str">
        <f>VLOOKUP($A72,'Institution Evaluation'!$A$56:$F$346,6,0)&amp;""</f>
        <v/>
      </c>
      <c r="I72" s="42"/>
      <c r="J72" s="42"/>
    </row>
    <row r="73" spans="1:10" s="1" customFormat="1" ht="38.25" customHeight="1" x14ac:dyDescent="0.2">
      <c r="A73" s="25" t="s">
        <v>684</v>
      </c>
      <c r="B73" s="24" t="str">
        <f>VLOOKUP($A73,Questions!$A$2:$X$333,2,0)</f>
        <v>Can the application be installed in a PCI DSS–compliant manner?</v>
      </c>
      <c r="C73" s="27"/>
      <c r="D73" s="342"/>
      <c r="E73" s="174" t="str">
        <f>IF($C$20="No",'Auto Responses'!$A$8,IF($C73="Yes",VLOOKUP($A73,Questions!$A$2:$X$333,17,0)&amp;"",IF($C73="No",VLOOKUP($A73,Questions!$A$2:$X$333,16,0)&amp;"",VLOOKUP($A73,Questions!$A$2:$X$333,15,0)&amp;"")))</f>
        <v>Refer to PCI DSS Security Standards for supplemental guidance in this section</v>
      </c>
      <c r="F73" s="208" t="str">
        <f>VLOOKUP($A73,'Institution Evaluation'!$A$56:$F$346,6,0)&amp;""</f>
        <v/>
      </c>
      <c r="I73" s="42"/>
      <c r="J73" s="42"/>
    </row>
    <row r="74" spans="1:10" s="1" customFormat="1" ht="71.25" customHeight="1" thickBot="1" x14ac:dyDescent="0.25">
      <c r="A74" s="25" t="s">
        <v>685</v>
      </c>
      <c r="B74" s="24" t="str">
        <f>VLOOKUP($A74,Questions!$A$2:$X$333,2,0)</f>
        <v>Include documentation describing the system's abilities to comply with the PCI DSS and any features or capabilities of the system that must be added or changed in order to operate in compliance with the standards.</v>
      </c>
      <c r="C74" s="83"/>
      <c r="D74" s="342"/>
      <c r="E74" s="174" t="str">
        <f>IF($C$20="No",'Auto Responses'!$A$8,IF($C74="Yes",VLOOKUP($A74,Questions!$A$2:$X$333,17,0)&amp;"",IF($C74="No",VLOOKUP($A74,Questions!$A$2:$X$333,16,0)&amp;"",VLOOKUP($A74,Questions!$A$2:$X$333,15,0)&amp;"")))</f>
        <v>Refer to PCI DSS Security Standards for supplemental guidance in this section</v>
      </c>
      <c r="F74" s="208" t="str">
        <f>VLOOKUP($A74,'Institution Evaluation'!$A$56:$F$346,6,0)&amp;""</f>
        <v/>
      </c>
      <c r="G74" s="255" t="s">
        <v>1543</v>
      </c>
      <c r="I74" s="42"/>
      <c r="J74" s="42"/>
    </row>
    <row r="75" spans="1:10" s="1" customFormat="1" ht="37.35" customHeight="1" thickBot="1" x14ac:dyDescent="0.25">
      <c r="A75" s="70" t="str">
        <f>VLOOKUP(LEFT($A76,4),'Auto Responses'!$N$4:$O$38,2,0)&amp;""</f>
        <v xml:space="preserve"> On-Premises Data Solutions</v>
      </c>
      <c r="B75" s="29"/>
      <c r="C75" s="19" t="s">
        <v>1595</v>
      </c>
      <c r="D75" s="19" t="s">
        <v>72</v>
      </c>
      <c r="E75" s="38" t="s">
        <v>910</v>
      </c>
      <c r="F75" s="194" t="s">
        <v>911</v>
      </c>
      <c r="I75" s="42"/>
      <c r="J75" s="42"/>
    </row>
    <row r="76" spans="1:10" s="1" customFormat="1" ht="36" customHeight="1" x14ac:dyDescent="0.2">
      <c r="A76" s="25" t="s">
        <v>686</v>
      </c>
      <c r="B76" s="24" t="str">
        <f>VLOOKUP($A76,Questions!$A$2:$X$333,2,0)</f>
        <v>Do you support role-based access control (RBAC) for system administrators?</v>
      </c>
      <c r="C76" s="27"/>
      <c r="D76" s="342"/>
      <c r="E76" s="174" t="str">
        <f>IF($C$21="No",'Auto Responses'!$A$9,IF($C76="Yes",VLOOKUP($A76,Questions!$A$2:$X$333,17,0)&amp;"",IF($C76="No",VLOOKUP($A76,Questions!$A$2:$X$333,16,0)&amp;"",VLOOKUP($A76,Questions!$A$2:$X$333,15,0)&amp;"")))</f>
        <v/>
      </c>
      <c r="F76" s="208" t="str">
        <f>VLOOKUP($A76,'Institution Evaluation'!$A$56:$F$346,6,0)&amp;""</f>
        <v/>
      </c>
      <c r="I76" s="42"/>
      <c r="J76" s="42"/>
    </row>
    <row r="77" spans="1:10" s="1" customFormat="1" ht="28.5" customHeight="1" x14ac:dyDescent="0.2">
      <c r="A77" s="25" t="s">
        <v>688</v>
      </c>
      <c r="B77" s="24" t="str">
        <f>VLOOKUP($A77,Questions!$A$2:$X$333,2,0)</f>
        <v>Can your employees access customer systems remotely?</v>
      </c>
      <c r="C77" s="27"/>
      <c r="D77" s="342"/>
      <c r="E77" s="174" t="str">
        <f>IF($C$21="No",'Auto Responses'!$A$9,IF($C77="Yes",VLOOKUP($A77,Questions!$A$2:$X$333,17,0)&amp;"",IF($C77="No",VLOOKUP($A77,Questions!$A$2:$X$333,16,0)&amp;"",VLOOKUP($A77,Questions!$A$2:$X$333,15,0)&amp;"")))</f>
        <v/>
      </c>
      <c r="F77" s="208" t="str">
        <f>VLOOKUP($A77,'Institution Evaluation'!$A$56:$F$346,6,0)&amp;""</f>
        <v/>
      </c>
      <c r="I77" s="42"/>
      <c r="J77" s="42"/>
    </row>
    <row r="78" spans="1:10" s="1" customFormat="1" ht="68.25" customHeight="1" x14ac:dyDescent="0.2">
      <c r="A78" s="25" t="s">
        <v>692</v>
      </c>
      <c r="B78" s="24" t="str">
        <f>VLOOKUP($A78,Questions!$A$2:$X$333,2,0)</f>
        <v>Can you provide overall system and/or application architecture diagrams including a full description of the data communications architecture for all components of the system?</v>
      </c>
      <c r="C78" s="27"/>
      <c r="D78" s="342"/>
      <c r="E78" s="174" t="str">
        <f>IF($C$21="No",'Auto Responses'!$A$9,IF($C78="Yes",VLOOKUP($A78,Questions!$A$2:$X$333,17,0)&amp;"",IF($C78="No",VLOOKUP($A78,Questions!$A$2:$X$333,16,0)&amp;"",VLOOKUP($A78,Questions!$A$2:$X$333,15,0)&amp;"")))</f>
        <v/>
      </c>
      <c r="F78" s="208" t="str">
        <f>VLOOKUP($A78,'Institution Evaluation'!$A$56:$F$346,6,0)&amp;""</f>
        <v/>
      </c>
      <c r="I78" s="42"/>
      <c r="J78" s="42"/>
    </row>
    <row r="79" spans="1:10" s="1" customFormat="1" ht="46.5" customHeight="1" x14ac:dyDescent="0.2">
      <c r="A79" s="25" t="s">
        <v>696</v>
      </c>
      <c r="B79" s="24" t="str">
        <f>VLOOKUP($A79,Questions!$A$2:$X$333,2,0)</f>
        <v>Do you require remote management of the system?</v>
      </c>
      <c r="C79" s="27"/>
      <c r="D79" s="342"/>
      <c r="E79" s="174" t="str">
        <f>IF($C$21="No",'Auto Responses'!$A$9,IF($C79="Yes",VLOOKUP($A79,Questions!$A$2:$X$333,17,0)&amp;"",IF($C79="No",VLOOKUP($A79,Questions!$A$2:$X$333,16,0)&amp;"",VLOOKUP($A79,Questions!$A$2:$X$333,15,0)&amp;"")))</f>
        <v/>
      </c>
      <c r="F79" s="208" t="str">
        <f>VLOOKUP($A79,'Institution Evaluation'!$A$56:$F$346,6,0)&amp;""</f>
        <v/>
      </c>
      <c r="I79" s="42"/>
      <c r="J79" s="42"/>
    </row>
    <row r="80" spans="1:10" s="1" customFormat="1" ht="60" customHeight="1" x14ac:dyDescent="0.2">
      <c r="A80" s="25" t="s">
        <v>699</v>
      </c>
      <c r="B80" s="24" t="str">
        <f>VLOOKUP($A80,Questions!$A$2:$X$333,2,0)</f>
        <v>Are your remote actions and changes logged or otherwise visible to the campus? (IF YES to OPAP-06)</v>
      </c>
      <c r="C80" s="27"/>
      <c r="D80" s="342"/>
      <c r="E80" s="174" t="str">
        <f>IF($C$21="No",'Auto Responses'!$A$9,IF($C80="Yes",VLOOKUP($A80,Questions!$A$2:$X$333,17,0)&amp;"",IF($C80="No",VLOOKUP($A80,Questions!$A$2:$X$333,16,0)&amp;"",VLOOKUP($A80,Questions!$A$2:$X$333,15,0)&amp;"")))</f>
        <v/>
      </c>
      <c r="F80" s="208" t="str">
        <f>VLOOKUP($A80,'Institution Evaluation'!$A$56:$F$346,6,0)&amp;""</f>
        <v/>
      </c>
      <c r="I80" s="42"/>
      <c r="J80" s="42"/>
    </row>
    <row r="81" spans="1:12" s="1" customFormat="1" ht="47.25" customHeight="1" x14ac:dyDescent="0.2">
      <c r="A81" s="25" t="s">
        <v>703</v>
      </c>
      <c r="B81" s="24" t="str">
        <f>VLOOKUP($A81,Questions!$A$2:$X$333,2,0)</f>
        <v>If you maintain remote access to the system, will you handle data in a FERPA-compliant manner?</v>
      </c>
      <c r="C81" s="27"/>
      <c r="D81" s="342"/>
      <c r="E81" s="174" t="str">
        <f>IF($C$21="No",'Auto Responses'!$A$9,IF($C81="Yes",VLOOKUP($A81,Questions!$A$2:$X$333,17,0)&amp;"",IF($C81="No",VLOOKUP($A81,Questions!$A$2:$X$333,16,0)&amp;"",VLOOKUP($A81,Questions!$A$2:$X$333,15,0)&amp;"")))</f>
        <v/>
      </c>
      <c r="F81" s="208" t="str">
        <f>VLOOKUP($A81,'Institution Evaluation'!$A$56:$F$346,6,0)&amp;""</f>
        <v/>
      </c>
      <c r="I81" s="42"/>
      <c r="J81" s="42"/>
    </row>
    <row r="82" spans="1:12" s="1" customFormat="1" ht="43.5" customHeight="1" x14ac:dyDescent="0.2">
      <c r="A82" s="25" t="s">
        <v>705</v>
      </c>
      <c r="B82" s="24" t="str">
        <f>VLOOKUP($A82,Questions!$A$2:$X$333,2,0)</f>
        <v>Do you support campus status monitoring through SNMPv3 or other means?</v>
      </c>
      <c r="C82" s="27"/>
      <c r="D82" s="342"/>
      <c r="E82" s="174" t="str">
        <f>IF($C$21="No",'Auto Responses'!$A$9,IF($C82="Yes",VLOOKUP($A82,Questions!$A$2:$X$333,17,0)&amp;"",IF($C82="No",VLOOKUP($A82,Questions!$A$2:$X$333,16,0)&amp;"",VLOOKUP($A82,Questions!$A$2:$X$333,15,0)&amp;"")))</f>
        <v/>
      </c>
      <c r="F82" s="208" t="str">
        <f>VLOOKUP($A82,'Institution Evaluation'!$A$56:$F$346,6,0)&amp;""</f>
        <v/>
      </c>
      <c r="I82" s="42"/>
      <c r="J82" s="42"/>
    </row>
    <row r="83" spans="1:12" s="1" customFormat="1" ht="42" customHeight="1" x14ac:dyDescent="0.2">
      <c r="A83" s="25" t="s">
        <v>709</v>
      </c>
      <c r="B83" s="24" t="str">
        <f>VLOOKUP($A83,Questions!$A$2:$X$333,2,0)</f>
        <v>Describe or provide a reference to any other safeguards used to monitor for malicious activity.</v>
      </c>
      <c r="C83" s="75"/>
      <c r="D83" s="342"/>
      <c r="E83" s="174" t="str">
        <f>IF($C$21="No",'Auto Responses'!$A$9,IF($C83="Yes",VLOOKUP($A83,Questions!$A$2:$X$333,17,0)&amp;"",IF($C83="No",VLOOKUP($A83,Questions!$A$2:$X$333,16,0)&amp;"",VLOOKUP($A83,Questions!$A$2:$X$333,15,0)&amp;"")))</f>
        <v>Please detail your monitoring strategy</v>
      </c>
      <c r="F83" s="208" t="str">
        <f>VLOOKUP($A83,'Institution Evaluation'!$A$56:$F$346,6,0)&amp;""</f>
        <v/>
      </c>
      <c r="I83" s="42"/>
      <c r="J83" s="42"/>
    </row>
    <row r="84" spans="1:12" s="1" customFormat="1" ht="54" customHeight="1" x14ac:dyDescent="0.2">
      <c r="A84" s="25" t="s">
        <v>710</v>
      </c>
      <c r="B84" s="24" t="str">
        <f>VLOOKUP($A84,Questions!$A$2:$X$333,2,0)</f>
        <v>Describe how long your organization has conducted business in this area.</v>
      </c>
      <c r="C84" s="75"/>
      <c r="D84" s="342"/>
      <c r="E84" s="174" t="str">
        <f>IF($C$21="No",'Auto Responses'!$A$9,IF($C84="Yes",VLOOKUP($A84,Questions!$A$2:$X$333,17,0)&amp;"",IF($C84="No",VLOOKUP($A84,Questions!$A$2:$X$333,16,0)&amp;"",VLOOKUP($A84,Questions!$A$2:$X$333,15,0)&amp;"")))</f>
        <v>Include the number of years and in what capacity.</v>
      </c>
      <c r="F84" s="208" t="str">
        <f>VLOOKUP($A84,'Institution Evaluation'!$A$56:$F$346,6,0)&amp;""</f>
        <v/>
      </c>
      <c r="I84" s="42"/>
      <c r="J84" s="42"/>
    </row>
    <row r="85" spans="1:12" s="1" customFormat="1" ht="39.75" customHeight="1" x14ac:dyDescent="0.2">
      <c r="A85" s="25" t="s">
        <v>715</v>
      </c>
      <c r="B85" s="24" t="str">
        <f>VLOOKUP($A85,Questions!$A$2:$X$333,2,0)</f>
        <v>Do you have existing higher education customers?</v>
      </c>
      <c r="C85" s="27"/>
      <c r="D85" s="342"/>
      <c r="E85" s="174" t="str">
        <f>IF($C$21="No",'Auto Responses'!$A$9,IF($C85="Yes",VLOOKUP($A85,Questions!$A$2:$X$333,17,0)&amp;"",IF($C85="No",VLOOKUP($A85,Questions!$A$2:$X$333,16,0)&amp;"",VLOOKUP($A85,Questions!$A$2:$X$333,15,0)&amp;"")))</f>
        <v/>
      </c>
      <c r="F85" s="208" t="str">
        <f>VLOOKUP($A85,'Institution Evaluation'!$A$56:$F$346,6,0)&amp;""</f>
        <v/>
      </c>
      <c r="G85" s="255" t="s">
        <v>1543</v>
      </c>
      <c r="I85" s="42"/>
      <c r="J85" s="42"/>
    </row>
    <row r="86" spans="1:12" s="1" customFormat="1" ht="36.75" customHeight="1" x14ac:dyDescent="0.2">
      <c r="A86" s="286" t="s">
        <v>1605</v>
      </c>
      <c r="C86" s="14"/>
      <c r="D86" s="15"/>
      <c r="E86" s="16"/>
      <c r="I86" s="42"/>
      <c r="J86" s="42"/>
    </row>
    <row r="87" spans="1:12" ht="15" hidden="1" customHeight="1" x14ac:dyDescent="0.2">
      <c r="A87" s="1"/>
      <c r="B87" s="14"/>
      <c r="C87" s="78"/>
      <c r="D87" s="16"/>
      <c r="E87" s="1"/>
      <c r="H87" s="42"/>
      <c r="I87" s="1"/>
      <c r="J87" s="1"/>
      <c r="L87"/>
    </row>
    <row r="88" spans="1:12" ht="0" hidden="1" customHeight="1" x14ac:dyDescent="0.2">
      <c r="A88" s="25" t="e">
        <f>#REF!</f>
        <v>#REF!</v>
      </c>
    </row>
    <row r="89" spans="1:12" ht="0" hidden="1" customHeight="1" x14ac:dyDescent="0.2">
      <c r="A89" s="25" t="e">
        <f>#REF!</f>
        <v>#REF!</v>
      </c>
    </row>
    <row r="90" spans="1:12" ht="0" hidden="1" customHeight="1" x14ac:dyDescent="0.2">
      <c r="A90" s="25" t="e">
        <f>#REF!</f>
        <v>#REF!</v>
      </c>
    </row>
    <row r="91" spans="1:12" ht="0" hidden="1" customHeight="1" x14ac:dyDescent="0.2">
      <c r="A91" s="25" t="e">
        <f>#REF!</f>
        <v>#REF!</v>
      </c>
    </row>
    <row r="92" spans="1:12" ht="0" hidden="1" customHeight="1" x14ac:dyDescent="0.2">
      <c r="A92" s="25" t="e">
        <f>#REF!</f>
        <v>#REF!</v>
      </c>
    </row>
    <row r="93" spans="1:12" ht="0" hidden="1" customHeight="1" x14ac:dyDescent="0.2">
      <c r="A93" s="25" t="e">
        <f>#REF!</f>
        <v>#REF!</v>
      </c>
    </row>
    <row r="94" spans="1:12" ht="0" hidden="1" customHeight="1" x14ac:dyDescent="0.2">
      <c r="A94" s="25" t="e">
        <f>#REF!</f>
        <v>#REF!</v>
      </c>
    </row>
  </sheetData>
  <dataValidations count="3">
    <dataValidation allowBlank="1" showInputMessage="1" showErrorMessage="1" promptTitle="Warning!" prompt="The HECVAT is built using a number of complex formulas. Editing this cell can break the functionality of the tool. " sqref="A86:B86 A3:A85 C22:D22 C17:D17 C4:F12 C2 D2:F3 C32:D32 C62:D62 C75:D75 B2:B85 E17:F85" xr:uid="{A2581C39-9085-48B1-A01A-98689938B231}"/>
    <dataValidation allowBlank="1" showInputMessage="1" showErrorMessage="1" prompt="This cell should be left blank. Input your answer in column C." sqref="D83:D84 D55 D74" xr:uid="{99745918-BD4C-404F-8EB6-FD6830D1AC83}"/>
    <dataValidation allowBlank="1" showInputMessage="1" showErrorMessage="1" prompt="This answer has been populated from the &quot;START HERE&quot; tab and does not need to be re-entered." sqref="C3 C13:C16 C18:C21" xr:uid="{9EE03F77-63F1-45F4-A6B3-47A7EC079DDB}"/>
  </dataValidations>
  <hyperlinks>
    <hyperlink ref="A11" r:id="rId1" display="http://www.educause.edu/HECVAT" xr:uid="{F36A12FA-6B13-4624-87B5-D2BDA6B134CD}"/>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8E39B49-FDFC-4B06-A569-4463DA1A706A}">
          <x14:formula1>
            <xm:f>'Auto Responses'!$J$3:$J$4</xm:f>
          </x14:formula1>
          <xm:sqref>C23:C31 C85 C76:C82 C33:C54 C56:C61 C63:C73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C2E64-EA3F-4B77-8C3F-88A9ACA8C66C}">
  <sheetPr>
    <tabColor rgb="FF00636C"/>
  </sheetPr>
  <dimension ref="A1:L1048576"/>
  <sheetViews>
    <sheetView showGridLines="0" showZeros="0" topLeftCell="A2" zoomScale="80" zoomScaleNormal="80" workbookViewId="0">
      <selection activeCell="A2" sqref="A2"/>
    </sheetView>
  </sheetViews>
  <sheetFormatPr defaultColWidth="0" defaultRowHeight="0" customHeight="1" zeroHeight="1" x14ac:dyDescent="0.2"/>
  <cols>
    <col min="1" max="1" width="8.296875" customWidth="1"/>
    <col min="2" max="2" width="55.09765625" style="1" customWidth="1"/>
    <col min="3" max="3" width="18.8984375" style="14" customWidth="1"/>
    <col min="4" max="4" width="55.69921875" style="15" customWidth="1"/>
    <col min="5" max="5" width="32" style="16" customWidth="1"/>
    <col min="6" max="6" width="30.69921875" style="205" customWidth="1"/>
    <col min="7" max="7" width="18.09765625" style="1" customWidth="1"/>
    <col min="8" max="8" width="18.09765625" style="1" hidden="1" customWidth="1"/>
    <col min="9" max="10" width="18.09765625" style="42" hidden="1" customWidth="1"/>
    <col min="11" max="11" width="4.5" style="1" hidden="1" customWidth="1"/>
    <col min="12" max="12" width="6.59765625" style="1" hidden="1" customWidth="1"/>
    <col min="13" max="16384" width="6.59765625" hidden="1"/>
  </cols>
  <sheetData>
    <row r="1" spans="1:10" ht="0" hidden="1" customHeight="1" x14ac:dyDescent="0.2">
      <c r="A1" t="s">
        <v>1542</v>
      </c>
    </row>
    <row r="2" spans="1:10" ht="36" customHeight="1" x14ac:dyDescent="0.2">
      <c r="A2" s="175" t="s">
        <v>1469</v>
      </c>
      <c r="B2" s="175"/>
      <c r="C2" s="176"/>
      <c r="D2" s="330"/>
      <c r="E2" s="177"/>
      <c r="F2" s="204" t="str">
        <f>'Auto Responses'!$A$36</f>
        <v>Version 4.04</v>
      </c>
      <c r="J2" s="1"/>
    </row>
    <row r="3" spans="1:10" s="1" customFormat="1" ht="29.1" customHeight="1" x14ac:dyDescent="0.2">
      <c r="A3" s="44" t="s">
        <v>1002</v>
      </c>
      <c r="B3" s="45"/>
      <c r="C3" s="73">
        <f>'START HERE'!$C$3</f>
        <v>0</v>
      </c>
      <c r="D3" s="331"/>
      <c r="E3" s="43"/>
      <c r="F3" s="57"/>
      <c r="I3" s="42"/>
    </row>
    <row r="4" spans="1:10" s="1" customFormat="1" ht="36" customHeight="1" x14ac:dyDescent="0.2">
      <c r="A4" s="17" t="s">
        <v>927</v>
      </c>
      <c r="B4" s="18"/>
      <c r="C4" s="19"/>
      <c r="D4" s="20"/>
      <c r="E4" s="21"/>
      <c r="F4" s="21"/>
      <c r="I4" s="42"/>
    </row>
    <row r="5" spans="1:10" s="1" customFormat="1" ht="19.5" customHeight="1" x14ac:dyDescent="0.2">
      <c r="A5" s="49" t="str">
        <f>HLOOKUP($A$4,'Auto Responses'!$D$2:$D$8,2,0)&amp;""</f>
        <v>1. Complete the "Start Here" tab and review the "Required Questions" guidance to find the other sections are required for your product or service.</v>
      </c>
      <c r="B5" s="22"/>
      <c r="C5" s="74"/>
      <c r="D5" s="332"/>
      <c r="E5" s="22"/>
      <c r="F5" s="280"/>
      <c r="I5" s="42"/>
    </row>
    <row r="6" spans="1:10" s="1" customFormat="1" ht="19.5" customHeight="1" x14ac:dyDescent="0.2">
      <c r="A6" s="49" t="str">
        <f>HLOOKUP($A$4,'Auto Responses'!$D$2:$D$8,3,0)&amp;""</f>
        <v>2. Complete the "Organization" tab and the applicable questions in each of the next 5 tabs (Product through Privacy) that apply, based on your answers to the "Required Questions."</v>
      </c>
      <c r="B6" s="22"/>
      <c r="C6" s="74"/>
      <c r="D6" s="332"/>
      <c r="E6" s="22"/>
      <c r="F6" s="281"/>
      <c r="I6" s="42"/>
    </row>
    <row r="7" spans="1:10" s="1" customFormat="1" ht="19.5" customHeight="1" x14ac:dyDescent="0.2">
      <c r="A7" s="49" t="str">
        <f>HLOOKUP($A$4,'Auto Responses'!$D$2:$D$8,4,0)&amp;""</f>
        <v xml:space="preserve">3. Guidance in column E may change based on your answers to prompt details in "Additional Information." If leaving an answer blank, you must also state why in "Additional Information". </v>
      </c>
      <c r="B7" s="22"/>
      <c r="C7" s="74"/>
      <c r="D7" s="332"/>
      <c r="E7" s="22"/>
      <c r="F7" s="281"/>
      <c r="I7" s="42"/>
    </row>
    <row r="8" spans="1:10" s="1" customFormat="1" ht="19.5" customHeight="1" x14ac:dyDescent="0.2">
      <c r="A8" s="49" t="str">
        <f>HLOOKUP($A$4,'Auto Responses'!$D$2:$D$8,5,0)&amp;""</f>
        <v>4. DO NOT complete any fields in the "Evaluation" sheets or the "Analyst Notes" column.</v>
      </c>
      <c r="B8" s="22"/>
      <c r="C8" s="74"/>
      <c r="D8" s="332"/>
      <c r="E8" s="22"/>
      <c r="F8" s="281"/>
      <c r="I8" s="42"/>
    </row>
    <row r="9" spans="1:10" s="1" customFormat="1" ht="19.5" customHeight="1" x14ac:dyDescent="0.2">
      <c r="A9" s="49" t="str">
        <f>HLOOKUP($A$4,'Auto Responses'!$D$2:$D$8,6,0)&amp;""</f>
        <v>5. Return the completed file to institutions.</v>
      </c>
      <c r="B9" s="22"/>
      <c r="C9" s="74"/>
      <c r="D9" s="332"/>
      <c r="E9" s="22"/>
      <c r="F9" s="281"/>
      <c r="I9" s="42"/>
    </row>
    <row r="10" spans="1:10" s="1" customFormat="1" ht="19.5" customHeight="1" x14ac:dyDescent="0.2">
      <c r="A10" s="265" t="str">
        <f>HLOOKUP($A$4,'Auto Responses'!$D$2:$D$8,7,0)&amp;""</f>
        <v>* Denotes critical questions. Critical questions are those deemed most important to institutions by higher education volunteers.</v>
      </c>
      <c r="B10" s="22"/>
      <c r="C10" s="74"/>
      <c r="D10" s="332"/>
      <c r="E10" s="22"/>
      <c r="F10" s="281"/>
      <c r="I10" s="42"/>
    </row>
    <row r="11" spans="1:10" s="1" customFormat="1" ht="19.5" customHeight="1" x14ac:dyDescent="0.2">
      <c r="A11" s="264" t="str">
        <f>HLOOKUP($A$4,'Auto Responses'!$D$2:$D$9,8,0)&amp;""</f>
        <v>For full instructions, please visit educause.edu/HECVAT</v>
      </c>
      <c r="B11" s="22"/>
      <c r="C11" s="74"/>
      <c r="D11" s="332"/>
      <c r="E11" s="22"/>
      <c r="F11" s="282"/>
      <c r="I11" s="42"/>
    </row>
    <row r="12" spans="1:10" s="1" customFormat="1" ht="36" customHeight="1" x14ac:dyDescent="0.2">
      <c r="A12" s="70" t="str">
        <f>VLOOKUP(LEFT($A13,4),'Auto Responses'!$N$4:$O$38,2,0)&amp;""</f>
        <v xml:space="preserve"> General Information</v>
      </c>
      <c r="B12" s="18"/>
      <c r="C12" s="19" t="s">
        <v>1595</v>
      </c>
      <c r="D12" s="333"/>
      <c r="E12" s="23"/>
      <c r="F12" s="23"/>
      <c r="I12" s="42"/>
      <c r="J12" s="42"/>
    </row>
    <row r="13" spans="1:10" s="1" customFormat="1" ht="22.35" customHeight="1" x14ac:dyDescent="0.2">
      <c r="A13" s="25" t="s">
        <v>21</v>
      </c>
      <c r="B13" s="26" t="str">
        <f>VLOOKUP($A13,Questions!$A$2:$X$333,2,0)&amp;""</f>
        <v>Solution Provider Name</v>
      </c>
      <c r="C13" s="83" t="str">
        <f>VLOOKUP($A13,'START HERE'!$A$13:$C$21,3,0)&amp;""</f>
        <v/>
      </c>
      <c r="D13" s="39"/>
      <c r="E13" s="39"/>
      <c r="F13" s="57"/>
      <c r="I13" s="42"/>
      <c r="J13" s="42"/>
    </row>
    <row r="14" spans="1:10" s="1" customFormat="1" ht="22.35" customHeight="1" x14ac:dyDescent="0.2">
      <c r="A14" s="25" t="s">
        <v>24</v>
      </c>
      <c r="B14" s="26" t="str">
        <f>VLOOKUP($A14,Questions!$A$2:$X$333,2,0)&amp;""</f>
        <v>Solution Name</v>
      </c>
      <c r="C14" s="83" t="str">
        <f>VLOOKUP($A14,'START HERE'!$A$13:$C$21,3,0)&amp;""</f>
        <v/>
      </c>
      <c r="D14" s="39"/>
      <c r="E14" s="39"/>
      <c r="F14" s="57"/>
      <c r="I14" s="42"/>
      <c r="J14" s="42"/>
    </row>
    <row r="15" spans="1:10" s="1" customFormat="1" ht="22.35" customHeight="1" x14ac:dyDescent="0.2">
      <c r="A15" s="25" t="s">
        <v>25</v>
      </c>
      <c r="B15" s="26" t="str">
        <f>VLOOKUP($A15,Questions!$A$2:$X$333,2,0)&amp;""</f>
        <v>Solution Description</v>
      </c>
      <c r="C15" s="83" t="str">
        <f>VLOOKUP($A15,'START HERE'!$A$13:$C$21,3,0)&amp;""</f>
        <v/>
      </c>
      <c r="D15" s="39"/>
      <c r="E15" s="39"/>
      <c r="F15" s="57"/>
      <c r="I15" s="42"/>
      <c r="J15" s="42"/>
    </row>
    <row r="16" spans="1:10" s="1" customFormat="1" ht="22.35" customHeight="1" thickBot="1" x14ac:dyDescent="0.25">
      <c r="A16" s="25" t="s">
        <v>30</v>
      </c>
      <c r="B16" s="26" t="str">
        <f>VLOOKUP($A16,Questions!$A$2:$X$333,2,0)&amp;""</f>
        <v>Country of Company Headquarters</v>
      </c>
      <c r="C16" s="83" t="str">
        <f>VLOOKUP($A16,'START HERE'!$A$13:$C$21,3,0)&amp;""</f>
        <v/>
      </c>
      <c r="D16" s="39"/>
      <c r="E16" s="39"/>
      <c r="F16" s="57"/>
      <c r="I16" s="42"/>
      <c r="J16" s="42"/>
    </row>
    <row r="17" spans="1:10" s="1" customFormat="1" ht="37.35" customHeight="1" thickBot="1" x14ac:dyDescent="0.25">
      <c r="A17" s="70" t="str">
        <f>VLOOKUP(LEFT($A18,4),'Auto Responses'!$N$4:$O$38,2,0)&amp;""</f>
        <v xml:space="preserve"> Required Questions</v>
      </c>
      <c r="B17" s="29"/>
      <c r="C17" s="19" t="s">
        <v>1595</v>
      </c>
      <c r="D17" s="19" t="s">
        <v>72</v>
      </c>
      <c r="E17" s="38" t="s">
        <v>910</v>
      </c>
      <c r="F17" s="209" t="s">
        <v>911</v>
      </c>
      <c r="I17" s="42"/>
      <c r="J17" s="42"/>
    </row>
    <row r="18" spans="1:10" s="1" customFormat="1" ht="38.25" customHeight="1" thickBot="1" x14ac:dyDescent="0.25">
      <c r="A18" s="25" t="s">
        <v>58</v>
      </c>
      <c r="B18" s="24" t="str">
        <f>VLOOKUP($A18,Questions!$A$2:$X$333,2,0)</f>
        <v>Does your solution have AI features, or are there plans to implement AI features in the next 12 months?</v>
      </c>
      <c r="C18" s="79" t="str">
        <f>VLOOKUP($A18,'START HERE'!$A$23:$F$36,3,0)&amp;""</f>
        <v/>
      </c>
      <c r="D18" s="334" t="str">
        <f>VLOOKUP($A18,'START HERE'!$A$23:$F$36,4,0)&amp;""</f>
        <v/>
      </c>
      <c r="E18" s="174" t="str">
        <f>IF($C18="Yes",VLOOKUP($A18,Questions!$A$2:$X$333,17,0)&amp;"",IF($C18="No",VLOOKUP($A18,Questions!$A$2:$X$333,16,0)&amp;"",VLOOKUP($A18,Questions!$A$2:$X$333,15,0)&amp;""))</f>
        <v/>
      </c>
      <c r="F18" s="208" t="str">
        <f>VLOOKUP($A18,'Institution Evaluation'!$A$56:$F$346,6,0)&amp;""</f>
        <v/>
      </c>
      <c r="G18" s="255" t="s">
        <v>1543</v>
      </c>
      <c r="I18" s="42"/>
      <c r="J18" s="42"/>
    </row>
    <row r="19" spans="1:10" s="1" customFormat="1" ht="37.35" customHeight="1" thickBot="1" x14ac:dyDescent="0.25">
      <c r="A19" s="70" t="str">
        <f>VLOOKUP(LEFT($A20,4),'Auto Responses'!$N$4:$O$38,2,0)&amp;""</f>
        <v xml:space="preserve"> AI Qualifying Questions</v>
      </c>
      <c r="B19" s="29"/>
      <c r="C19" s="19" t="s">
        <v>1595</v>
      </c>
      <c r="D19" s="19" t="s">
        <v>72</v>
      </c>
      <c r="E19" s="38" t="s">
        <v>910</v>
      </c>
      <c r="F19" s="209" t="s">
        <v>911</v>
      </c>
      <c r="I19" s="42"/>
      <c r="J19" s="42"/>
    </row>
    <row r="20" spans="1:10" s="1" customFormat="1" ht="38.25" customHeight="1" x14ac:dyDescent="0.2">
      <c r="A20" s="25" t="s">
        <v>823</v>
      </c>
      <c r="B20" s="24" t="str">
        <f>VLOOKUP($A20,Questions!$A$2:$X$333,2,0)</f>
        <v>Does your solution leverage machine learning (ML) or do you plan to do so in the next 12 months?</v>
      </c>
      <c r="C20" s="27"/>
      <c r="D20" s="335"/>
      <c r="E20" s="174" t="str">
        <f>IF($C$18="No",'Auto Responses'!$A$6,IF($C20="Yes",VLOOKUP($A20,Questions!$A$2:$X$333,17,0)&amp;"",IF($C20="No",VLOOKUP($A20,Questions!$A$2:$X$333,16,0)&amp;"",VLOOKUP($A20,Questions!$A$2:$X$333,15,0)&amp;"")))</f>
        <v>Trigger for ML Questions</v>
      </c>
      <c r="F20" s="208" t="str">
        <f>VLOOKUP($A20,'Institution Evaluation'!$A$56:$F$346,6,0)&amp;""</f>
        <v/>
      </c>
      <c r="I20" s="42"/>
      <c r="J20" s="42"/>
    </row>
    <row r="21" spans="1:10" s="1" customFormat="1" ht="45.75" customHeight="1" thickBot="1" x14ac:dyDescent="0.25">
      <c r="A21" s="25" t="s">
        <v>825</v>
      </c>
      <c r="B21" s="24" t="str">
        <f>VLOOKUP($A21,Questions!$A$2:$X$333,2,0)</f>
        <v>Does your solution leverage a large language model (LLM) or do you plan to do so in the next 12 months?</v>
      </c>
      <c r="C21" s="27"/>
      <c r="D21" s="335"/>
      <c r="E21" s="174" t="str">
        <f>IF($C$18="No",'Auto Responses'!$A$6,IF($C21="Yes",VLOOKUP($A21,Questions!$A$2:$X$333,17,0)&amp;"",IF($C21="No",VLOOKUP($A21,Questions!$A$2:$X$333,16,0)&amp;"",VLOOKUP($A21,Questions!$A$2:$X$333,15,0)&amp;"")))</f>
        <v>Trigger for LLM Questions</v>
      </c>
      <c r="F21" s="208" t="str">
        <f>VLOOKUP($A21,'Institution Evaluation'!$A$56:$F$346,6,0)&amp;""</f>
        <v/>
      </c>
      <c r="G21" s="255" t="s">
        <v>1543</v>
      </c>
      <c r="I21" s="42"/>
      <c r="J21" s="42"/>
    </row>
    <row r="22" spans="1:10" s="1" customFormat="1" ht="37.35" customHeight="1" thickBot="1" x14ac:dyDescent="0.25">
      <c r="A22" s="70" t="str">
        <f>VLOOKUP(LEFT($A23,4),'Auto Responses'!$N$4:$O$38,2,0)&amp;""</f>
        <v xml:space="preserve"> General AI Questions</v>
      </c>
      <c r="B22" s="29"/>
      <c r="C22" s="19" t="s">
        <v>1595</v>
      </c>
      <c r="D22" s="19" t="s">
        <v>72</v>
      </c>
      <c r="E22" s="38" t="s">
        <v>910</v>
      </c>
      <c r="F22" s="209" t="s">
        <v>911</v>
      </c>
      <c r="I22" s="42"/>
      <c r="J22" s="42"/>
    </row>
    <row r="23" spans="1:10" s="1" customFormat="1" ht="48" customHeight="1" x14ac:dyDescent="0.2">
      <c r="A23" s="25" t="s">
        <v>827</v>
      </c>
      <c r="B23" s="24" t="str">
        <f>VLOOKUP($A23,Questions!$A$2:$X$333,2,0)</f>
        <v>Does your solution have an AI risk model when developing or implementing your solution's AI model?*</v>
      </c>
      <c r="C23" s="27"/>
      <c r="D23" s="335"/>
      <c r="E23" s="174" t="str">
        <f>IF($C$18="No",'Auto Responses'!$A$6,IF($C23="Yes",VLOOKUP($A23,Questions!$A$2:$X$333,17,0)&amp;"",IF($C23="No",VLOOKUP($A23,Questions!$A$2:$X$333,16,0)&amp;"",VLOOKUP($A23,Questions!$A$2:$X$333,15,0)&amp;"")))</f>
        <v>Examples include AI RMF, OWASP Top 10, RAFT, MITRE ATLAS.</v>
      </c>
      <c r="F23" s="208" t="str">
        <f>VLOOKUP($A23,'Institution Evaluation'!$A$56:$F$346,6,0)&amp;""</f>
        <v/>
      </c>
      <c r="I23" s="42"/>
      <c r="J23" s="42"/>
    </row>
    <row r="24" spans="1:10" s="1" customFormat="1" ht="38.25" customHeight="1" x14ac:dyDescent="0.2">
      <c r="A24" s="25" t="s">
        <v>829</v>
      </c>
      <c r="B24" s="24" t="str">
        <f>VLOOKUP($A24,Questions!$A$2:$X$333,2,0)</f>
        <v>Can your solution's AI features be disabled by tenant and/or user?*</v>
      </c>
      <c r="C24" s="27"/>
      <c r="D24" s="335"/>
      <c r="E24" s="174" t="str">
        <f>IF($C$18="No",'Auto Responses'!$A$6,IF($C24="Yes",VLOOKUP($A24,Questions!$A$2:$X$333,17,0)&amp;"",IF($C24="No",VLOOKUP($A24,Questions!$A$2:$X$333,16,0)&amp;"",VLOOKUP($A24,Questions!$A$2:$X$333,15,0)&amp;"")))</f>
        <v>Looking for granular access for and ability to disable AI-related features.</v>
      </c>
      <c r="F24" s="208" t="str">
        <f>VLOOKUP($A24,'Institution Evaluation'!$A$56:$F$346,6,0)&amp;""</f>
        <v/>
      </c>
      <c r="I24" s="42"/>
      <c r="J24" s="42"/>
    </row>
    <row r="25" spans="1:10" s="1" customFormat="1" ht="46.5" customHeight="1" x14ac:dyDescent="0.2">
      <c r="A25" s="25" t="s">
        <v>831</v>
      </c>
      <c r="B25" s="24" t="str">
        <f>VLOOKUP($A25,Questions!$A$2:$X$333,2,0)</f>
        <v>Have your staff completed responsible AI training?*</v>
      </c>
      <c r="C25" s="27"/>
      <c r="D25" s="335"/>
      <c r="E25" s="174" t="str">
        <f>IF($C$18="No",'Auto Responses'!$A$6,IF($C25="Yes",VLOOKUP($A25,Questions!$A$2:$X$333,17,0)&amp;"",IF($C25="No",VLOOKUP($A25,Questions!$A$2:$X$333,16,0)&amp;"",VLOOKUP($A25,Questions!$A$2:$X$333,15,0)&amp;"")))</f>
        <v>Provide the responsible AI training provided to your staff and its frequency.</v>
      </c>
      <c r="F25" s="208" t="str">
        <f>VLOOKUP($A25,'Institution Evaluation'!$A$56:$F$346,6,0)&amp;""</f>
        <v/>
      </c>
      <c r="I25" s="42"/>
      <c r="J25" s="42"/>
    </row>
    <row r="26" spans="1:10" s="1" customFormat="1" ht="69" customHeight="1" x14ac:dyDescent="0.2">
      <c r="A26" s="25" t="s">
        <v>832</v>
      </c>
      <c r="B26" s="24" t="str">
        <f>VLOOKUP($A26,Questions!$A$2:$X$333,2,0)</f>
        <v>Please describe the capabilities of your solution's AI features.</v>
      </c>
      <c r="C26" s="84"/>
      <c r="D26" s="335"/>
      <c r="E26" s="174" t="str">
        <f>IF($C$18="No",'Auto Responses'!$A$6,IF($C26="Yes",VLOOKUP($A26,Questions!$A$2:$X$333,17,0)&amp;"",IF($C26="No",VLOOKUP($A26,Questions!$A$2:$X$333,16,0)&amp;"",VLOOKUP($A26,Questions!$A$2:$X$333,15,0)&amp;"")))</f>
        <v>Looking for the capabilities, use-case, goals, and benefits of the AI model or feature(s).</v>
      </c>
      <c r="F26" s="208" t="str">
        <f>VLOOKUP($A26,'Institution Evaluation'!$A$56:$F$346,6,0)&amp;""</f>
        <v/>
      </c>
      <c r="I26" s="42"/>
      <c r="J26" s="42"/>
    </row>
    <row r="27" spans="1:10" s="1" customFormat="1" ht="74.25" customHeight="1" thickBot="1" x14ac:dyDescent="0.25">
      <c r="A27" s="25" t="s">
        <v>834</v>
      </c>
      <c r="B27" s="24" t="str">
        <f>VLOOKUP($A27,Questions!$A$2:$X$333,2,0)</f>
        <v>Does your solution support business rules to protect sensitive data from being ingested by the AI model?</v>
      </c>
      <c r="C27" s="27"/>
      <c r="D27" s="335"/>
      <c r="E27" s="174" t="str">
        <f>IF($C$18="No",'Auto Responses'!$A$6,IF($C27="Yes",VLOOKUP($A27,Questions!$A$2:$X$333,17,0)&amp;"",IF($C27="No",VLOOKUP($A27,Questions!$A$2:$X$333,16,0)&amp;"",VLOOKUP($A27,Questions!$A$2:$X$333,15,0)&amp;"")))</f>
        <v>Looking for business rules, model assertions, or prediction limiters to mitigate exposure of senstive data through model inputs.</v>
      </c>
      <c r="F27" s="208" t="str">
        <f>VLOOKUP($A27,'Institution Evaluation'!$A$56:$F$346,6,0)&amp;""</f>
        <v/>
      </c>
      <c r="G27" s="255" t="s">
        <v>1543</v>
      </c>
      <c r="I27" s="42"/>
      <c r="J27" s="42"/>
    </row>
    <row r="28" spans="1:10" s="1" customFormat="1" ht="37.35" customHeight="1" thickBot="1" x14ac:dyDescent="0.25">
      <c r="A28" s="70" t="str">
        <f>VLOOKUP(LEFT($A29,4),'Auto Responses'!$N$4:$O$38,2,0)&amp;""</f>
        <v xml:space="preserve"> AI Policy</v>
      </c>
      <c r="B28" s="29"/>
      <c r="C28" s="19" t="s">
        <v>1595</v>
      </c>
      <c r="D28" s="19" t="s">
        <v>72</v>
      </c>
      <c r="E28" s="38" t="s">
        <v>910</v>
      </c>
      <c r="F28" s="209" t="s">
        <v>911</v>
      </c>
      <c r="I28" s="42"/>
      <c r="J28" s="42"/>
    </row>
    <row r="29" spans="1:10" s="1" customFormat="1" ht="69" customHeight="1" x14ac:dyDescent="0.2">
      <c r="A29" s="25" t="s">
        <v>836</v>
      </c>
      <c r="B29" s="24" t="str">
        <f>VLOOKUP($A29,Questions!$A$2:$X$333,2,0)</f>
        <v>Are your AI developer's policies, processes, procedures, and practices across the organization related to the mapping, measuring, and managing of AI risks conspicuously posted, unambiguous, and implemented effectively?*</v>
      </c>
      <c r="C29" s="27"/>
      <c r="D29" s="335"/>
      <c r="E29" s="174" t="str">
        <f>IF($C$18="No",'Auto Responses'!$A$6,IF($C29="Yes",VLOOKUP($A29,Questions!$A$2:$X$333,17,0)&amp;"",IF($C29="No",VLOOKUP($A29,Questions!$A$2:$X$333,16,0)&amp;"",VLOOKUP($A29,Questions!$A$2:$X$333,15,0)&amp;"")))</f>
        <v>Looking for responsible AI development policies and practices.</v>
      </c>
      <c r="F29" s="208" t="str">
        <f>VLOOKUP($A29,'Institution Evaluation'!$A$56:$F$346,6,0)&amp;""</f>
        <v/>
      </c>
      <c r="I29" s="42"/>
      <c r="J29" s="42"/>
    </row>
    <row r="30" spans="1:10" s="1" customFormat="1" ht="61.5" customHeight="1" x14ac:dyDescent="0.2">
      <c r="A30" s="25" t="s">
        <v>837</v>
      </c>
      <c r="B30" s="24" t="str">
        <f>VLOOKUP($A30,Questions!$A$2:$X$333,2,0)</f>
        <v>Have you identified and measured AI risks?*</v>
      </c>
      <c r="C30" s="27"/>
      <c r="D30" s="335"/>
      <c r="E30" s="174" t="str">
        <f>IF($C$18="No",'Auto Responses'!$A$6,IF($C30="Yes",VLOOKUP($A30,Questions!$A$2:$X$333,17,0)&amp;"",IF($C30="No",VLOOKUP($A30,Questions!$A$2:$X$333,16,0)&amp;"",VLOOKUP($A30,Questions!$A$2:$X$333,15,0)&amp;"")))</f>
        <v>Looking for documentation and policies around measuring AI risk.</v>
      </c>
      <c r="F30" s="208" t="str">
        <f>VLOOKUP($A30,'Institution Evaluation'!$A$56:$F$346,6,0)&amp;""</f>
        <v/>
      </c>
      <c r="I30" s="42"/>
      <c r="J30" s="42"/>
    </row>
    <row r="31" spans="1:10" s="1" customFormat="1" ht="111" customHeight="1" x14ac:dyDescent="0.2">
      <c r="A31" s="25" t="s">
        <v>838</v>
      </c>
      <c r="B31" s="24" t="str">
        <f>VLOOKUP($A31,Questions!$A$2:$X$333,2,0)</f>
        <v>In the event of an incident, can your solution's AI features be disabled in a timely manner?*</v>
      </c>
      <c r="C31" s="27"/>
      <c r="D31" s="335"/>
      <c r="E31" s="174" t="str">
        <f>IF($C$18="No",'Auto Responses'!$A$6,IF($C31="Yes",VLOOKUP($A31,Questions!$A$2:$X$333,17,0)&amp;"",IF($C31="No",VLOOKUP($A31,Questions!$A$2:$X$333,16,0)&amp;"",VLOOKUP($A31,Questions!$A$2:$X$333,15,0)&amp;"")))</f>
        <v>Looking for incident response procedure for shutting down and re-enabling model features due to a security event. Please provide the amount of time it would take to disable your solution's AI feature(s).</v>
      </c>
      <c r="F31" s="208" t="str">
        <f>VLOOKUP($A31,'Institution Evaluation'!$A$56:$F$346,6,0)&amp;""</f>
        <v/>
      </c>
      <c r="I31" s="42"/>
      <c r="J31" s="42"/>
    </row>
    <row r="32" spans="1:10" s="1" customFormat="1" ht="99.75" customHeight="1" x14ac:dyDescent="0.2">
      <c r="A32" s="25" t="s">
        <v>839</v>
      </c>
      <c r="B32" s="24" t="str">
        <f>VLOOKUP($A32,Questions!$A$2:$X$333,2,0)</f>
        <v>If disabled because of an incident, can your solution's AI features be re-enabled in a timely manner?*</v>
      </c>
      <c r="C32" s="27"/>
      <c r="D32" s="335"/>
      <c r="E32" s="174" t="str">
        <f>IF($C$18="No",'Auto Responses'!$A$6,IF($C$31="No",'Auto Responses'!$A$27,IF($C32="Yes",VLOOKUP($A32,Questions!$A$2:$X$333,17,0)&amp;"",IF($C32="No",VLOOKUP($A32,Questions!$A$2:$X$333,16,0)&amp;"",VLOOKUP($A32,Questions!$A$2:$X$333,15,0)&amp;""))))</f>
        <v>Looking for incident response procedure for shutting down and re-enabling model features due to a security event. Please provide the amount of time it would take to renable your solution's AI feature(s).</v>
      </c>
      <c r="F32" s="208" t="str">
        <f>VLOOKUP($A32,'Institution Evaluation'!$A$56:$F$346,6,0)&amp;""</f>
        <v/>
      </c>
      <c r="I32" s="42"/>
      <c r="J32" s="42"/>
    </row>
    <row r="33" spans="1:10" s="1" customFormat="1" ht="105" customHeight="1" thickBot="1" x14ac:dyDescent="0.25">
      <c r="A33" s="25" t="s">
        <v>840</v>
      </c>
      <c r="B33" s="24" t="str">
        <f>VLOOKUP($A33,Questions!$A$2:$X$333,2,0)</f>
        <v>Do you have documented technical and procedural processes to address potential negative impacts of AI as described by the AI Risk Management Framework (RMF)?</v>
      </c>
      <c r="C33" s="27"/>
      <c r="D33" s="335"/>
      <c r="E33" s="174" t="str">
        <f>IF($C$18="No",'Auto Responses'!$A$6,IF($C33="Yes",VLOOKUP($A33,Questions!$A$2:$X$333,17,0)&amp;"",IF($C33="No",VLOOKUP($A33,Questions!$A$2:$X$333,16,0)&amp;"",VLOOKUP($A33,Questions!$A$2:$X$333,15,0)&amp;"")))</f>
        <v>Looking for harm reduction as part of responsible AI development per NIST AI RMF, page 25.</v>
      </c>
      <c r="F33" s="208" t="str">
        <f>VLOOKUP($A33,'Institution Evaluation'!$A$56:$F$346,6,0)&amp;""</f>
        <v/>
      </c>
      <c r="G33" s="255" t="s">
        <v>1543</v>
      </c>
      <c r="I33" s="42"/>
      <c r="J33" s="42"/>
    </row>
    <row r="34" spans="1:10" s="1" customFormat="1" ht="37.35" customHeight="1" thickBot="1" x14ac:dyDescent="0.25">
      <c r="A34" s="70" t="str">
        <f>VLOOKUP(LEFT($A35,4),'Auto Responses'!$N$4:$O$38,2,0)&amp;""</f>
        <v xml:space="preserve"> AI Data Security</v>
      </c>
      <c r="B34" s="29"/>
      <c r="C34" s="19" t="s">
        <v>1595</v>
      </c>
      <c r="D34" s="19" t="s">
        <v>72</v>
      </c>
      <c r="E34" s="38" t="s">
        <v>910</v>
      </c>
      <c r="F34" s="209" t="s">
        <v>911</v>
      </c>
      <c r="I34" s="42"/>
      <c r="J34" s="42"/>
    </row>
    <row r="35" spans="1:10" s="1" customFormat="1" ht="53.25" customHeight="1" x14ac:dyDescent="0.2">
      <c r="A35" s="25" t="s">
        <v>841</v>
      </c>
      <c r="B35" s="24" t="str">
        <f>VLOOKUP($A35,Questions!$A$2:$X$333,2,0)</f>
        <v>If sensitive data is introduced to your solution's AI model, can the data be removed from the AI model by request?*</v>
      </c>
      <c r="C35" s="27"/>
      <c r="D35" s="335"/>
      <c r="E35" s="174" t="str">
        <f>IF($C$18="No",'Auto Responses'!$A$6,IF($C35="Yes",VLOOKUP($A35,Questions!$A$2:$X$333,17,0)&amp;"",IF($C35="No",VLOOKUP($A35,Questions!$A$2:$X$333,16,0)&amp;"",VLOOKUP($A35,Questions!$A$2:$X$333,15,0)&amp;"")))</f>
        <v>Looking for the ability to scrub sensitive insitutional data from your solution's AI model.</v>
      </c>
      <c r="F35" s="208" t="str">
        <f>VLOOKUP($A35,'Institution Evaluation'!$A$56:$F$346,6,0)&amp;""</f>
        <v/>
      </c>
      <c r="I35" s="42"/>
      <c r="J35" s="42"/>
    </row>
    <row r="36" spans="1:10" s="1" customFormat="1" ht="54" customHeight="1" x14ac:dyDescent="0.2">
      <c r="A36" s="25" t="s">
        <v>842</v>
      </c>
      <c r="B36" s="24" t="str">
        <f>VLOOKUP($A36,Questions!$A$2:$X$333,2,0)</f>
        <v>Is user input data used to influence your solution's AI model?*</v>
      </c>
      <c r="C36" s="27"/>
      <c r="D36" s="335"/>
      <c r="E36" s="174" t="str">
        <f>IF($C$18="No",'Auto Responses'!$A$6,IF($C36="Yes",VLOOKUP($A36,Questions!$A$2:$X$333,17,0)&amp;"",IF($C36="No",VLOOKUP($A36,Questions!$A$2:$X$333,16,0)&amp;"",VLOOKUP($A36,Questions!$A$2:$X$333,15,0)&amp;"")))</f>
        <v>Looking for protection of organizational data entered as inputs in a solution's AI feature(s).</v>
      </c>
      <c r="F36" s="208" t="str">
        <f>VLOOKUP($A36,'Institution Evaluation'!$A$56:$F$346,6,0)&amp;""</f>
        <v/>
      </c>
      <c r="I36" s="42"/>
      <c r="J36" s="42"/>
    </row>
    <row r="37" spans="1:10" s="1" customFormat="1" ht="60" customHeight="1" x14ac:dyDescent="0.2">
      <c r="A37" s="25" t="s">
        <v>843</v>
      </c>
      <c r="B37" s="24" t="str">
        <f>VLOOKUP($A37,Questions!$A$2:$X$333,2,0)</f>
        <v>Do you provide logging for your solution's AI feature(s) that includes user, date, and action taken?*</v>
      </c>
      <c r="C37" s="27"/>
      <c r="D37" s="335"/>
      <c r="E37" s="174" t="str">
        <f>IF($C$18="No",'Auto Responses'!$A$6,IF($C37="Yes",VLOOKUP($A37,Questions!$A$2:$X$333,17,0)&amp;"",IF($C37="No",VLOOKUP($A37,Questions!$A$2:$X$333,16,0)&amp;"",VLOOKUP($A37,Questions!$A$2:$X$333,15,0)&amp;"")))</f>
        <v>Looking for the ability to audit AI feature(s) for a regulated data audit or incident response.</v>
      </c>
      <c r="F37" s="208" t="str">
        <f>VLOOKUP($A37,'Institution Evaluation'!$A$56:$F$346,6,0)&amp;""</f>
        <v/>
      </c>
      <c r="I37" s="42"/>
      <c r="J37" s="42"/>
    </row>
    <row r="38" spans="1:10" s="1" customFormat="1" ht="60" customHeight="1" x14ac:dyDescent="0.2">
      <c r="A38" s="25" t="s">
        <v>845</v>
      </c>
      <c r="B38" s="24" t="str">
        <f>VLOOKUP($A38,Questions!$A$2:$X$333,2,0)</f>
        <v>Please describe how you validate user inputs.</v>
      </c>
      <c r="C38" s="84"/>
      <c r="D38" s="335"/>
      <c r="E38" s="174" t="str">
        <f>IF($C$18="No",'Auto Responses'!$A$6,IF($C38="Yes",VLOOKUP($A38,Questions!$A$2:$X$333,17,0)&amp;"",IF($C38="No",VLOOKUP($A38,Questions!$A$2:$X$333,16,0)&amp;"",VLOOKUP($A38,Questions!$A$2:$X$333,15,0)&amp;"")))</f>
        <v>Looking for how the solution is checked for input anomalies, patterns, and malicious input rejection.</v>
      </c>
      <c r="F38" s="208" t="str">
        <f>VLOOKUP($A38,'Institution Evaluation'!$A$56:$F$346,6,0)&amp;""</f>
        <v/>
      </c>
      <c r="I38" s="42"/>
      <c r="J38" s="42"/>
    </row>
    <row r="39" spans="1:10" s="1" customFormat="1" ht="49.5" customHeight="1" thickBot="1" x14ac:dyDescent="0.25">
      <c r="A39" s="25" t="s">
        <v>846</v>
      </c>
      <c r="B39" s="24" t="str">
        <f>VLOOKUP($A39,Questions!$A$2:$X$333,2,0)</f>
        <v>Do you plan for and mitigate supply-chain risk related to your AI features?</v>
      </c>
      <c r="C39" s="27"/>
      <c r="D39" s="335"/>
      <c r="E39" s="174" t="str">
        <f>IF($C$18="No",'Auto Responses'!$A$6,IF($C39="Yes",VLOOKUP($A39,Questions!$A$2:$X$333,17,0)&amp;"",IF($C39="No",VLOOKUP($A39,Questions!$A$2:$X$333,16,0)&amp;"",VLOOKUP($A39,Questions!$A$2:$X$333,15,0)&amp;"")))</f>
        <v>Looking for SAST (Static Application Security Testing) and SBOM (Software Bill of Materials) attestations.</v>
      </c>
      <c r="F39" s="208" t="str">
        <f>VLOOKUP($A39,'Institution Evaluation'!$A$56:$F$346,6,0)&amp;""</f>
        <v/>
      </c>
      <c r="G39" s="255" t="s">
        <v>1543</v>
      </c>
      <c r="I39" s="42"/>
      <c r="J39" s="42"/>
    </row>
    <row r="40" spans="1:10" s="1" customFormat="1" ht="37.35" customHeight="1" thickBot="1" x14ac:dyDescent="0.25">
      <c r="A40" s="70" t="str">
        <f>VLOOKUP(LEFT($A41,4),'Auto Responses'!$N$4:$O$38,2,0)&amp;""</f>
        <v xml:space="preserve"> AI Machine Learning</v>
      </c>
      <c r="B40" s="29"/>
      <c r="C40" s="19" t="s">
        <v>1595</v>
      </c>
      <c r="D40" s="19" t="s">
        <v>72</v>
      </c>
      <c r="E40" s="38" t="s">
        <v>910</v>
      </c>
      <c r="F40" s="209" t="s">
        <v>911</v>
      </c>
      <c r="I40" s="42"/>
      <c r="J40" s="42"/>
    </row>
    <row r="41" spans="1:10" s="1" customFormat="1" ht="97.5" customHeight="1" x14ac:dyDescent="0.2">
      <c r="A41" s="25" t="s">
        <v>848</v>
      </c>
      <c r="B41" s="24" t="str">
        <f>VLOOKUP($A41,Questions!$A$2:$X$333,2,0)</f>
        <v>Do you separate ML training data from your ML solution data?*</v>
      </c>
      <c r="C41" s="27"/>
      <c r="D41" s="335"/>
      <c r="E41" s="174" t="str">
        <f>IF($C$18="No",'Auto Responses'!$A$6,IF($C$20="No",'Auto Responses'!$A$10,IF($C41="Yes",VLOOKUP($A41,Questions!$A$2:$X$333,17,0)&amp;"",IF($C41="No",VLOOKUP($A41,Questions!$A$2:$X$333,16,0)&amp;"",VLOOKUP($A41,Questions!$A$2:$X$333,15,0)&amp;""))))</f>
        <v>Looking for protection of training data.</v>
      </c>
      <c r="F41" s="208" t="str">
        <f>VLOOKUP($A41,'Institution Evaluation'!$A$56:$F$346,6,0)&amp;""</f>
        <v/>
      </c>
      <c r="I41" s="42"/>
      <c r="J41" s="42"/>
    </row>
    <row r="42" spans="1:10" s="1" customFormat="1" ht="74.25" customHeight="1" x14ac:dyDescent="0.2">
      <c r="A42" s="25" t="s">
        <v>850</v>
      </c>
      <c r="B42" s="24" t="str">
        <f>VLOOKUP($A42,Questions!$A$2:$X$333,2,0)</f>
        <v>Do you authenticate and verify your ML model's feedback?*</v>
      </c>
      <c r="C42" s="27"/>
      <c r="D42" s="335"/>
      <c r="E42" s="174" t="str">
        <f>IF($C$18="No",'Auto Responses'!$A$6,IF($C$20="No",'Auto Responses'!$A$10,IF($C42="Yes",VLOOKUP($A42,Questions!$A$2:$X$333,17,0)&amp;"",IF($C42="No",VLOOKUP($A42,Questions!$A$2:$X$333,16,0)&amp;"",VLOOKUP($A42,Questions!$A$2:$X$333,15,0)&amp;""))))</f>
        <v>Looking for authentication and verification of feedback of the ML model to address the risk of model skewing.</v>
      </c>
      <c r="F42" s="208" t="str">
        <f>VLOOKUP($A42,'Institution Evaluation'!$A$56:$F$346,6,0)&amp;""</f>
        <v/>
      </c>
      <c r="I42" s="42"/>
      <c r="J42" s="42"/>
    </row>
    <row r="43" spans="1:10" s="1" customFormat="1" ht="110.25" customHeight="1" x14ac:dyDescent="0.2">
      <c r="A43" s="25" t="s">
        <v>852</v>
      </c>
      <c r="B43" s="24" t="str">
        <f>VLOOKUP($A43,Questions!$A$2:$X$333,2,0)</f>
        <v>Is your ML training data vetted, validated, and verified before training the solution's AI model?</v>
      </c>
      <c r="C43" s="27"/>
      <c r="D43" s="335"/>
      <c r="E43" s="174" t="str">
        <f>IF($C$18="No",'Auto Responses'!$A$6,IF($C$20="No",'Auto Responses'!$A$10,IF($C43="Yes",VLOOKUP($A43,Questions!$A$2:$X$333,17,0)&amp;"",IF($C43="No",VLOOKUP($A43,Questions!$A$2:$X$333,16,0)&amp;"",VLOOKUP($A43,Questions!$A$2:$X$333,15,0)&amp;""))))</f>
        <v>Looking for policies/procedures about validating and verifying any data used to train the model through validation checks and employing multiple data labelers to validate the accuracy of the data labeling.</v>
      </c>
      <c r="F43" s="208" t="str">
        <f>VLOOKUP($A43,'Institution Evaluation'!$A$56:$F$346,6,0)&amp;""</f>
        <v/>
      </c>
      <c r="I43" s="42"/>
      <c r="J43" s="42"/>
    </row>
    <row r="44" spans="1:10" s="1" customFormat="1" ht="38.25" customHeight="1" x14ac:dyDescent="0.2">
      <c r="A44" s="25" t="s">
        <v>855</v>
      </c>
      <c r="B44" s="24" t="str">
        <f>VLOOKUP($A44,Questions!$A$2:$X$333,2,0)</f>
        <v>Is your ML training data monitored and audited?</v>
      </c>
      <c r="C44" s="27"/>
      <c r="D44" s="335"/>
      <c r="E44" s="174" t="str">
        <f>IF($C$18="No",'Auto Responses'!$A$6,IF($C$20="No",'Auto Responses'!$A$10,IF($C44="Yes",VLOOKUP($A44,Questions!$A$2:$X$333,17,0)&amp;"",IF($C44="No",VLOOKUP($A44,Questions!$A$2:$X$333,16,0)&amp;"",VLOOKUP($A44,Questions!$A$2:$X$333,15,0)&amp;""))))</f>
        <v>Looking for how you reduce the risk of compromising training data.</v>
      </c>
      <c r="F44" s="208" t="str">
        <f>VLOOKUP($A44,'Institution Evaluation'!$A$56:$F$346,6,0)&amp;""</f>
        <v/>
      </c>
      <c r="I44" s="42"/>
      <c r="J44" s="42"/>
    </row>
    <row r="45" spans="1:10" s="1" customFormat="1" ht="63" customHeight="1" x14ac:dyDescent="0.2">
      <c r="A45" s="25" t="s">
        <v>858</v>
      </c>
      <c r="B45" s="24" t="str">
        <f>VLOOKUP($A45,Questions!$A$2:$X$333,2,0)</f>
        <v>Have you limited access to your ML training data to only staff with an explicit business need?</v>
      </c>
      <c r="C45" s="27"/>
      <c r="D45" s="335"/>
      <c r="E45" s="174" t="str">
        <f>IF($C$18="No",'Auto Responses'!$A$6,IF($C$20="No",'Auto Responses'!$A$10,IF($C45="Yes",VLOOKUP($A45,Questions!$A$2:$X$333,17,0)&amp;"",IF($C45="No",VLOOKUP($A45,Questions!$A$2:$X$333,16,0)&amp;"",VLOOKUP($A45,Questions!$A$2:$X$333,15,0)&amp;""))))</f>
        <v>Looking for limited access to training data.</v>
      </c>
      <c r="F45" s="208" t="str">
        <f>VLOOKUP($A45,'Institution Evaluation'!$A$56:$F$346,6,0)&amp;""</f>
        <v/>
      </c>
      <c r="I45" s="42"/>
      <c r="J45" s="42"/>
    </row>
    <row r="46" spans="1:10" s="1" customFormat="1" ht="101.25" customHeight="1" x14ac:dyDescent="0.2">
      <c r="A46" s="25" t="s">
        <v>860</v>
      </c>
      <c r="B46" s="24" t="str">
        <f>VLOOKUP($A46,Questions!$A$2:$X$333,2,0)</f>
        <v>Have you implemented adversarial training or other model defense mechanisms to protect your ML-related features?</v>
      </c>
      <c r="C46" s="27"/>
      <c r="D46" s="335"/>
      <c r="E46" s="174" t="str">
        <f>IF($C$18="No",'Auto Responses'!$A$6,IF($C$20="No",'Auto Responses'!$A$10,IF($C46="Yes",VLOOKUP($A46,Questions!$A$2:$X$333,17,0)&amp;"",IF($C46="No",VLOOKUP($A46,Questions!$A$2:$X$333,16,0)&amp;"",VLOOKUP($A46,Questions!$A$2:$X$333,15,0)&amp;""))))</f>
        <v>Looking for adversarial training or models that incorporate other defense mechanisms.</v>
      </c>
      <c r="F46" s="208" t="str">
        <f>VLOOKUP($A46,'Institution Evaluation'!$A$56:$F$346,6,0)&amp;""</f>
        <v/>
      </c>
      <c r="I46" s="42"/>
      <c r="J46" s="42"/>
    </row>
    <row r="47" spans="1:10" s="1" customFormat="1" ht="102.75" customHeight="1" x14ac:dyDescent="0.2">
      <c r="A47" s="25" t="s">
        <v>862</v>
      </c>
      <c r="B47" s="24" t="str">
        <f>VLOOKUP($A47,Questions!$A$2:$X$333,2,0)</f>
        <v>Do you make your ML model transparent through documentation and log inputs and outputs?</v>
      </c>
      <c r="C47" s="27"/>
      <c r="D47" s="335"/>
      <c r="E47" s="174" t="str">
        <f>IF($C$18="No",'Auto Responses'!$A$6,IF($C$20="No",'Auto Responses'!$A$10,IF($C47="Yes",VLOOKUP($A47,Questions!$A$2:$X$333,17,0)&amp;"",IF($C47="No",VLOOKUP($A47,Questions!$A$2:$X$333,16,0)&amp;"",VLOOKUP($A47,Questions!$A$2:$X$333,15,0)&amp;""))))</f>
        <v>Looking for model transparency, logging of inputs and outputs, explainations for the model's predictions, and allowing the users to inspect the model's internal representations.</v>
      </c>
      <c r="F47" s="208" t="str">
        <f>VLOOKUP($A47,'Institution Evaluation'!$A$56:$F$346,6,0)&amp;""</f>
        <v/>
      </c>
      <c r="I47" s="42"/>
      <c r="J47" s="42"/>
    </row>
    <row r="48" spans="1:10" s="1" customFormat="1" ht="67.5" customHeight="1" thickBot="1" x14ac:dyDescent="0.25">
      <c r="A48" s="25" t="s">
        <v>865</v>
      </c>
      <c r="B48" s="24" t="str">
        <f>VLOOKUP($A48,Questions!$A$2:$X$333,2,0)</f>
        <v>Do you watermark your ML training data?</v>
      </c>
      <c r="C48" s="27"/>
      <c r="D48" s="335"/>
      <c r="E48" s="174" t="str">
        <f>IF($C$18="No",'Auto Responses'!$A$6,IF($C$20="No",'Auto Responses'!$A$10,IF($C48="Yes",VLOOKUP($A48,Questions!$A$2:$X$333,17,0)&amp;"",IF($C48="No",VLOOKUP($A48,Questions!$A$2:$X$333,16,0)&amp;"",VLOOKUP($A48,Questions!$A$2:$X$333,15,0)&amp;""))))</f>
        <v>Looking for watermarking of training data to aid in your incident response.</v>
      </c>
      <c r="F48" s="208" t="str">
        <f>VLOOKUP($A48,'Institution Evaluation'!$A$56:$F$346,6,0)&amp;""</f>
        <v/>
      </c>
      <c r="G48" s="255" t="s">
        <v>1543</v>
      </c>
      <c r="I48" s="42"/>
      <c r="J48" s="42"/>
    </row>
    <row r="49" spans="1:12" s="1" customFormat="1" ht="37.35" customHeight="1" thickBot="1" x14ac:dyDescent="0.25">
      <c r="A49" s="70" t="str">
        <f>VLOOKUP(LEFT($A50,4),'Auto Responses'!$N$4:$O$38,2,0)&amp;""</f>
        <v xml:space="preserve"> AI Large Language Model (LLM)</v>
      </c>
      <c r="B49" s="29"/>
      <c r="C49" s="19" t="s">
        <v>1595</v>
      </c>
      <c r="D49" s="19" t="s">
        <v>72</v>
      </c>
      <c r="E49" s="38" t="s">
        <v>910</v>
      </c>
      <c r="F49" s="209" t="s">
        <v>911</v>
      </c>
      <c r="I49" s="42"/>
      <c r="J49" s="42"/>
    </row>
    <row r="50" spans="1:12" s="1" customFormat="1" ht="60" customHeight="1" x14ac:dyDescent="0.2">
      <c r="A50" s="25" t="s">
        <v>867</v>
      </c>
      <c r="B50" s="24" t="str">
        <f>VLOOKUP($A50,Questions!$A$2:$X$333,2,0)</f>
        <v>Do you limit your solution's LLM privileges by default?*</v>
      </c>
      <c r="C50" s="27"/>
      <c r="D50" s="335"/>
      <c r="E50" s="174" t="str">
        <f>IF($C$18="No",'Auto Responses'!$A$6,IF($C$21="No",'Auto Responses'!$A$11,IF($C50="Yes",VLOOKUP($A50,Questions!$A$2:$X$333,17,0)&amp;"",IF($C50="No",VLOOKUP($A50,Questions!$A$2:$X$333,16,0)&amp;"",VLOOKUP($A50,Questions!$A$2:$X$333,15,0)&amp;""))))</f>
        <v>Looking for the LLM tool's privileges and permissions with consideration of the principle of least privilege.</v>
      </c>
      <c r="F50" s="208" t="str">
        <f>VLOOKUP($A50,'Institution Evaluation'!$A$56:$F$346,6,0)&amp;""</f>
        <v/>
      </c>
      <c r="I50" s="42"/>
      <c r="J50" s="42"/>
    </row>
    <row r="51" spans="1:12" s="1" customFormat="1" ht="102.75" customHeight="1" x14ac:dyDescent="0.2">
      <c r="A51" s="25" t="s">
        <v>868</v>
      </c>
      <c r="B51" s="24" t="str">
        <f>VLOOKUP($A51,Questions!$A$2:$X$333,2,0)</f>
        <v>Is your LLM training data vetted, validated, and verified before training the solution's AI model?*</v>
      </c>
      <c r="C51" s="27"/>
      <c r="D51" s="335"/>
      <c r="E51" s="174" t="str">
        <f>IF($C$18="No",'Auto Responses'!$A$6,IF($C$21="No",'Auto Responses'!$A$11,IF($C51="Yes",VLOOKUP($A51,Questions!$A$2:$X$333,17,0)&amp;"",IF($C51="No",VLOOKUP($A51,Questions!$A$2:$X$333,16,0)&amp;"",VLOOKUP($A51,Questions!$A$2:$X$333,15,0)&amp;""))))</f>
        <v>Looking for policies/procedures for validating and verifying any data used to train the model through validation checks and employing multiple data labelers to validate the accuracy of the data labeling.</v>
      </c>
      <c r="F51" s="208" t="str">
        <f>VLOOKUP($A51,'Institution Evaluation'!$A$56:$F$346,6,0)&amp;""</f>
        <v/>
      </c>
      <c r="I51" s="42"/>
      <c r="J51" s="42"/>
    </row>
    <row r="52" spans="1:12" s="1" customFormat="1" ht="75.75" customHeight="1" x14ac:dyDescent="0.2">
      <c r="A52" s="25" t="s">
        <v>870</v>
      </c>
      <c r="B52" s="24" t="str">
        <f>VLOOKUP($A52,Questions!$A$2:$X$333,2,0)</f>
        <v>Do any actions taken by your solution's LLM features or plugins require human intervention?*</v>
      </c>
      <c r="C52" s="27"/>
      <c r="D52" s="335"/>
      <c r="E52" s="174" t="str">
        <f>IF($C$18="No",'Auto Responses'!$A$6,IF($C$21="No",'Auto Responses'!$A$11,IF($C52="Yes",VLOOKUP($A52,Questions!$A$2:$X$333,17,0)&amp;"",IF($C52="No",VLOOKUP($A52,Questions!$A$2:$X$333,16,0)&amp;"",VLOOKUP($A52,Questions!$A$2:$X$333,15,0)&amp;""))))</f>
        <v xml:space="preserve">Looking for human intervention prior to LLM feature actions to mitigate permissions issues and unauthorized actions. </v>
      </c>
      <c r="F52" s="208" t="str">
        <f>VLOOKUP($A52,'Institution Evaluation'!$A$56:$F$346,6,0)&amp;""</f>
        <v/>
      </c>
      <c r="I52" s="42"/>
      <c r="J52" s="42"/>
    </row>
    <row r="53" spans="1:12" s="1" customFormat="1" ht="67.5" customHeight="1" x14ac:dyDescent="0.2">
      <c r="A53" s="25" t="s">
        <v>872</v>
      </c>
      <c r="B53" s="24" t="str">
        <f>VLOOKUP($A53,Questions!$A$2:$X$333,2,0)</f>
        <v>Do you limit multiple LLM model plugins being called as part of a single input?*</v>
      </c>
      <c r="C53" s="27"/>
      <c r="D53" s="335"/>
      <c r="E53" s="174" t="str">
        <f>IF($C$18="No",'Auto Responses'!$A$6,IF($C$21="No",'Auto Responses'!$A$11,IF($C53="Yes",VLOOKUP($A53,Questions!$A$2:$X$333,17,0)&amp;"",IF($C53="No",VLOOKUP($A53,Questions!$A$2:$X$333,16,0)&amp;"",VLOOKUP($A53,Questions!$A$2:$X$333,15,0)&amp;""))))</f>
        <v>Looking for a limitation of plugins called per request to help limit data leakage and privilege escalation.</v>
      </c>
      <c r="F53" s="208" t="str">
        <f>VLOOKUP($A53,'Institution Evaluation'!$A$56:$F$346,6,0)&amp;""</f>
        <v/>
      </c>
      <c r="I53" s="42"/>
      <c r="J53" s="42"/>
    </row>
    <row r="54" spans="1:12" s="1" customFormat="1" ht="49.5" customHeight="1" x14ac:dyDescent="0.2">
      <c r="A54" s="25" t="s">
        <v>874</v>
      </c>
      <c r="B54" s="24" t="str">
        <f>VLOOKUP($A54,Questions!$A$2:$X$333,2,0)</f>
        <v>Do you limit your solution's LLM resource use per request, per step, and per action?</v>
      </c>
      <c r="C54" s="27"/>
      <c r="D54" s="335"/>
      <c r="E54" s="174" t="str">
        <f>IF($C$18="No",'Auto Responses'!$A$6,IF($C$21="No",'Auto Responses'!$A$11,IF($C54="Yes",VLOOKUP($A54,Questions!$A$2:$X$333,17,0)&amp;"",IF($C54="No",VLOOKUP($A54,Questions!$A$2:$X$333,16,0)&amp;"",VLOOKUP($A54,Questions!$A$2:$X$333,15,0)&amp;""))))</f>
        <v>Looking for resource use limits to mitigate denial of service (DoS) attacks.</v>
      </c>
      <c r="F54" s="208" t="str">
        <f>VLOOKUP($A54,'Institution Evaluation'!$A$56:$F$346,6,0)&amp;""</f>
        <v/>
      </c>
      <c r="I54" s="42"/>
      <c r="J54" s="42"/>
    </row>
    <row r="55" spans="1:12" s="1" customFormat="1" ht="55.5" customHeight="1" x14ac:dyDescent="0.2">
      <c r="A55" s="25" t="s">
        <v>876</v>
      </c>
      <c r="B55" s="24" t="str">
        <f>VLOOKUP($A55,Questions!$A$2:$X$333,2,0)</f>
        <v>Do you leverage LLM model tuning or other model validation mechanisms?</v>
      </c>
      <c r="C55" s="27"/>
      <c r="D55" s="335"/>
      <c r="E55" s="174" t="str">
        <f>IF($C$18="No",'Auto Responses'!$A$6,IF($C$21="No",'Auto Responses'!$A$11,IF($C55="Yes",VLOOKUP($A55,Questions!$A$2:$X$333,17,0)&amp;"",IF($C55="No",VLOOKUP($A55,Questions!$A$2:$X$333,16,0)&amp;"",VLOOKUP($A55,Questions!$A$2:$X$333,15,0)&amp;""))))</f>
        <v>Looking for fact-checking and accuracy tuning of the LLM outputs.</v>
      </c>
      <c r="F55" s="208" t="str">
        <f>VLOOKUP($A55,'Institution Evaluation'!$A$56:$F$346,6,0)&amp;""</f>
        <v/>
      </c>
      <c r="G55" s="255" t="s">
        <v>1543</v>
      </c>
      <c r="I55" s="42"/>
      <c r="J55" s="42"/>
    </row>
    <row r="56" spans="1:12" s="1" customFormat="1" ht="33" customHeight="1" x14ac:dyDescent="0.2">
      <c r="A56" s="286" t="s">
        <v>1605</v>
      </c>
      <c r="C56" s="14"/>
      <c r="D56" s="15"/>
      <c r="E56" s="256" t="s">
        <v>1544</v>
      </c>
      <c r="F56" s="206"/>
      <c r="G56" s="206"/>
      <c r="I56" s="42"/>
      <c r="J56" s="42"/>
    </row>
    <row r="57" spans="1:12" s="1" customFormat="1" ht="15" hidden="1" customHeight="1" x14ac:dyDescent="0.2">
      <c r="A57"/>
      <c r="C57" s="14"/>
      <c r="D57" s="15"/>
      <c r="E57" s="16"/>
      <c r="F57" s="206"/>
      <c r="G57" s="206"/>
      <c r="I57" s="42"/>
      <c r="J57" s="42"/>
    </row>
    <row r="58" spans="1:12" ht="15" hidden="1" customHeight="1" x14ac:dyDescent="0.2">
      <c r="A58" s="1"/>
      <c r="B58" s="14"/>
      <c r="C58" s="78"/>
      <c r="D58" s="16"/>
      <c r="E58" s="1"/>
      <c r="F58" s="206"/>
      <c r="G58" s="206"/>
      <c r="H58" s="42"/>
      <c r="I58" s="1"/>
      <c r="J58" s="1"/>
      <c r="L58"/>
    </row>
    <row r="59" spans="1:12" ht="0" hidden="1" customHeight="1" x14ac:dyDescent="0.2">
      <c r="A59" s="25" t="e">
        <f>#REF!</f>
        <v>#REF!</v>
      </c>
    </row>
    <row r="60" spans="1:12" ht="0" hidden="1" customHeight="1" x14ac:dyDescent="0.2">
      <c r="A60" s="25" t="e">
        <f>#REF!</f>
        <v>#REF!</v>
      </c>
    </row>
    <row r="61" spans="1:12" ht="0" hidden="1" customHeight="1" x14ac:dyDescent="0.2">
      <c r="A61" s="25" t="e">
        <f>#REF!</f>
        <v>#REF!</v>
      </c>
    </row>
    <row r="62" spans="1:12" ht="0" hidden="1" customHeight="1" x14ac:dyDescent="0.2">
      <c r="A62" s="25" t="e">
        <f>#REF!</f>
        <v>#REF!</v>
      </c>
    </row>
    <row r="63" spans="1:12" ht="0" hidden="1" customHeight="1" x14ac:dyDescent="0.2">
      <c r="A63" s="25" t="e">
        <f>#REF!</f>
        <v>#REF!</v>
      </c>
    </row>
    <row r="64" spans="1:12" ht="0" hidden="1" customHeight="1" x14ac:dyDescent="0.2">
      <c r="A64" s="25" t="e">
        <f>#REF!</f>
        <v>#REF!</v>
      </c>
    </row>
    <row r="65" spans="1:1" ht="0" hidden="1" customHeight="1" x14ac:dyDescent="0.2">
      <c r="A65" s="25" t="e">
        <f>#REF!</f>
        <v>#REF!</v>
      </c>
    </row>
    <row r="1048576" ht="6" customHeight="1" x14ac:dyDescent="0.2"/>
  </sheetData>
  <dataValidations count="3">
    <dataValidation allowBlank="1" showInputMessage="1" showErrorMessage="1" promptTitle="Warning!" prompt="The HECVAT is built using a number of complex formulas. Editing this cell can break the functionality of the tool. " sqref="C2 A3:A56 C17:D17 C19:D19 C22:D22 C28:D28 C34:D34 C40:D40 C49:D49 C5:F12 D2:F3 B2:B56 E17:F55" xr:uid="{D957C704-29A7-4E2E-96F4-55C2ABCFEFBB}"/>
    <dataValidation allowBlank="1" showInputMessage="1" showErrorMessage="1" prompt="This answer has been populated from the &quot;START HERE&quot; tab and does not need to be re-entered." sqref="C3 C13:C16 C18" xr:uid="{30BA73FE-03A4-4CD8-A769-22A8872A9584}"/>
    <dataValidation allowBlank="1" showInputMessage="1" showErrorMessage="1" prompt="This cell should be left blank. Input your answer in column C." sqref="D26 D38" xr:uid="{1CB86E03-4CBF-4685-88CA-5B7D041CA65F}"/>
  </dataValidations>
  <hyperlinks>
    <hyperlink ref="A11" r:id="rId1" display="http://www.educause.edu/HECVAT" xr:uid="{602CAADE-C9DE-4C08-8CEB-79EAE89E27C8}"/>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4C3640CB-DA36-4094-8E52-220F93F2F0F1}">
          <x14:formula1>
            <xm:f>'Auto Responses'!$J$3:$J$4</xm:f>
          </x14:formula1>
          <xm:sqref>C20:C21 C50:C55 C41:C48 C39 C35:C37 C23:C25 C27 C29:C31 C33</xm:sqref>
        </x14:dataValidation>
        <x14:dataValidation type="list" allowBlank="1" showInputMessage="1" showErrorMessage="1" xr:uid="{4A23C9A0-1FE5-4D10-AF05-66D34E31FEC6}">
          <x14:formula1>
            <xm:f>'Auto Responses'!$J$3:$J$5</xm:f>
          </x14:formula1>
          <xm:sqref>C32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C015A-7AE4-42CD-8DE9-8BFE5E1E3214}">
  <sheetPr>
    <tabColor rgb="FF00636C"/>
  </sheetPr>
  <dimension ref="A1:K117"/>
  <sheetViews>
    <sheetView showGridLines="0" showZeros="0" topLeftCell="A2" zoomScale="80" zoomScaleNormal="80" workbookViewId="0">
      <selection activeCell="E6" sqref="E6"/>
    </sheetView>
  </sheetViews>
  <sheetFormatPr defaultColWidth="0" defaultRowHeight="0" customHeight="1" zeroHeight="1" x14ac:dyDescent="0.2"/>
  <cols>
    <col min="1" max="1" width="8.296875" customWidth="1"/>
    <col min="2" max="2" width="55.09765625" style="1" customWidth="1"/>
    <col min="3" max="3" width="18.8984375" style="14" customWidth="1"/>
    <col min="4" max="4" width="55.69921875" style="15" customWidth="1"/>
    <col min="5" max="5" width="32" style="47" customWidth="1"/>
    <col min="6" max="6" width="30.69921875" style="203" customWidth="1"/>
    <col min="7" max="7" width="18.09765625" style="1" customWidth="1"/>
    <col min="8" max="8" width="18.09765625" style="42" hidden="1" customWidth="1"/>
    <col min="9" max="10" width="18.09765625" style="1" hidden="1" customWidth="1"/>
    <col min="11" max="11" width="6.59765625" style="1" hidden="1" customWidth="1"/>
    <col min="12" max="16384" width="6.59765625" hidden="1"/>
  </cols>
  <sheetData>
    <row r="1" spans="1:9" ht="0" hidden="1" customHeight="1" x14ac:dyDescent="0.2">
      <c r="A1" t="s">
        <v>1542</v>
      </c>
    </row>
    <row r="2" spans="1:9" ht="36" customHeight="1" x14ac:dyDescent="0.2">
      <c r="A2" s="175" t="s">
        <v>1470</v>
      </c>
      <c r="B2" s="175"/>
      <c r="C2" s="176"/>
      <c r="D2" s="330"/>
      <c r="E2" s="177"/>
      <c r="F2" s="204" t="str">
        <f>'Auto Responses'!$A$36</f>
        <v>Version 4.04</v>
      </c>
    </row>
    <row r="3" spans="1:9" s="1" customFormat="1" ht="29.1" customHeight="1" x14ac:dyDescent="0.2">
      <c r="A3" s="44" t="s">
        <v>1002</v>
      </c>
      <c r="B3" s="85"/>
      <c r="C3" s="73">
        <f>'START HERE'!$C$3</f>
        <v>0</v>
      </c>
      <c r="D3" s="331"/>
      <c r="E3" s="43"/>
      <c r="F3" s="57"/>
      <c r="H3" s="42"/>
    </row>
    <row r="4" spans="1:9" s="1" customFormat="1" ht="36" customHeight="1" x14ac:dyDescent="0.2">
      <c r="A4" s="17" t="s">
        <v>927</v>
      </c>
      <c r="B4" s="18"/>
      <c r="C4" s="19"/>
      <c r="D4" s="20"/>
      <c r="E4" s="21"/>
      <c r="F4" s="21"/>
      <c r="H4" s="42"/>
    </row>
    <row r="5" spans="1:9" s="1" customFormat="1" ht="19.5" customHeight="1" x14ac:dyDescent="0.2">
      <c r="A5" s="49" t="str">
        <f>HLOOKUP($A$4,'Auto Responses'!$D$2:$D$8,2,0)&amp;""</f>
        <v>1. Complete the "Start Here" tab and review the "Required Questions" guidance to find the other sections are required for your product or service.</v>
      </c>
      <c r="B5" s="22"/>
      <c r="C5" s="74"/>
      <c r="D5" s="332"/>
      <c r="E5" s="22"/>
      <c r="F5" s="280"/>
      <c r="I5" s="42"/>
    </row>
    <row r="6" spans="1:9" s="1" customFormat="1" ht="19.5" customHeight="1" x14ac:dyDescent="0.2">
      <c r="A6" s="49" t="str">
        <f>HLOOKUP($A$4,'Auto Responses'!$D$2:$D$8,3,0)&amp;""</f>
        <v>2. Complete the "Organization" tab and the applicable questions in each of the next 5 tabs (Product through Privacy) that apply, based on your answers to the "Required Questions."</v>
      </c>
      <c r="B6" s="22"/>
      <c r="C6" s="74"/>
      <c r="D6" s="332"/>
      <c r="E6" s="22"/>
      <c r="F6" s="281"/>
      <c r="I6" s="42"/>
    </row>
    <row r="7" spans="1:9" s="1" customFormat="1" ht="19.5" customHeight="1" x14ac:dyDescent="0.2">
      <c r="A7" s="49" t="str">
        <f>HLOOKUP($A$4,'Auto Responses'!$D$2:$D$8,4,0)&amp;""</f>
        <v xml:space="preserve">3. Guidance in column E may change based on your answers to prompt details in "Additional Information." If leaving an answer blank, you must also state why in "Additional Information". </v>
      </c>
      <c r="B7" s="22"/>
      <c r="C7" s="74"/>
      <c r="D7" s="332"/>
      <c r="E7" s="22"/>
      <c r="F7" s="281"/>
      <c r="I7" s="42"/>
    </row>
    <row r="8" spans="1:9" s="1" customFormat="1" ht="19.5" customHeight="1" x14ac:dyDescent="0.2">
      <c r="A8" s="49" t="str">
        <f>HLOOKUP($A$4,'Auto Responses'!$D$2:$D$8,5,0)&amp;""</f>
        <v>4. DO NOT complete any fields in the "Evaluation" sheets or the "Analyst Notes" column.</v>
      </c>
      <c r="B8" s="22"/>
      <c r="C8" s="74"/>
      <c r="D8" s="332"/>
      <c r="E8" s="22"/>
      <c r="F8" s="281"/>
      <c r="I8" s="42"/>
    </row>
    <row r="9" spans="1:9" s="1" customFormat="1" ht="19.5" customHeight="1" x14ac:dyDescent="0.2">
      <c r="A9" s="49" t="str">
        <f>HLOOKUP($A$4,'Auto Responses'!$D$2:$D$8,6,0)&amp;""</f>
        <v>5. Return the completed file to institutions.</v>
      </c>
      <c r="B9" s="22"/>
      <c r="C9" s="74"/>
      <c r="D9" s="332"/>
      <c r="E9" s="22"/>
      <c r="F9" s="281"/>
      <c r="I9" s="42"/>
    </row>
    <row r="10" spans="1:9" s="1" customFormat="1" ht="19.5" customHeight="1" x14ac:dyDescent="0.2">
      <c r="A10" s="265" t="str">
        <f>HLOOKUP($A$4,'Auto Responses'!$D$2:$D$8,7,0)&amp;""</f>
        <v>* Denotes critical questions. Critical questions are those deemed most important to institutions by higher education volunteers.</v>
      </c>
      <c r="B10" s="22"/>
      <c r="C10" s="74"/>
      <c r="D10" s="332"/>
      <c r="E10" s="22"/>
      <c r="F10" s="281"/>
      <c r="I10" s="42"/>
    </row>
    <row r="11" spans="1:9" s="1" customFormat="1" ht="19.5" customHeight="1" x14ac:dyDescent="0.2">
      <c r="A11" s="264" t="str">
        <f>HLOOKUP($A$4,'Auto Responses'!$D$2:$D$9,8,0)&amp;""</f>
        <v>For full instructions, please visit educause.edu/HECVAT</v>
      </c>
      <c r="B11" s="22"/>
      <c r="C11" s="74"/>
      <c r="D11" s="332"/>
      <c r="E11" s="22"/>
      <c r="F11" s="282"/>
      <c r="I11" s="42"/>
    </row>
    <row r="12" spans="1:9" s="1" customFormat="1" ht="36" customHeight="1" x14ac:dyDescent="0.2">
      <c r="A12" s="70" t="str">
        <f>VLOOKUP(LEFT($A13,4),'Auto Responses'!$N$4:$O$38,2,0)&amp;""</f>
        <v xml:space="preserve"> General Information</v>
      </c>
      <c r="B12" s="18"/>
      <c r="C12" s="19" t="s">
        <v>1595</v>
      </c>
      <c r="D12" s="349"/>
      <c r="E12" s="87"/>
      <c r="F12" s="87"/>
      <c r="H12" s="42"/>
    </row>
    <row r="13" spans="1:9" s="1" customFormat="1" ht="22.35" customHeight="1" x14ac:dyDescent="0.2">
      <c r="A13" s="25" t="s">
        <v>21</v>
      </c>
      <c r="B13" s="86" t="str">
        <f>VLOOKUP($A13,Questions!$A$2:$X$333,2,0)&amp;""</f>
        <v>Solution Provider Name</v>
      </c>
      <c r="C13" s="83" t="str">
        <f>VLOOKUP($A13,'START HERE'!$A$13:$C$21,3,0)&amp;""</f>
        <v/>
      </c>
      <c r="D13" s="331"/>
      <c r="E13" s="43"/>
      <c r="F13" s="57"/>
      <c r="H13" s="42"/>
    </row>
    <row r="14" spans="1:9" s="1" customFormat="1" ht="22.35" customHeight="1" x14ac:dyDescent="0.2">
      <c r="A14" s="25" t="s">
        <v>24</v>
      </c>
      <c r="B14" s="86" t="str">
        <f>VLOOKUP($A14,Questions!$A$2:$X$333,2,0)&amp;""</f>
        <v>Solution Name</v>
      </c>
      <c r="C14" s="83" t="str">
        <f>VLOOKUP($A14,'START HERE'!$A$13:$C$21,3,0)&amp;""</f>
        <v/>
      </c>
      <c r="D14" s="331"/>
      <c r="E14" s="43"/>
      <c r="F14" s="57"/>
      <c r="H14" s="42"/>
    </row>
    <row r="15" spans="1:9" s="1" customFormat="1" ht="22.35" customHeight="1" x14ac:dyDescent="0.2">
      <c r="A15" s="25" t="s">
        <v>25</v>
      </c>
      <c r="B15" s="86" t="str">
        <f>VLOOKUP($A15,Questions!$A$2:$X$333,2,0)&amp;""</f>
        <v>Solution Description</v>
      </c>
      <c r="C15" s="83" t="str">
        <f>VLOOKUP($A15,'START HERE'!$A$13:$C$21,3,0)&amp;""</f>
        <v/>
      </c>
      <c r="D15" s="331"/>
      <c r="E15" s="43"/>
      <c r="F15" s="57"/>
      <c r="H15" s="42"/>
    </row>
    <row r="16" spans="1:9" s="1" customFormat="1" ht="22.35" customHeight="1" x14ac:dyDescent="0.2">
      <c r="A16" s="25" t="s">
        <v>30</v>
      </c>
      <c r="B16" s="86" t="str">
        <f>VLOOKUP($A16,Questions!$A$2:$X$333,2,0)&amp;""</f>
        <v>Country of Company Headquarters</v>
      </c>
      <c r="C16" s="83" t="str">
        <f>VLOOKUP($A16,'START HERE'!$A$13:$C$21,3,0)&amp;""</f>
        <v/>
      </c>
      <c r="D16" s="331"/>
      <c r="E16" s="43"/>
      <c r="F16" s="57"/>
      <c r="H16" s="42"/>
    </row>
    <row r="17" spans="1:8" s="1" customFormat="1" ht="22.35" customHeight="1" x14ac:dyDescent="0.2">
      <c r="A17" s="25" t="s">
        <v>32</v>
      </c>
      <c r="B17" s="86" t="str">
        <f>VLOOKUP($A17,Questions!$A$2:$X$333,2,0)&amp;""</f>
        <v>Employee Work Locations (all)</v>
      </c>
      <c r="C17" s="83" t="str">
        <f>VLOOKUP($A17,'START HERE'!$A$13:$C$21,3,0)&amp;""</f>
        <v/>
      </c>
      <c r="D17" s="331"/>
      <c r="E17" s="43"/>
      <c r="F17" s="57"/>
      <c r="H17" s="42"/>
    </row>
    <row r="18" spans="1:8" s="1" customFormat="1" ht="37.35" customHeight="1" thickBot="1" x14ac:dyDescent="0.25">
      <c r="A18" s="70" t="str">
        <f>VLOOKUP(LEFT($A19,4),'Auto Responses'!$N$4:$O$38,2,0)&amp;""</f>
        <v xml:space="preserve"> Required Questions</v>
      </c>
      <c r="B18" s="29"/>
      <c r="C18" s="19" t="s">
        <v>1595</v>
      </c>
      <c r="D18" s="19" t="s">
        <v>72</v>
      </c>
      <c r="E18" s="38" t="s">
        <v>910</v>
      </c>
      <c r="F18" s="210" t="s">
        <v>911</v>
      </c>
      <c r="H18" s="42"/>
    </row>
    <row r="19" spans="1:8" s="1" customFormat="1" ht="38.25" customHeight="1" x14ac:dyDescent="0.2">
      <c r="A19" s="25" t="s">
        <v>58</v>
      </c>
      <c r="B19" s="24" t="str">
        <f>VLOOKUP($A19,Questions!$A$2:$X$333,2,0)</f>
        <v>Does your solution have AI features, or are there plans to implement AI features in the next 12 months?</v>
      </c>
      <c r="C19" s="79" t="str">
        <f>VLOOKUP($A19,'START HERE'!$A$23:$F$36,3,0)&amp;""</f>
        <v/>
      </c>
      <c r="D19" s="334" t="str">
        <f>VLOOKUP($A19,'START HERE'!$A$23:$F$36,4,0)&amp;""</f>
        <v/>
      </c>
      <c r="E19" s="28" t="str">
        <f>IF($C19="Yes",VLOOKUP($A19,Questions!$A$2:$X$333,17,0)&amp;"",IF($C19="No",VLOOKUP($A19,Questions!$A$2:$X$333,16,0)&amp;"",VLOOKUP($A19,Questions!$A$2:$X$333,15,0)&amp;""))</f>
        <v/>
      </c>
      <c r="F19" s="211" t="str">
        <f>VLOOKUP($A19,'START HERE'!$A$23:$F$36,6,0)&amp;""</f>
        <v/>
      </c>
      <c r="H19" s="42"/>
    </row>
    <row r="20" spans="1:8" s="1" customFormat="1" ht="50.25" customHeight="1" x14ac:dyDescent="0.2">
      <c r="A20" s="25" t="s">
        <v>61</v>
      </c>
      <c r="B20" s="24" t="str">
        <f>VLOOKUP($A20,Questions!$A$2:$X$333,2,0)</f>
        <v>Does your solution process protected health information (PHI) or any data covered by the Health Insurance Portability and Accountability Act (HIPAA)?</v>
      </c>
      <c r="C20" s="79" t="str">
        <f>VLOOKUP($A20,'START HERE'!$A$23:$F$36,3,0)&amp;""</f>
        <v/>
      </c>
      <c r="D20" s="334" t="str">
        <f>VLOOKUP($A20,'START HERE'!$A$23:$F$36,4,0)&amp;""</f>
        <v/>
      </c>
      <c r="E20" s="28" t="str">
        <f>IF($C20="Yes",VLOOKUP($A20,Questions!$A$2:$X$333,17,0)&amp;"",IF($C20="No",VLOOKUP($A20,Questions!$A$2:$X$333,16,0)&amp;"",VLOOKUP($A20,Questions!$A$2:$X$333,15,0)&amp;""))</f>
        <v>Answer "yes" if your solution handles personal health information (PHI), either directly or via a third party.</v>
      </c>
      <c r="F20" s="211" t="str">
        <f>VLOOKUP($A20,'START HERE'!$A$23:$F$36,6,0)&amp;""</f>
        <v/>
      </c>
      <c r="H20" s="42"/>
    </row>
    <row r="21" spans="1:8" s="1" customFormat="1" ht="56.25" customHeight="1" x14ac:dyDescent="0.2">
      <c r="A21" s="25" t="s">
        <v>64</v>
      </c>
      <c r="B21" s="24" t="str">
        <f>VLOOKUP($A21,Questions!$A$2:$X$333,2,0)</f>
        <v>Is the solution designed to process, store, or transmit credit card information?</v>
      </c>
      <c r="C21" s="79" t="str">
        <f>VLOOKUP($A21,'START HERE'!$A$23:$F$36,3,0)&amp;""</f>
        <v/>
      </c>
      <c r="D21" s="334" t="str">
        <f>VLOOKUP($A21,'START HERE'!$A$23:$F$36,4,0)&amp;""</f>
        <v/>
      </c>
      <c r="E21" s="28" t="str">
        <f>IF($C21="Yes",VLOOKUP($A21,Questions!$A$2:$X$333,17,0)&amp;"",IF($C21="No",VLOOKUP($A21,Questions!$A$2:$X$333,16,0)&amp;"",VLOOKUP($A21,Questions!$A$2:$X$333,15,0)&amp;""))</f>
        <v>Answer yes if your solution handles PCI (credit card) information, either directly or via a third party.</v>
      </c>
      <c r="F21" s="211" t="str">
        <f>VLOOKUP($A21,'START HERE'!$A$23:$F$36,6,0)&amp;""</f>
        <v/>
      </c>
      <c r="H21" s="42"/>
    </row>
    <row r="22" spans="1:8" s="1" customFormat="1" ht="56.25" customHeight="1" thickBot="1" x14ac:dyDescent="0.25">
      <c r="A22" s="25" t="s">
        <v>1031</v>
      </c>
      <c r="B22" s="24" t="str">
        <f>VLOOKUP($A22,Questions!$A$2:$X$333,2,0)</f>
        <v>Does your solution have access to personal or institutional data?</v>
      </c>
      <c r="C22" s="79" t="str">
        <f>VLOOKUP($A22,'START HERE'!$A$23:$F$36,3,0)&amp;""</f>
        <v/>
      </c>
      <c r="D22" s="334" t="str">
        <f>VLOOKUP($A22,'START HERE'!$A$23:$F$36,4,0)&amp;""</f>
        <v/>
      </c>
      <c r="E22" s="28" t="str">
        <f>IF($C22="Yes",VLOOKUP($A22,Questions!$A$2:$X$333,17,0)&amp;"",IF($C22="No",VLOOKUP($A22,Questions!$A$2:$X$333,16,0)&amp;"",VLOOKUP($A22,Questions!$A$2:$X$333,15,0)&amp;""))</f>
        <v>This includes patient data, student data, employment data, human research data, financial data, etc.</v>
      </c>
      <c r="F22" s="211" t="str">
        <f>VLOOKUP($A22,'START HERE'!$A$23:$F$36,6,0)&amp;""</f>
        <v/>
      </c>
      <c r="G22" s="255" t="s">
        <v>1543</v>
      </c>
      <c r="H22" s="42"/>
    </row>
    <row r="23" spans="1:8" s="1" customFormat="1" ht="37.35" customHeight="1" thickBot="1" x14ac:dyDescent="0.25">
      <c r="A23" s="70" t="str">
        <f>VLOOKUP(LEFT($A24,4),'Auto Responses'!$N$4:$O$38,2,0)&amp;""</f>
        <v xml:space="preserve"> General Privacy</v>
      </c>
      <c r="B23" s="29"/>
      <c r="C23" s="19" t="s">
        <v>1595</v>
      </c>
      <c r="D23" s="19" t="s">
        <v>72</v>
      </c>
      <c r="E23" s="38" t="s">
        <v>910</v>
      </c>
      <c r="F23" s="209" t="s">
        <v>911</v>
      </c>
      <c r="H23" s="42"/>
    </row>
    <row r="24" spans="1:8" s="1" customFormat="1" ht="29.25" customHeight="1" x14ac:dyDescent="0.2">
      <c r="A24" s="25" t="s">
        <v>919</v>
      </c>
      <c r="B24" s="24" t="str">
        <f>VLOOKUP($A24,Questions!$A$2:$X$333,2,0)</f>
        <v>Does your solution process FERPA-related data?</v>
      </c>
      <c r="C24" s="27"/>
      <c r="D24" s="348"/>
      <c r="E24" s="28" t="str">
        <f>IF($C24="Yes",VLOOKUP($A24,Questions!$A$2:$X$333,17,0)&amp;"",IF($C24="No",VLOOKUP($A24,Questions!$A$2:$X$333,16,0)&amp;"",VLOOKUP($A24,Questions!$A$2:$X$333,15,0)&amp;""))</f>
        <v/>
      </c>
      <c r="F24" s="211" t="str">
        <f>VLOOKUP($A24,'Privacy Analyst Evaluation'!$A$46:$F$120,6,0)&amp;""</f>
        <v/>
      </c>
      <c r="H24" s="42"/>
    </row>
    <row r="25" spans="1:8" s="1" customFormat="1" ht="27" customHeight="1" x14ac:dyDescent="0.2">
      <c r="A25" s="25" t="s">
        <v>920</v>
      </c>
      <c r="B25" s="24" t="str">
        <f>VLOOKUP($A25,Questions!$A$2:$X$333,2,0)</f>
        <v>Does your solution process GDPR-related or PIPL-related data?</v>
      </c>
      <c r="C25" s="27"/>
      <c r="D25" s="348"/>
      <c r="E25" s="28" t="str">
        <f>IF($C25="Yes",VLOOKUP($A25,Questions!$A$2:$X$333,17,0)&amp;"",IF($C25="No",VLOOKUP($A25,Questions!$A$2:$X$333,16,0)&amp;"",VLOOKUP($A25,Questions!$A$2:$X$333,15,0)&amp;""))</f>
        <v/>
      </c>
      <c r="F25" s="211" t="str">
        <f>VLOOKUP($A25,'Privacy Analyst Evaluation'!$A$46:$F$120,6,0)&amp;""</f>
        <v/>
      </c>
      <c r="H25" s="42"/>
    </row>
    <row r="26" spans="1:8" s="1" customFormat="1" ht="35.25" customHeight="1" x14ac:dyDescent="0.2">
      <c r="A26" s="25" t="s">
        <v>921</v>
      </c>
      <c r="B26" s="24" t="str">
        <f>VLOOKUP($A26,Questions!$A$2:$X$333,2,0)</f>
        <v>Does your solution process personal data regulated by state law(s) (e.g., CCPA)?</v>
      </c>
      <c r="C26" s="27"/>
      <c r="D26" s="348"/>
      <c r="E26" s="28" t="str">
        <f>IF($C26="Yes",VLOOKUP($A26,Questions!$A$2:$X$333,17,0)&amp;"",IF($C26="No",VLOOKUP($A26,Questions!$A$2:$X$333,16,0)&amp;"",VLOOKUP($A26,Questions!$A$2:$X$333,15,0)&amp;""))</f>
        <v/>
      </c>
      <c r="F26" s="211" t="str">
        <f>VLOOKUP($A26,'Privacy Analyst Evaluation'!$A$46:$F$120,6,0)&amp;""</f>
        <v/>
      </c>
      <c r="H26" s="42"/>
    </row>
    <row r="27" spans="1:8" s="1" customFormat="1" ht="39" customHeight="1" x14ac:dyDescent="0.2">
      <c r="A27" s="25" t="s">
        <v>922</v>
      </c>
      <c r="B27" s="24" t="str">
        <f>VLOOKUP($A27,Questions!$A$2:$X$333,2,0)</f>
        <v>Does your solution process user-provided data that may contain regulated information?</v>
      </c>
      <c r="C27" s="27"/>
      <c r="D27" s="348"/>
      <c r="E27" s="28" t="str">
        <f>IF($C27="Yes",VLOOKUP($A27,Questions!$A$2:$X$333,17,0)&amp;"",IF($C27="No",VLOOKUP($A27,Questions!$A$2:$X$333,16,0)&amp;"",VLOOKUP($A27,Questions!$A$2:$X$333,15,0)&amp;""))</f>
        <v/>
      </c>
      <c r="F27" s="211" t="str">
        <f>VLOOKUP($A27,'Privacy Analyst Evaluation'!$A$46:$F$120,6,0)&amp;""</f>
        <v/>
      </c>
      <c r="H27" s="42"/>
    </row>
    <row r="28" spans="1:8" s="1" customFormat="1" ht="27.75" customHeight="1" thickBot="1" x14ac:dyDescent="0.25">
      <c r="A28" s="25" t="s">
        <v>923</v>
      </c>
      <c r="B28" s="24" t="str">
        <f>VLOOKUP($A28,Questions!$A$2:$X$333,2,0)</f>
        <v>Web Link to Product/Service Privacy Notice</v>
      </c>
      <c r="C28" s="83"/>
      <c r="D28" s="342"/>
      <c r="E28" s="28" t="str">
        <f>IF($C28="Yes",VLOOKUP($A28,Questions!$A$2:$X$333,17,0)&amp;"",IF($C28="No",VLOOKUP($A28,Questions!$A$2:$X$333,16,0)&amp;"",VLOOKUP($A28,Questions!$A$2:$X$333,15,0)&amp;""))</f>
        <v/>
      </c>
      <c r="F28" s="211" t="str">
        <f>VLOOKUP($A28,'Privacy Analyst Evaluation'!$A$46:$F$120,6,0)&amp;""</f>
        <v/>
      </c>
      <c r="G28" s="255" t="s">
        <v>1543</v>
      </c>
      <c r="H28" s="42"/>
    </row>
    <row r="29" spans="1:8" s="1" customFormat="1" ht="37.35" customHeight="1" thickBot="1" x14ac:dyDescent="0.25">
      <c r="A29" s="70" t="str">
        <f>VLOOKUP(LEFT($A30,4),'Auto Responses'!$N$4:$O$38,2,0)&amp;""</f>
        <v xml:space="preserve"> Privacy-Specific Company Details</v>
      </c>
      <c r="B29" s="29"/>
      <c r="C29" s="19" t="s">
        <v>1595</v>
      </c>
      <c r="D29" s="19" t="s">
        <v>72</v>
      </c>
      <c r="E29" s="38" t="s">
        <v>910</v>
      </c>
      <c r="F29" s="209" t="s">
        <v>911</v>
      </c>
      <c r="H29" s="42"/>
    </row>
    <row r="30" spans="1:8" s="1" customFormat="1" ht="78" customHeight="1" x14ac:dyDescent="0.2">
      <c r="A30" s="25" t="s">
        <v>720</v>
      </c>
      <c r="B30" s="24" t="str">
        <f>VLOOKUP($A30,Questions!$A$2:$X$333,2,0)</f>
        <v>Have you had a personal data breach in the past three years that involved reporting to a governmental agency, notice to individuals (including voluntary notice), or notice to another organization or institution?*</v>
      </c>
      <c r="C30" s="27"/>
      <c r="D30" s="348"/>
      <c r="E30" s="28" t="str">
        <f>IF($C30="Yes",VLOOKUP($A30,Questions!$A$2:$X$333,17,0)&amp;"",IF($C30="No",VLOOKUP($A30,Questions!$A$2:$X$333,16,0)&amp;"",VLOOKUP($A30,Questions!$A$2:$X$333,15,0)&amp;""))</f>
        <v/>
      </c>
      <c r="F30" s="211" t="str">
        <f>VLOOKUP($A30,'Privacy Analyst Evaluation'!$A$46:$F$120,6,0)&amp;""</f>
        <v/>
      </c>
      <c r="H30" s="42"/>
    </row>
    <row r="31" spans="1:8" s="1" customFormat="1" ht="60.75" customHeight="1" x14ac:dyDescent="0.2">
      <c r="A31" s="25" t="s">
        <v>723</v>
      </c>
      <c r="B31" s="24" t="str">
        <f>VLOOKUP($A31,Questions!$A$2:$X$333,2,0)</f>
        <v>Use this area to share information about your privacy practices that will assist those who are assessing your company data privacy program.*</v>
      </c>
      <c r="C31" s="83"/>
      <c r="D31" s="342"/>
      <c r="E31" s="28" t="str">
        <f>IF($C31="Yes",VLOOKUP($A31,Questions!$A$2:$X$333,17,0)&amp;"",IF($C31="No",VLOOKUP($A31,Questions!$A$2:$X$333,16,0)&amp;"",VLOOKUP($A31,Questions!$A$2:$X$333,15,0)&amp;""))</f>
        <v>Share any details that would help data privacy analysts assess your solution.</v>
      </c>
      <c r="F31" s="211" t="str">
        <f>VLOOKUP($A31,'Privacy Analyst Evaluation'!$A$46:$F$120,6,0)&amp;""</f>
        <v/>
      </c>
      <c r="H31" s="42"/>
    </row>
    <row r="32" spans="1:8" s="1" customFormat="1" ht="42.75" customHeight="1" x14ac:dyDescent="0.2">
      <c r="A32" s="25" t="s">
        <v>725</v>
      </c>
      <c r="B32" s="24" t="str">
        <f>VLOOKUP($A32,Questions!$A$2:$X$333,2,0)</f>
        <v>Have you had any data privacy policy or law violations in the past 36 months?</v>
      </c>
      <c r="C32" s="27"/>
      <c r="D32" s="348"/>
      <c r="E32" s="28" t="str">
        <f>IF($C32="Yes",VLOOKUP($A32,Questions!$A$2:$X$333,17,0)&amp;"",IF($C32="No",VLOOKUP($A32,Questions!$A$2:$X$333,16,0)&amp;"",VLOOKUP($A32,Questions!$A$2:$X$333,15,0)&amp;""))</f>
        <v/>
      </c>
      <c r="F32" s="211" t="str">
        <f>VLOOKUP($A32,'Privacy Analyst Evaluation'!$A$46:$F$120,6,0)&amp;""</f>
        <v/>
      </c>
      <c r="H32" s="42"/>
    </row>
    <row r="33" spans="1:8" s="1" customFormat="1" ht="43.5" thickBot="1" x14ac:dyDescent="0.25">
      <c r="A33" s="25" t="s">
        <v>728</v>
      </c>
      <c r="B33" s="24" t="str">
        <f>VLOOKUP($A33,Questions!$A$2:$X$333,2,0)</f>
        <v>Do you have a dedicated data privacy staff or office?</v>
      </c>
      <c r="C33" s="27"/>
      <c r="D33" s="348"/>
      <c r="E33" s="28" t="str">
        <f>IF($C33="Yes",VLOOKUP($A33,Questions!$A$2:$X$333,17,0)&amp;"",IF($C33="No",VLOOKUP($A33,Questions!$A$2:$X$333,16,0)&amp;"",VLOOKUP($A33,Questions!$A$2:$X$333,15,0)&amp;""))</f>
        <v>Describe your Data Privacy Office or plans, including size, talents, resources, etc.</v>
      </c>
      <c r="F33" s="211" t="str">
        <f>VLOOKUP($A33,'Privacy Analyst Evaluation'!$A$46:$F$120,6,0)&amp;""</f>
        <v/>
      </c>
      <c r="G33" s="255" t="s">
        <v>1543</v>
      </c>
      <c r="H33" s="42"/>
    </row>
    <row r="34" spans="1:8" s="1" customFormat="1" ht="37.35" customHeight="1" thickBot="1" x14ac:dyDescent="0.25">
      <c r="A34" s="70" t="str">
        <f>VLOOKUP(LEFT($A35,4),'Auto Responses'!$N$4:$O$38,2,0)&amp;""</f>
        <v xml:space="preserve"> Privacy-Specific Documentation</v>
      </c>
      <c r="B34" s="29"/>
      <c r="C34" s="19" t="s">
        <v>1595</v>
      </c>
      <c r="D34" s="19" t="s">
        <v>72</v>
      </c>
      <c r="E34" s="38" t="s">
        <v>910</v>
      </c>
      <c r="F34" s="209" t="s">
        <v>911</v>
      </c>
      <c r="H34" s="42"/>
    </row>
    <row r="35" spans="1:8" s="1" customFormat="1" ht="99.75" customHeight="1" x14ac:dyDescent="0.2">
      <c r="A35" s="25" t="s">
        <v>729</v>
      </c>
      <c r="B35" s="24" t="str">
        <f>VLOOKUP($A35,Questions!$A$2:$X$333,2,0)</f>
        <v>If you have completed a SOC 2 audit, does it include the Privacy Trust Service Principle?</v>
      </c>
      <c r="C35" s="27"/>
      <c r="D35" s="348"/>
      <c r="E35" s="28" t="str">
        <f>IF($C35="Yes",VLOOKUP($A35,Questions!$A$2:$X$333,17,0)&amp;"",IF($C35="No",VLOOKUP($A35,Questions!$A$2:$X$333,16,0)&amp;"",VLOOKUP($A35,Questions!$A$2:$X$333,15,0)&amp;""))</f>
        <v xml:space="preserve">SOC 2 Type 2 audits can be conducted for any or all of five trust principles (confidentiality, integrity, availability, security, and privacy). Answer "yes" if your audit included the privacy principle. </v>
      </c>
      <c r="F35" s="211" t="str">
        <f>VLOOKUP($A35,'Privacy Analyst Evaluation'!$A$46:$F$120,6,0)&amp;""</f>
        <v/>
      </c>
      <c r="H35" s="42"/>
    </row>
    <row r="36" spans="1:8" s="1" customFormat="1" ht="36.75" customHeight="1" x14ac:dyDescent="0.2">
      <c r="A36" s="25" t="s">
        <v>730</v>
      </c>
      <c r="B36" s="24" t="str">
        <f>VLOOKUP($A36,Questions!$A$2:$X$333,2,0)</f>
        <v>Do you conform with a specific industry-standard privacy framework (e.g., NIST Privacy Framework, GDPR, ISO 27701)?</v>
      </c>
      <c r="C36" s="27"/>
      <c r="D36" s="348"/>
      <c r="E36" s="28" t="str">
        <f>IF($C36="Yes",VLOOKUP($A36,Questions!$A$2:$X$333,17,0)&amp;"",IF($C36="No",VLOOKUP($A36,Questions!$A$2:$X$333,16,0)&amp;"",VLOOKUP($A36,Questions!$A$2:$X$333,15,0)&amp;""))</f>
        <v/>
      </c>
      <c r="F36" s="211" t="str">
        <f>VLOOKUP($A36,'Privacy Analyst Evaluation'!$A$46:$F$120,6,0)&amp;""</f>
        <v/>
      </c>
      <c r="H36" s="42"/>
    </row>
    <row r="37" spans="1:8" s="1" customFormat="1" ht="40.5" customHeight="1" thickBot="1" x14ac:dyDescent="0.25">
      <c r="A37" s="25" t="s">
        <v>732</v>
      </c>
      <c r="B37" s="24" t="str">
        <f>VLOOKUP($A37,Questions!$A$2:$X$333,2,0)</f>
        <v>Does your employee onboarding and offboarding policy include training of employees on information security and data privacy?</v>
      </c>
      <c r="C37" s="27"/>
      <c r="D37" s="348"/>
      <c r="E37" s="28" t="str">
        <f>IF($C37="Yes",VLOOKUP($A37,Questions!$A$2:$X$333,17,0)&amp;"",IF($C37="No",VLOOKUP($A37,Questions!$A$2:$X$333,16,0)&amp;"",VLOOKUP($A37,Questions!$A$2:$X$333,15,0)&amp;""))</f>
        <v/>
      </c>
      <c r="F37" s="211" t="str">
        <f>VLOOKUP($A37,'Privacy Analyst Evaluation'!$A$46:$F$120,6,0)&amp;""</f>
        <v/>
      </c>
      <c r="G37" s="255" t="s">
        <v>1543</v>
      </c>
      <c r="H37" s="42"/>
    </row>
    <row r="38" spans="1:8" s="1" customFormat="1" ht="37.35" customHeight="1" thickBot="1" x14ac:dyDescent="0.25">
      <c r="A38" s="70" t="str">
        <f>VLOOKUP(LEFT($A39,4),'Auto Responses'!$N$4:$O$38,2,0)&amp;""</f>
        <v xml:space="preserve"> Privacy of Third Parties</v>
      </c>
      <c r="B38" s="29"/>
      <c r="C38" s="19" t="s">
        <v>1595</v>
      </c>
      <c r="D38" s="19" t="s">
        <v>72</v>
      </c>
      <c r="E38" s="38" t="s">
        <v>910</v>
      </c>
      <c r="F38" s="209" t="s">
        <v>911</v>
      </c>
      <c r="H38" s="42"/>
    </row>
    <row r="39" spans="1:8" s="1" customFormat="1" ht="42.75" x14ac:dyDescent="0.2">
      <c r="A39" s="25" t="s">
        <v>734</v>
      </c>
      <c r="B39" s="24" t="str">
        <f>VLOOKUP($A39,Questions!$A$2:$X$333,2,0)</f>
        <v>Do you have contractual agreements with third parties that require them to maintain standards and to comply with all regulatory requirements?*</v>
      </c>
      <c r="C39" s="27"/>
      <c r="D39" s="348"/>
      <c r="E39" s="28" t="str">
        <f>IF($C39="Yes",VLOOKUP($A39,Questions!$A$2:$X$333,17,0)&amp;"",IF($C39="No",VLOOKUP($A39,Questions!$A$2:$X$333,16,0)&amp;"",VLOOKUP($A39,Questions!$A$2:$X$333,15,0)&amp;""))</f>
        <v/>
      </c>
      <c r="F39" s="211" t="str">
        <f>VLOOKUP($A39,'Privacy Analyst Evaluation'!$A$46:$F$120,6,0)&amp;""</f>
        <v/>
      </c>
      <c r="H39" s="42"/>
    </row>
    <row r="40" spans="1:8" s="1" customFormat="1" ht="60.75" customHeight="1" thickBot="1" x14ac:dyDescent="0.25">
      <c r="A40" s="25" t="s">
        <v>738</v>
      </c>
      <c r="B40" s="24" t="str">
        <f>VLOOKUP($A40,Questions!$A$2:$X$333,2,0)</f>
        <v xml:space="preserve">Do you perform privacy impact assesments of third parties that collect, process, or have access to personal data to ensure they meet industry and regulatory standards and to mitigate harmful, unethical, or discriminatory impacts on data subjects? </v>
      </c>
      <c r="C40" s="27"/>
      <c r="D40" s="348"/>
      <c r="E40" s="28" t="str">
        <f>IF($C40="Yes",VLOOKUP($A40,Questions!$A$2:$X$333,17,0)&amp;"",IF($C40="No",VLOOKUP($A40,Questions!$A$2:$X$333,16,0)&amp;"",VLOOKUP($A40,Questions!$A$2:$X$333,15,0)&amp;""))</f>
        <v/>
      </c>
      <c r="F40" s="211" t="str">
        <f>VLOOKUP($A40,'Privacy Analyst Evaluation'!$A$46:$F$120,6,0)&amp;""</f>
        <v/>
      </c>
      <c r="G40" s="255" t="s">
        <v>1543</v>
      </c>
      <c r="H40" s="42"/>
    </row>
    <row r="41" spans="1:8" s="1" customFormat="1" ht="37.35" customHeight="1" thickBot="1" x14ac:dyDescent="0.25">
      <c r="A41" s="70" t="str">
        <f>VLOOKUP(LEFT($A42,4),'Auto Responses'!$N$4:$O$38,2,0)&amp;""</f>
        <v xml:space="preserve"> Privacy Change Management</v>
      </c>
      <c r="B41" s="29"/>
      <c r="C41" s="19" t="s">
        <v>1595</v>
      </c>
      <c r="D41" s="19" t="s">
        <v>72</v>
      </c>
      <c r="E41" s="38" t="s">
        <v>910</v>
      </c>
      <c r="F41" s="209" t="s">
        <v>911</v>
      </c>
      <c r="H41" s="42"/>
    </row>
    <row r="42" spans="1:8" s="1" customFormat="1" ht="42.75" customHeight="1" x14ac:dyDescent="0.2">
      <c r="A42" s="25" t="s">
        <v>739</v>
      </c>
      <c r="B42" s="24" t="str">
        <f>VLOOKUP($A42,Questions!$A$2:$X$333,2,0)</f>
        <v>Does your change management process include privacy review and approval?</v>
      </c>
      <c r="C42" s="27"/>
      <c r="D42" s="348"/>
      <c r="E42" s="28" t="str">
        <f>IF($C42="Yes",VLOOKUP($A42,Questions!$A$2:$X$333,17,0)&amp;"",IF($C42="No",VLOOKUP($A42,Questions!$A$2:$X$333,16,0)&amp;"",VLOOKUP($A42,Questions!$A$2:$X$333,15,0)&amp;""))</f>
        <v/>
      </c>
      <c r="F42" s="211" t="str">
        <f>VLOOKUP($A42,'Privacy Analyst Evaluation'!$A$46:$F$120,6,0)&amp;""</f>
        <v/>
      </c>
      <c r="H42" s="42"/>
    </row>
    <row r="43" spans="1:8" s="1" customFormat="1" ht="46.5" customHeight="1" thickBot="1" x14ac:dyDescent="0.25">
      <c r="A43" s="25" t="s">
        <v>742</v>
      </c>
      <c r="B43" s="24" t="str">
        <f>VLOOKUP($A43,Questions!$A$2:$X$333,2,0)</f>
        <v>Do you have policy and procedure, currently implemented, guiding how privacy risks are mitigated until they can be resolved?</v>
      </c>
      <c r="C43" s="27"/>
      <c r="D43" s="348"/>
      <c r="E43" s="28" t="str">
        <f>IF($C43="Yes",VLOOKUP($A43,Questions!$A$2:$X$333,17,0)&amp;"",IF($C43="No",VLOOKUP($A43,Questions!$A$2:$X$333,16,0)&amp;"",VLOOKUP($A43,Questions!$A$2:$X$333,15,0)&amp;""))</f>
        <v/>
      </c>
      <c r="F43" s="211" t="str">
        <f>VLOOKUP($A43,'Privacy Analyst Evaluation'!$A$46:$F$120,6,0)&amp;""</f>
        <v/>
      </c>
      <c r="G43" s="255" t="s">
        <v>1543</v>
      </c>
      <c r="H43" s="42"/>
    </row>
    <row r="44" spans="1:8" s="1" customFormat="1" ht="37.35" customHeight="1" thickBot="1" x14ac:dyDescent="0.25">
      <c r="A44" s="70" t="str">
        <f>VLOOKUP(LEFT($A45,4),'Auto Responses'!$N$4:$O$38,2,0)&amp;""</f>
        <v xml:space="preserve"> Privacy of Sensitive Data</v>
      </c>
      <c r="B44" s="29"/>
      <c r="C44" s="19" t="s">
        <v>1595</v>
      </c>
      <c r="D44" s="19" t="s">
        <v>72</v>
      </c>
      <c r="E44" s="38" t="s">
        <v>910</v>
      </c>
      <c r="F44" s="209" t="s">
        <v>911</v>
      </c>
      <c r="H44" s="42"/>
    </row>
    <row r="45" spans="1:8" s="1" customFormat="1" ht="42.75" customHeight="1" x14ac:dyDescent="0.2">
      <c r="A45" s="25" t="s">
        <v>744</v>
      </c>
      <c r="B45" s="24" t="str">
        <f>VLOOKUP($A45,Questions!$A$2:$X$333,2,0)</f>
        <v>Do you collect, process, or store demographic information?*</v>
      </c>
      <c r="C45" s="27"/>
      <c r="D45" s="348"/>
      <c r="E45" s="28" t="str">
        <f>IF($C45="Yes",VLOOKUP($A45,Questions!$A$2:$X$333,17,0)&amp;"",IF($C45="No",VLOOKUP($A45,Questions!$A$2:$X$333,16,0)&amp;"",VLOOKUP($A45,Questions!$A$2:$X$333,15,0)&amp;""))</f>
        <v/>
      </c>
      <c r="F45" s="211" t="str">
        <f>VLOOKUP($A45,'Privacy Analyst Evaluation'!$A$46:$F$120,6,0)&amp;""</f>
        <v/>
      </c>
      <c r="H45" s="42"/>
    </row>
    <row r="46" spans="1:8" s="1" customFormat="1" ht="28.5" x14ac:dyDescent="0.2">
      <c r="A46" s="25" t="s">
        <v>746</v>
      </c>
      <c r="B46" s="24" t="str">
        <f>VLOOKUP($A46,Questions!$A$2:$X$333,2,0)</f>
        <v>Do you capture or create genetic, biometric, or behaviometric information (e.g.,  facial recognition or fingerprints)?*</v>
      </c>
      <c r="C46" s="27"/>
      <c r="D46" s="348"/>
      <c r="E46" s="28" t="str">
        <f>IF($C46="Yes",VLOOKUP($A46,Questions!$A$2:$X$333,17,0)&amp;"",IF($C46="No",VLOOKUP($A46,Questions!$A$2:$X$333,16,0)&amp;"",VLOOKUP($A46,Questions!$A$2:$X$333,15,0)&amp;""))</f>
        <v/>
      </c>
      <c r="F46" s="211" t="str">
        <f>VLOOKUP($A46,'Privacy Analyst Evaluation'!$A$46:$F$120,6,0)&amp;""</f>
        <v/>
      </c>
      <c r="H46" s="42"/>
    </row>
    <row r="47" spans="1:8" s="1" customFormat="1" ht="60" customHeight="1" x14ac:dyDescent="0.2">
      <c r="A47" s="25" t="s">
        <v>749</v>
      </c>
      <c r="B47" s="24" t="str">
        <f>VLOOKUP($A47,Questions!$A$2:$X$333,2,0)</f>
        <v>Do you combine institutional data (including "de-identified," "anonymized," or otherwise masked data) with personal data from any other sources?*</v>
      </c>
      <c r="C47" s="27"/>
      <c r="D47" s="348"/>
      <c r="E47" s="28" t="str">
        <f>IF($C47="Yes",VLOOKUP($A47,Questions!$A$2:$X$333,17,0)&amp;"",IF($C47="No",VLOOKUP($A47,Questions!$A$2:$X$333,16,0)&amp;"",VLOOKUP($A47,Questions!$A$2:$X$333,15,0)&amp;""))</f>
        <v/>
      </c>
      <c r="F47" s="211" t="str">
        <f>VLOOKUP($A47,'Privacy Analyst Evaluation'!$A$46:$F$120,6,0)&amp;""</f>
        <v/>
      </c>
      <c r="H47" s="42"/>
    </row>
    <row r="48" spans="1:8" s="1" customFormat="1" ht="36" customHeight="1" x14ac:dyDescent="0.2">
      <c r="A48" s="25" t="s">
        <v>751</v>
      </c>
      <c r="B48" s="24" t="str">
        <f>VLOOKUP($A48,Questions!$A$2:$X$333,2,0)</f>
        <v>Is institutional data coming into or going out of the United States at any point during collection, processing, storage, or archiving?</v>
      </c>
      <c r="C48" s="27"/>
      <c r="D48" s="348"/>
      <c r="E48" s="28" t="str">
        <f>IF($C48="Yes",VLOOKUP($A48,Questions!$A$2:$X$333,17,0)&amp;"",IF($C48="No",VLOOKUP($A48,Questions!$A$2:$X$333,16,0)&amp;"",VLOOKUP($A48,Questions!$A$2:$X$333,15,0)&amp;""))</f>
        <v/>
      </c>
      <c r="F48" s="211" t="str">
        <f>VLOOKUP($A48,'Privacy Analyst Evaluation'!$A$46:$F$120,6,0)&amp;""</f>
        <v/>
      </c>
      <c r="H48" s="42"/>
    </row>
    <row r="49" spans="1:8" s="1" customFormat="1" ht="32.25" customHeight="1" x14ac:dyDescent="0.2">
      <c r="A49" s="25" t="s">
        <v>753</v>
      </c>
      <c r="B49" s="24" t="str">
        <f>VLOOKUP($A49,Questions!$A$2:$X$333,2,0)</f>
        <v>Do you capture device information (e.g., IP address, MAC address)?</v>
      </c>
      <c r="C49" s="27"/>
      <c r="D49" s="348"/>
      <c r="E49" s="28" t="str">
        <f>IF($C49="Yes",VLOOKUP($A49,Questions!$A$2:$X$333,17,0)&amp;"",IF($C49="No",VLOOKUP($A49,Questions!$A$2:$X$333,16,0)&amp;"",VLOOKUP($A49,Questions!$A$2:$X$333,15,0)&amp;""))</f>
        <v/>
      </c>
      <c r="F49" s="211" t="str">
        <f>VLOOKUP($A49,'Privacy Analyst Evaluation'!$A$46:$F$120,6,0)&amp;""</f>
        <v/>
      </c>
      <c r="H49" s="42"/>
    </row>
    <row r="50" spans="1:8" s="1" customFormat="1" ht="49.5" customHeight="1" x14ac:dyDescent="0.2">
      <c r="A50" s="25" t="s">
        <v>754</v>
      </c>
      <c r="B50" s="24" t="str">
        <f>VLOOKUP($A50,Questions!$A$2:$X$333,2,0)</f>
        <v>Does any part of this service/project involve a web/app tracking component (e.g., use of web-tracking pixels, cookies)?</v>
      </c>
      <c r="C50" s="27"/>
      <c r="D50" s="348"/>
      <c r="E50" s="28" t="str">
        <f>IF($C50="Yes",VLOOKUP($A50,Questions!$A$2:$X$333,17,0)&amp;"",IF($C50="No",VLOOKUP($A50,Questions!$A$2:$X$333,16,0)&amp;"",VLOOKUP($A50,Questions!$A$2:$X$333,15,0)&amp;""))</f>
        <v/>
      </c>
      <c r="F50" s="211" t="str">
        <f>VLOOKUP($A50,'Privacy Analyst Evaluation'!$A$46:$F$120,6,0)&amp;""</f>
        <v/>
      </c>
      <c r="H50" s="42"/>
    </row>
    <row r="51" spans="1:8" s="1" customFormat="1" ht="44.25" customHeight="1" x14ac:dyDescent="0.2">
      <c r="A51" s="25" t="s">
        <v>755</v>
      </c>
      <c r="B51" s="24" t="str">
        <f>VLOOKUP($A51,Questions!$A$2:$X$333,2,0)</f>
        <v>Does your staff (or a third party) have access to institutional data (e.g., financial, PHI, or other sensitive information) through any means?</v>
      </c>
      <c r="C51" s="27"/>
      <c r="D51" s="348"/>
      <c r="E51" s="28" t="str">
        <f>IF($C51="Yes",VLOOKUP($A51,Questions!$A$2:$X$333,17,0)&amp;"",IF($C51="No",VLOOKUP($A51,Questions!$A$2:$X$333,16,0)&amp;"",VLOOKUP($A51,Questions!$A$2:$X$333,15,0)&amp;""))</f>
        <v/>
      </c>
      <c r="F51" s="211" t="str">
        <f>VLOOKUP($A51,'Privacy Analyst Evaluation'!$A$46:$F$120,6,0)&amp;""</f>
        <v/>
      </c>
      <c r="H51" s="42"/>
    </row>
    <row r="52" spans="1:8" s="1" customFormat="1" ht="52.5" customHeight="1" thickBot="1" x14ac:dyDescent="0.25">
      <c r="A52" s="25" t="s">
        <v>757</v>
      </c>
      <c r="B52" s="24" t="str">
        <f>VLOOKUP($A52,Questions!$A$2:$X$333,2,0)</f>
        <v>Will you handle personal data in a manner compliant with all relevant laws, regulations, and applicable institution policies?</v>
      </c>
      <c r="C52" s="27"/>
      <c r="D52" s="350"/>
      <c r="E52" s="28" t="str">
        <f>IF($C52="Yes",VLOOKUP($A52,Questions!$A$2:$X$333,17,0)&amp;"",IF($C52="No",VLOOKUP($A52,Questions!$A$2:$X$333,16,0)&amp;"",VLOOKUP($A52,Questions!$A$2:$X$333,15,0)&amp;""))</f>
        <v>Please indicate which regulatory requirements apply and how you comply.</v>
      </c>
      <c r="F52" s="211" t="str">
        <f>VLOOKUP($A52,'Privacy Analyst Evaluation'!$A$46:$F$120,6,0)&amp;""</f>
        <v/>
      </c>
      <c r="G52" s="255" t="s">
        <v>1543</v>
      </c>
      <c r="H52" s="42"/>
    </row>
    <row r="53" spans="1:8" s="1" customFormat="1" ht="37.35" customHeight="1" thickBot="1" x14ac:dyDescent="0.25">
      <c r="A53" s="70" t="str">
        <f>VLOOKUP(LEFT($A54,4),'Auto Responses'!$N$4:$O$38,2,0)&amp;""</f>
        <v xml:space="preserve"> Privacy Policies and Procedures</v>
      </c>
      <c r="B53" s="29"/>
      <c r="C53" s="19" t="s">
        <v>1595</v>
      </c>
      <c r="D53" s="19" t="s">
        <v>72</v>
      </c>
      <c r="E53" s="38" t="s">
        <v>910</v>
      </c>
      <c r="F53" s="209" t="s">
        <v>911</v>
      </c>
      <c r="H53" s="42"/>
    </row>
    <row r="54" spans="1:8" s="1" customFormat="1" ht="26.25" customHeight="1" x14ac:dyDescent="0.2">
      <c r="A54" s="25" t="s">
        <v>758</v>
      </c>
      <c r="B54" s="24" t="str">
        <f>VLOOKUP($A54,Questions!$A$2:$X$333,2,0)</f>
        <v>Do you have a documented privacy management process?</v>
      </c>
      <c r="C54" s="27"/>
      <c r="D54" s="348"/>
      <c r="E54" s="28" t="str">
        <f>IF($C54="Yes",VLOOKUP($A54,Questions!$A$2:$X$333,17,0)&amp;"",IF($C54="No",VLOOKUP($A54,Questions!$A$2:$X$333,16,0)&amp;"",VLOOKUP($A54,Questions!$A$2:$X$333,15,0)&amp;""))</f>
        <v/>
      </c>
      <c r="F54" s="211" t="str">
        <f>VLOOKUP($A54,'Privacy Analyst Evaluation'!$A$46:$F$120,6,0)&amp;""</f>
        <v/>
      </c>
      <c r="H54" s="42"/>
    </row>
    <row r="55" spans="1:8" s="1" customFormat="1" ht="40.5" customHeight="1" x14ac:dyDescent="0.2">
      <c r="A55" s="25" t="s">
        <v>762</v>
      </c>
      <c r="B55" s="24" t="str">
        <f>VLOOKUP($A55,Questions!$A$2:$X$333,2,0)</f>
        <v>Are privacy principles designed into the product lifecycle (i.e., privacy-by-design)?</v>
      </c>
      <c r="C55" s="27"/>
      <c r="D55" s="348"/>
      <c r="E55" s="28" t="str">
        <f>IF($C55="Yes",VLOOKUP($A55,Questions!$A$2:$X$333,17,0)&amp;"",IF($C55="No",VLOOKUP($A55,Questions!$A$2:$X$333,16,0)&amp;"",VLOOKUP($A55,Questions!$A$2:$X$333,15,0)&amp;""))</f>
        <v/>
      </c>
      <c r="F55" s="211" t="str">
        <f>VLOOKUP($A55,'Privacy Analyst Evaluation'!$A$46:$F$120,6,0)&amp;""</f>
        <v/>
      </c>
      <c r="H55" s="42"/>
    </row>
    <row r="56" spans="1:8" s="1" customFormat="1" ht="33" customHeight="1" x14ac:dyDescent="0.2">
      <c r="A56" s="25" t="s">
        <v>765</v>
      </c>
      <c r="B56" s="24" t="str">
        <f>VLOOKUP($A56,Questions!$A$2:$X$333,2,0)</f>
        <v>Will you comply with applicable breach notification laws?</v>
      </c>
      <c r="C56" s="27"/>
      <c r="D56" s="348"/>
      <c r="E56" s="28" t="str">
        <f>IF($C56="Yes",VLOOKUP($A56,Questions!$A$2:$X$333,17,0)&amp;"",IF($C56="No",VLOOKUP($A56,Questions!$A$2:$X$333,16,0)&amp;"",VLOOKUP($A56,Questions!$A$2:$X$333,15,0)&amp;""))</f>
        <v/>
      </c>
      <c r="F56" s="211" t="str">
        <f>VLOOKUP($A56,'Privacy Analyst Evaluation'!$A$46:$F$120,6,0)&amp;""</f>
        <v/>
      </c>
      <c r="H56" s="42"/>
    </row>
    <row r="57" spans="1:8" s="1" customFormat="1" ht="39.75" customHeight="1" x14ac:dyDescent="0.2">
      <c r="A57" s="25" t="s">
        <v>768</v>
      </c>
      <c r="B57" s="24" t="str">
        <f>VLOOKUP($A57,Questions!$A$2:$X$333,2,0)</f>
        <v>Will you comply with the institution's policies regarding user privacy and data protection?</v>
      </c>
      <c r="C57" s="27"/>
      <c r="D57" s="348"/>
      <c r="E57" s="28" t="str">
        <f>IF($C57="Yes",VLOOKUP($A57,Questions!$A$2:$X$333,17,0)&amp;"",IF($C57="No",VLOOKUP($A57,Questions!$A$2:$X$333,16,0)&amp;"",VLOOKUP($A57,Questions!$A$2:$X$333,15,0)&amp;""))</f>
        <v/>
      </c>
      <c r="F57" s="211" t="str">
        <f>VLOOKUP($A57,'Privacy Analyst Evaluation'!$A$46:$F$120,6,0)&amp;""</f>
        <v/>
      </c>
      <c r="H57" s="42"/>
    </row>
    <row r="58" spans="1:8" s="1" customFormat="1" ht="38.25" customHeight="1" x14ac:dyDescent="0.2">
      <c r="A58" s="25" t="s">
        <v>770</v>
      </c>
      <c r="B58" s="24" t="str">
        <f>VLOOKUP($A58,Questions!$A$2:$X$333,2,0)</f>
        <v>Is your company subject to the laws and regulations of the institution's geographic region?</v>
      </c>
      <c r="C58" s="27"/>
      <c r="D58" s="348"/>
      <c r="E58" s="28" t="str">
        <f>IF($C58="Yes",VLOOKUP($A58,Questions!$A$2:$X$333,17,0)&amp;"",IF($C58="No",VLOOKUP($A58,Questions!$A$2:$X$333,16,0)&amp;"",VLOOKUP($A58,Questions!$A$2:$X$333,15,0)&amp;""))</f>
        <v>State the country that governs and regulates your company.</v>
      </c>
      <c r="F58" s="211" t="str">
        <f>VLOOKUP($A58,'Privacy Analyst Evaluation'!$A$46:$F$120,6,0)&amp;""</f>
        <v/>
      </c>
      <c r="H58" s="42"/>
    </row>
    <row r="59" spans="1:8" s="1" customFormat="1" ht="29.25" customHeight="1" x14ac:dyDescent="0.2">
      <c r="A59" s="25" t="s">
        <v>772</v>
      </c>
      <c r="B59" s="24" t="str">
        <f>VLOOKUP($A59,Questions!$A$2:$X$333,2,0)</f>
        <v>Do you have a privacy awareness/training program?*</v>
      </c>
      <c r="C59" s="27"/>
      <c r="D59" s="348"/>
      <c r="E59" s="28" t="str">
        <f>IF($C59="Yes",VLOOKUP($A59,Questions!$A$2:$X$333,17,0)&amp;"",IF($C59="No",VLOOKUP($A59,Questions!$A$2:$X$333,16,0)&amp;"",VLOOKUP($A59,Questions!$A$2:$X$333,15,0)&amp;""))</f>
        <v/>
      </c>
      <c r="F59" s="211" t="str">
        <f>VLOOKUP($A59,'Privacy Analyst Evaluation'!$A$46:$F$120,6,0)&amp;""</f>
        <v/>
      </c>
      <c r="H59" s="42"/>
    </row>
    <row r="60" spans="1:8" s="1" customFormat="1" ht="29.25" customHeight="1" x14ac:dyDescent="0.2">
      <c r="A60" s="25" t="s">
        <v>774</v>
      </c>
      <c r="B60" s="24" t="str">
        <f>VLOOKUP($A60,Questions!$A$2:$X$333,2,0)</f>
        <v>Is privacy awareness training mandatory for all employees?</v>
      </c>
      <c r="C60" s="27"/>
      <c r="D60" s="348"/>
      <c r="E60" s="28" t="str">
        <f>IF($C60="Yes",VLOOKUP($A60,Questions!$A$2:$X$333,17,0)&amp;"",IF($C60="No",VLOOKUP($A60,Questions!$A$2:$X$333,16,0)&amp;"",VLOOKUP($A60,Questions!$A$2:$X$333,15,0)&amp;""))</f>
        <v/>
      </c>
      <c r="F60" s="211" t="str">
        <f>VLOOKUP($A60,'Privacy Analyst Evaluation'!$A$46:$F$120,6,0)&amp;""</f>
        <v/>
      </c>
      <c r="H60" s="42"/>
    </row>
    <row r="61" spans="1:8" s="1" customFormat="1" ht="39.75" customHeight="1" x14ac:dyDescent="0.2">
      <c r="A61" s="25" t="s">
        <v>778</v>
      </c>
      <c r="B61" s="24" t="str">
        <f>VLOOKUP($A61,Questions!$A$2:$X$333,2,0)</f>
        <v>Is AI privacy and ethics awareness/training required for all employees who work with AI?</v>
      </c>
      <c r="C61" s="27"/>
      <c r="D61" s="348"/>
      <c r="E61" s="28" t="str">
        <f>IF($C61="Yes",VLOOKUP($A61,Questions!$A$2:$X$333,17,0)&amp;"",IF($C61="No",VLOOKUP($A61,Questions!$A$2:$X$333,16,0)&amp;"",VLOOKUP($A61,Questions!$A$2:$X$333,15,0)&amp;""))</f>
        <v/>
      </c>
      <c r="F61" s="211" t="str">
        <f>VLOOKUP($A61,'Privacy Analyst Evaluation'!$A$46:$F$120,6,0)&amp;""</f>
        <v/>
      </c>
      <c r="H61" s="42"/>
    </row>
    <row r="62" spans="1:8" s="1" customFormat="1" ht="39.75" customHeight="1" x14ac:dyDescent="0.2">
      <c r="A62" s="25" t="s">
        <v>781</v>
      </c>
      <c r="B62" s="24" t="str">
        <f>VLOOKUP($A62,Questions!$A$2:$X$333,2,0)</f>
        <v>Do you have any decision-making processes that are completely automated (i.e., there is no human involvement)?</v>
      </c>
      <c r="C62" s="27"/>
      <c r="D62" s="348"/>
      <c r="E62" s="28" t="str">
        <f>IF($C62="Yes",VLOOKUP($A62,Questions!$A$2:$X$333,17,0)&amp;"",IF($C62="No",VLOOKUP($A62,Questions!$A$2:$X$333,16,0)&amp;"",VLOOKUP($A62,Questions!$A$2:$X$333,15,0)&amp;""))</f>
        <v/>
      </c>
      <c r="F62" s="211" t="str">
        <f>VLOOKUP($A62,'Privacy Analyst Evaluation'!$A$46:$F$120,6,0)&amp;""</f>
        <v/>
      </c>
      <c r="H62" s="42"/>
    </row>
    <row r="63" spans="1:8" s="1" customFormat="1" ht="54" customHeight="1" x14ac:dyDescent="0.2">
      <c r="A63" s="25" t="s">
        <v>783</v>
      </c>
      <c r="B63" s="24" t="str">
        <f>VLOOKUP($A63,Questions!$A$2:$X$333,2,0)</f>
        <v>Do you have a documented process for managing automated processing, including validations, monitoring, and data subject requests?</v>
      </c>
      <c r="C63" s="27"/>
      <c r="D63" s="348"/>
      <c r="E63" s="28" t="str">
        <f>IF($C63="Yes",VLOOKUP($A63,Questions!$A$2:$X$333,17,0)&amp;"",IF($C63="No",VLOOKUP($A63,Questions!$A$2:$X$333,16,0)&amp;"",VLOOKUP($A63,Questions!$A$2:$X$333,15,0)&amp;""))</f>
        <v/>
      </c>
      <c r="F63" s="211" t="str">
        <f>VLOOKUP($A63,'Privacy Analyst Evaluation'!$A$46:$F$120,6,0)&amp;""</f>
        <v/>
      </c>
      <c r="H63" s="42"/>
    </row>
    <row r="64" spans="1:8" s="1" customFormat="1" ht="40.5" customHeight="1" x14ac:dyDescent="0.2">
      <c r="A64" s="25" t="s">
        <v>786</v>
      </c>
      <c r="B64" s="24" t="str">
        <f>VLOOKUP($A64,Questions!$A$2:$X$333,2,0)</f>
        <v>Do you have a documented policy for sharing information with law enforcement?</v>
      </c>
      <c r="C64" s="27"/>
      <c r="D64" s="348"/>
      <c r="E64" s="28" t="str">
        <f>IF($C64="Yes",VLOOKUP($A64,Questions!$A$2:$X$333,17,0)&amp;"",IF($C64="No",VLOOKUP($A64,Questions!$A$2:$X$333,16,0)&amp;"",VLOOKUP($A64,Questions!$A$2:$X$333,15,0)&amp;""))</f>
        <v>Provide a high-level overview of the policy or plans to implement a policy.</v>
      </c>
      <c r="F64" s="211" t="str">
        <f>VLOOKUP($A64,'Privacy Analyst Evaluation'!$A$46:$F$120,6,0)&amp;""</f>
        <v/>
      </c>
      <c r="H64" s="42"/>
    </row>
    <row r="65" spans="1:8" s="1" customFormat="1" ht="39.75" customHeight="1" x14ac:dyDescent="0.2">
      <c r="A65" s="25" t="s">
        <v>789</v>
      </c>
      <c r="B65" s="24" t="str">
        <f>VLOOKUP($A65,Questions!$A$2:$X$333,2,0)</f>
        <v>Do you share any institutional data with law enforcement without a valid warrant?*</v>
      </c>
      <c r="C65" s="27"/>
      <c r="D65" s="348"/>
      <c r="E65" s="28" t="str">
        <f>IF($C65="Yes",VLOOKUP($A65,Questions!$A$2:$X$333,17,0)&amp;"",IF($C65="No",VLOOKUP($A65,Questions!$A$2:$X$333,16,0)&amp;"",VLOOKUP($A65,Questions!$A$2:$X$333,15,0)&amp;""))</f>
        <v/>
      </c>
      <c r="F65" s="211" t="str">
        <f>VLOOKUP($A65,'Privacy Analyst Evaluation'!$A$46:$F$120,6,0)&amp;""</f>
        <v/>
      </c>
      <c r="H65" s="42"/>
    </row>
    <row r="66" spans="1:8" s="1" customFormat="1" ht="26.25" customHeight="1" thickBot="1" x14ac:dyDescent="0.25">
      <c r="A66" s="25" t="s">
        <v>791</v>
      </c>
      <c r="B66" s="24" t="str">
        <f>VLOOKUP($A66,Questions!$A$2:$X$333,2,0)</f>
        <v>Does your incident response team include a privacy analyst/officer?</v>
      </c>
      <c r="C66" s="27"/>
      <c r="D66" s="348"/>
      <c r="E66" s="28" t="str">
        <f>IF($C66="Yes",VLOOKUP($A66,Questions!$A$2:$X$333,17,0)&amp;"",IF($C66="No",VLOOKUP($A66,Questions!$A$2:$X$333,16,0)&amp;"",VLOOKUP($A66,Questions!$A$2:$X$333,15,0)&amp;""))</f>
        <v/>
      </c>
      <c r="F66" s="211" t="str">
        <f>VLOOKUP($A66,'Privacy Analyst Evaluation'!$A$46:$F$120,6,0)&amp;""</f>
        <v/>
      </c>
      <c r="G66" s="255" t="s">
        <v>1543</v>
      </c>
      <c r="H66" s="42"/>
    </row>
    <row r="67" spans="1:8" s="1" customFormat="1" ht="37.35" customHeight="1" thickBot="1" x14ac:dyDescent="0.25">
      <c r="A67" s="70" t="str">
        <f>VLOOKUP(LEFT($A68,4),'Auto Responses'!$N$4:$O$38,2,0)&amp;""</f>
        <v xml:space="preserve"> International Privacy</v>
      </c>
      <c r="B67" s="29"/>
      <c r="C67" s="19" t="s">
        <v>1595</v>
      </c>
      <c r="D67" s="19" t="s">
        <v>72</v>
      </c>
      <c r="E67" s="38" t="s">
        <v>910</v>
      </c>
      <c r="F67" s="209" t="s">
        <v>911</v>
      </c>
      <c r="H67" s="42"/>
    </row>
    <row r="68" spans="1:8" s="1" customFormat="1" ht="42.75" customHeight="1" x14ac:dyDescent="0.2">
      <c r="A68" s="25" t="s">
        <v>793</v>
      </c>
      <c r="B68" s="24" t="str">
        <f>VLOOKUP($A68,Questions!$A$2:$X$333,2,0)</f>
        <v>Will data be collected from or processed in or stored in the European Economic Area (EEA)?</v>
      </c>
      <c r="C68" s="27"/>
      <c r="D68" s="348"/>
      <c r="E68" s="28" t="str">
        <f>IF($C68="Yes",VLOOKUP($A68,Questions!$A$2:$X$333,17,0)&amp;"",IF($C68="No",VLOOKUP($A68,Questions!$A$2:$X$333,16,0)&amp;"",VLOOKUP($A68,Questions!$A$2:$X$333,15,0)&amp;""))</f>
        <v/>
      </c>
      <c r="F68" s="211" t="str">
        <f>VLOOKUP($A68,'Privacy Analyst Evaluation'!$A$46:$F$120,6,0)&amp;""</f>
        <v/>
      </c>
      <c r="H68" s="42"/>
    </row>
    <row r="69" spans="1:8" s="1" customFormat="1" ht="28.5" customHeight="1" x14ac:dyDescent="0.2">
      <c r="A69" s="25" t="s">
        <v>796</v>
      </c>
      <c r="B69" s="24" t="str">
        <f>VLOOKUP($A69,Questions!$A$2:$X$333,2,0)</f>
        <v>Do you have a data protection officer (DPO)?</v>
      </c>
      <c r="C69" s="27"/>
      <c r="D69" s="348"/>
      <c r="E69" s="28" t="str">
        <f>IF($C69="Yes",VLOOKUP($A69,Questions!$A$2:$X$333,17,0)&amp;"",IF($C69="No",VLOOKUP($A69,Questions!$A$2:$X$333,16,0)&amp;"",VLOOKUP($A69,Questions!$A$2:$X$333,15,0)&amp;""))</f>
        <v/>
      </c>
      <c r="F69" s="211" t="str">
        <f>VLOOKUP($A69,'Privacy Analyst Evaluation'!$A$46:$F$120,6,0)&amp;""</f>
        <v/>
      </c>
      <c r="H69" s="42"/>
    </row>
    <row r="70" spans="1:8" s="1" customFormat="1" ht="38.25" customHeight="1" x14ac:dyDescent="0.2">
      <c r="A70" s="25" t="s">
        <v>798</v>
      </c>
      <c r="B70" s="24" t="str">
        <f>VLOOKUP($A70,Questions!$A$2:$X$333,2,0)</f>
        <v>Will you sign appropriate GDPR Standard Contractual Clauses (SCCs) with the institution?</v>
      </c>
      <c r="C70" s="27"/>
      <c r="D70" s="348"/>
      <c r="E70" s="28" t="str">
        <f>IF($C70="Yes",VLOOKUP($A70,Questions!$A$2:$X$333,17,0)&amp;"",IF($C70="No",VLOOKUP($A70,Questions!$A$2:$X$333,16,0)&amp;"",VLOOKUP($A70,Questions!$A$2:$X$333,15,0)&amp;""))</f>
        <v/>
      </c>
      <c r="F70" s="211" t="str">
        <f>VLOOKUP($A70,'Privacy Analyst Evaluation'!$A$46:$F$120,6,0)&amp;""</f>
        <v/>
      </c>
      <c r="H70" s="42"/>
    </row>
    <row r="71" spans="1:8" s="1" customFormat="1" ht="25.5" customHeight="1" x14ac:dyDescent="0.2">
      <c r="A71" s="25" t="s">
        <v>800</v>
      </c>
      <c r="B71" s="24" t="str">
        <f>VLOOKUP($A71,Questions!$A$2:$X$333,2,0)</f>
        <v>Will data be collected from or processed in or stored in China?</v>
      </c>
      <c r="C71" s="27"/>
      <c r="D71" s="348"/>
      <c r="E71" s="28" t="str">
        <f>IF($C71="Yes",VLOOKUP($A71,Questions!$A$2:$X$333,17,0)&amp;"",IF($C71="No",VLOOKUP($A71,Questions!$A$2:$X$333,16,0)&amp;"",VLOOKUP($A71,Questions!$A$2:$X$333,15,0)&amp;""))</f>
        <v/>
      </c>
      <c r="F71" s="211" t="str">
        <f>VLOOKUP($A71,'Privacy Analyst Evaluation'!$A$46:$F$120,6,0)&amp;""</f>
        <v/>
      </c>
      <c r="H71" s="42"/>
    </row>
    <row r="72" spans="1:8" s="1" customFormat="1" ht="43.5" customHeight="1" thickBot="1" x14ac:dyDescent="0.25">
      <c r="A72" s="25" t="s">
        <v>803</v>
      </c>
      <c r="B72" s="24" t="str">
        <f>VLOOKUP($A72,Questions!$A$2:$X$333,2,0)</f>
        <v>Do you comply with PIPL security, privacy, and data localization requirements?</v>
      </c>
      <c r="C72" s="27"/>
      <c r="D72" s="348"/>
      <c r="E72" s="28" t="str">
        <f>IF($C72="Yes",VLOOKUP($A72,Questions!$A$2:$X$333,17,0)&amp;"",IF($C72="No",VLOOKUP($A72,Questions!$A$2:$X$333,16,0)&amp;"",VLOOKUP($A72,Questions!$A$2:$X$333,15,0)&amp;""))</f>
        <v/>
      </c>
      <c r="F72" s="211" t="str">
        <f>VLOOKUP($A72,'Privacy Analyst Evaluation'!$A$46:$F$120,6,0)&amp;""</f>
        <v/>
      </c>
      <c r="G72" s="255" t="s">
        <v>1543</v>
      </c>
      <c r="H72" s="42"/>
    </row>
    <row r="73" spans="1:8" s="1" customFormat="1" ht="37.35" customHeight="1" thickBot="1" x14ac:dyDescent="0.25">
      <c r="A73" s="70" t="str">
        <f>VLOOKUP(LEFT($A74,4),'Auto Responses'!$N$4:$O$38,2,0)&amp;""</f>
        <v xml:space="preserve"> Data Privacy</v>
      </c>
      <c r="B73" s="29"/>
      <c r="C73" s="19" t="s">
        <v>1595</v>
      </c>
      <c r="D73" s="19" t="s">
        <v>72</v>
      </c>
      <c r="E73" s="38" t="s">
        <v>910</v>
      </c>
      <c r="F73" s="209" t="s">
        <v>911</v>
      </c>
      <c r="H73" s="42"/>
    </row>
    <row r="74" spans="1:8" s="1" customFormat="1" ht="39.75" customHeight="1" x14ac:dyDescent="0.2">
      <c r="A74" s="25" t="s">
        <v>1104</v>
      </c>
      <c r="B74" s="24" t="str">
        <f>VLOOKUP($A74,Questions!$A$2:$X$333,2,0)</f>
        <v>Have you performed a Data Privacy Impact Assesssment for the solution/project?</v>
      </c>
      <c r="C74" s="27"/>
      <c r="D74" s="348"/>
      <c r="E74" s="28" t="str">
        <f>IF($C74="Yes",VLOOKUP($A74,Questions!$A$2:$X$333,17,0)&amp;"",IF($C74="No",VLOOKUP($A74,Questions!$A$2:$X$333,16,0)&amp;"",VLOOKUP($A74,Questions!$A$2:$X$333,15,0)&amp;""))</f>
        <v/>
      </c>
      <c r="F74" s="211" t="str">
        <f>VLOOKUP($A74,'Privacy Analyst Evaluation'!$A$46:$F$120,6,0)&amp;""</f>
        <v/>
      </c>
      <c r="H74" s="42"/>
    </row>
    <row r="75" spans="1:8" s="1" customFormat="1" ht="54.75" customHeight="1" x14ac:dyDescent="0.2">
      <c r="A75" s="25" t="s">
        <v>1105</v>
      </c>
      <c r="B75" s="24" t="str">
        <f>VLOOKUP($A75,Questions!$A$2:$X$333,2,0)</f>
        <v>Do you provide an end-user privacy notice about privacy policies and procedures that identify the purpose(s) for which personal information is collected, used, retained, and disclosed?</v>
      </c>
      <c r="C75" s="27"/>
      <c r="D75" s="348"/>
      <c r="E75" s="28" t="str">
        <f>IF($C75="Yes",VLOOKUP($A75,Questions!$A$2:$X$333,17,0)&amp;"",IF($C75="No",VLOOKUP($A75,Questions!$A$2:$X$333,16,0)&amp;"",VLOOKUP($A75,Questions!$A$2:$X$333,15,0)&amp;""))</f>
        <v/>
      </c>
      <c r="F75" s="211" t="str">
        <f>VLOOKUP($A75,'Privacy Analyst Evaluation'!$A$46:$F$120,6,0)&amp;""</f>
        <v/>
      </c>
      <c r="H75" s="42"/>
    </row>
    <row r="76" spans="1:8" s="1" customFormat="1" ht="54" customHeight="1" x14ac:dyDescent="0.2">
      <c r="A76" s="25" t="s">
        <v>1106</v>
      </c>
      <c r="B76" s="24" t="str">
        <f>VLOOKUP($A76,Questions!$A$2:$X$333,2,0)</f>
        <v>Do you describe the choices available to the individual and obtain implicit or explicit consent with respect to the collection, use, and disclosure of personal information?</v>
      </c>
      <c r="C76" s="27"/>
      <c r="D76" s="348"/>
      <c r="E76" s="28" t="str">
        <f>IF($C76="Yes",VLOOKUP($A76,Questions!$A$2:$X$333,17,0)&amp;"",IF($C76="No",VLOOKUP($A76,Questions!$A$2:$X$333,16,0)&amp;"",VLOOKUP($A76,Questions!$A$2:$X$333,15,0)&amp;""))</f>
        <v/>
      </c>
      <c r="F76" s="211" t="str">
        <f>VLOOKUP($A76,'Privacy Analyst Evaluation'!$A$46:$F$120,6,0)&amp;""</f>
        <v/>
      </c>
      <c r="H76" s="42"/>
    </row>
    <row r="77" spans="1:8" s="1" customFormat="1" ht="57" customHeight="1" x14ac:dyDescent="0.2">
      <c r="A77" s="25" t="s">
        <v>1107</v>
      </c>
      <c r="B77" s="24" t="str">
        <f>VLOOKUP($A77,Questions!$A$2:$X$333,2,0)</f>
        <v>Do you collect personal information only for the purpose(s) identified in the agreement with an institution or, if there is none, the purpose(s) identified in the privacy notice?</v>
      </c>
      <c r="C77" s="27"/>
      <c r="D77" s="348"/>
      <c r="E77" s="28" t="str">
        <f>IF($C77="Yes",VLOOKUP($A77,Questions!$A$2:$X$333,17,0)&amp;"",IF($C77="No",VLOOKUP($A77,Questions!$A$2:$X$333,16,0)&amp;"",VLOOKUP($A77,Questions!$A$2:$X$333,15,0)&amp;""))</f>
        <v/>
      </c>
      <c r="F77" s="211" t="str">
        <f>VLOOKUP($A77,'Privacy Analyst Evaluation'!$A$46:$F$120,6,0)&amp;""</f>
        <v/>
      </c>
      <c r="H77" s="42"/>
    </row>
    <row r="78" spans="1:8" s="1" customFormat="1" ht="36" customHeight="1" x14ac:dyDescent="0.2">
      <c r="A78" s="25" t="s">
        <v>1108</v>
      </c>
      <c r="B78" s="24" t="str">
        <f>VLOOKUP($A78,Questions!$A$2:$X$333,2,0)</f>
        <v>Do you have a documented list of personal data your service maintains?</v>
      </c>
      <c r="C78" s="27"/>
      <c r="D78" s="348"/>
      <c r="E78" s="28" t="str">
        <f>IF($C78="Yes",VLOOKUP($A78,Questions!$A$2:$X$333,17,0)&amp;"",IF($C78="No",VLOOKUP($A78,Questions!$A$2:$X$333,16,0)&amp;"",VLOOKUP($A78,Questions!$A$2:$X$333,15,0)&amp;""))</f>
        <v/>
      </c>
      <c r="F78" s="211" t="str">
        <f>VLOOKUP($A78,'Privacy Analyst Evaluation'!$A$46:$F$120,6,0)&amp;""</f>
        <v/>
      </c>
      <c r="H78" s="42"/>
    </row>
    <row r="79" spans="1:8" s="1" customFormat="1" ht="57.75" customHeight="1" x14ac:dyDescent="0.2">
      <c r="A79" s="25" t="s">
        <v>1109</v>
      </c>
      <c r="B79" s="24" t="str">
        <f>VLOOKUP($A79,Questions!$A$2:$X$333,2,0)</f>
        <v>Do you retain personal information for only as long as necessary to fulfill the stated purpose(s) or as required by law or regulation and thereafter appropriately dispose of such information?</v>
      </c>
      <c r="C79" s="27"/>
      <c r="D79" s="348"/>
      <c r="E79" s="28" t="str">
        <f>IF($C79="Yes",VLOOKUP($A79,Questions!$A$2:$X$333,17,0)&amp;"",IF($C79="No",VLOOKUP($A79,Questions!$A$2:$X$333,16,0)&amp;"",VLOOKUP($A79,Questions!$A$2:$X$333,15,0)&amp;""))</f>
        <v/>
      </c>
      <c r="F79" s="211" t="str">
        <f>VLOOKUP($A79,'Privacy Analyst Evaluation'!$A$46:$F$120,6,0)&amp;""</f>
        <v/>
      </c>
      <c r="H79" s="42"/>
    </row>
    <row r="80" spans="1:8" s="1" customFormat="1" ht="44.25" customHeight="1" x14ac:dyDescent="0.2">
      <c r="A80" s="25" t="s">
        <v>1110</v>
      </c>
      <c r="B80" s="24" t="str">
        <f>VLOOKUP($A80,Questions!$A$2:$X$333,2,0)</f>
        <v>Do you provide individuals with access to their personal information for review and update (i.e., data subject rights)?</v>
      </c>
      <c r="C80" s="27"/>
      <c r="D80" s="348"/>
      <c r="E80" s="28" t="str">
        <f>IF($C80="Yes",VLOOKUP($A80,Questions!$A$2:$X$333,17,0)&amp;"",IF($C80="No",VLOOKUP($A80,Questions!$A$2:$X$333,16,0)&amp;"",VLOOKUP($A80,Questions!$A$2:$X$333,15,0)&amp;""))</f>
        <v/>
      </c>
      <c r="F80" s="211" t="str">
        <f>VLOOKUP($A80,'Privacy Analyst Evaluation'!$A$46:$F$120,6,0)&amp;""</f>
        <v/>
      </c>
      <c r="H80" s="42"/>
    </row>
    <row r="81" spans="1:8" s="1" customFormat="1" ht="70.5" customHeight="1" x14ac:dyDescent="0.2">
      <c r="A81" s="25" t="s">
        <v>1111</v>
      </c>
      <c r="B81" s="24" t="str">
        <f>VLOOKUP($A81,Questions!$A$2:$X$333,2,0)</f>
        <v>Do you disclose personal information to third parties only for the purpose(s) identified in the privacy notice or with the implicit or explicit consent of the individual?</v>
      </c>
      <c r="C81" s="27"/>
      <c r="D81" s="348"/>
      <c r="E81" s="28" t="str">
        <f>IF($C81="Yes",VLOOKUP($A81,Questions!$A$2:$X$333,17,0)&amp;"",IF($C81="No",VLOOKUP($A81,Questions!$A$2:$X$333,16,0)&amp;"",VLOOKUP($A81,Questions!$A$2:$X$333,15,0)&amp;""))</f>
        <v/>
      </c>
      <c r="F81" s="211" t="str">
        <f>VLOOKUP($A81,'Privacy Analyst Evaluation'!$A$46:$F$120,6,0)&amp;""</f>
        <v/>
      </c>
      <c r="H81" s="42"/>
    </row>
    <row r="82" spans="1:8" s="1" customFormat="1" ht="40.5" customHeight="1" x14ac:dyDescent="0.2">
      <c r="A82" s="25" t="s">
        <v>1112</v>
      </c>
      <c r="B82" s="24" t="str">
        <f>VLOOKUP($A82,Questions!$A$2:$X$333,2,0)</f>
        <v>Do you protect personal information against unauthorized access (both physical and logical)?</v>
      </c>
      <c r="C82" s="27"/>
      <c r="D82" s="348"/>
      <c r="E82" s="28" t="str">
        <f>IF($C82="Yes",VLOOKUP($A82,Questions!$A$2:$X$333,17,0)&amp;"",IF($C82="No",VLOOKUP($A82,Questions!$A$2:$X$333,16,0)&amp;"",VLOOKUP($A82,Questions!$A$2:$X$333,15,0)&amp;""))</f>
        <v/>
      </c>
      <c r="F82" s="211" t="str">
        <f>VLOOKUP($A82,'Privacy Analyst Evaluation'!$A$46:$F$120,6,0)&amp;""</f>
        <v/>
      </c>
      <c r="H82" s="42"/>
    </row>
    <row r="83" spans="1:8" s="1" customFormat="1" ht="49.5" customHeight="1" x14ac:dyDescent="0.2">
      <c r="A83" s="25" t="s">
        <v>1113</v>
      </c>
      <c r="B83" s="24" t="str">
        <f>VLOOKUP($A83,Questions!$A$2:$X$333,2,0)</f>
        <v>Do you maintain accurate, complete, and relevant personal information for the purposes identified in the privacy notice?</v>
      </c>
      <c r="C83" s="27"/>
      <c r="D83" s="348"/>
      <c r="E83" s="28" t="str">
        <f>IF($C83="Yes",VLOOKUP($A83,Questions!$A$2:$X$333,17,0)&amp;"",IF($C83="No",VLOOKUP($A83,Questions!$A$2:$X$333,16,0)&amp;"",VLOOKUP($A83,Questions!$A$2:$X$333,15,0)&amp;""))</f>
        <v/>
      </c>
      <c r="F83" s="211" t="str">
        <f>VLOOKUP($A83,'Privacy Analyst Evaluation'!$A$46:$F$120,6,0)&amp;""</f>
        <v/>
      </c>
      <c r="H83" s="42"/>
    </row>
    <row r="84" spans="1:8" s="1" customFormat="1" ht="46.5" customHeight="1" x14ac:dyDescent="0.2">
      <c r="A84" s="25" t="s">
        <v>1114</v>
      </c>
      <c r="B84" s="24" t="str">
        <f>VLOOKUP($A84,Questions!$A$2:$X$333,2,0)</f>
        <v>Do you have procedures to address privacy-related noncompliance complaints and disputes?</v>
      </c>
      <c r="C84" s="27"/>
      <c r="D84" s="348"/>
      <c r="E84" s="28" t="str">
        <f>IF($C84="Yes",VLOOKUP($A84,Questions!$A$2:$X$333,17,0)&amp;"",IF($C84="No",VLOOKUP($A84,Questions!$A$2:$X$333,16,0)&amp;"",VLOOKUP($A84,Questions!$A$2:$X$333,15,0)&amp;""))</f>
        <v/>
      </c>
      <c r="F84" s="211" t="str">
        <f>VLOOKUP($A84,'Privacy Analyst Evaluation'!$A$46:$F$120,6,0)&amp;""</f>
        <v/>
      </c>
      <c r="H84" s="42"/>
    </row>
    <row r="85" spans="1:8" s="1" customFormat="1" ht="45" customHeight="1" x14ac:dyDescent="0.2">
      <c r="A85" s="25" t="s">
        <v>1115</v>
      </c>
      <c r="B85" s="24" t="str">
        <f>VLOOKUP($A85,Questions!$A$2:$X$333,2,0)</f>
        <v>Do you "anonymize," "de-identify," or otherwise mask personal data?</v>
      </c>
      <c r="C85" s="27"/>
      <c r="D85" s="348"/>
      <c r="E85" s="28" t="str">
        <f>IF($C85="Yes",VLOOKUP($A85,Questions!$A$2:$X$333,17,0)&amp;"",IF($C85="No",VLOOKUP($A85,Questions!$A$2:$X$333,16,0)&amp;"",VLOOKUP($A85,Questions!$A$2:$X$333,15,0)&amp;""))</f>
        <v/>
      </c>
      <c r="F85" s="211" t="str">
        <f>VLOOKUP($A85,'Privacy Analyst Evaluation'!$A$46:$F$120,6,0)&amp;""</f>
        <v/>
      </c>
      <c r="H85" s="42"/>
    </row>
    <row r="86" spans="1:8" s="1" customFormat="1" ht="93" customHeight="1" x14ac:dyDescent="0.2">
      <c r="A86" s="25" t="s">
        <v>1116</v>
      </c>
      <c r="B86" s="24" t="str">
        <f>VLOOKUP($A86,Questions!$A$2:$X$333,2,0)</f>
        <v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v>
      </c>
      <c r="C86" s="27"/>
      <c r="D86" s="348"/>
      <c r="E86" s="28" t="str">
        <f>IF($C86="Yes",VLOOKUP($A86,Questions!$A$2:$X$333,17,0)&amp;"",IF($C86="No",VLOOKUP($A86,Questions!$A$2:$X$333,16,0)&amp;"",VLOOKUP($A86,Questions!$A$2:$X$333,15,0)&amp;""))</f>
        <v/>
      </c>
      <c r="F86" s="211" t="str">
        <f>VLOOKUP($A86,'Privacy Analyst Evaluation'!$A$46:$F$120,6,0)&amp;""</f>
        <v/>
      </c>
      <c r="H86" s="42"/>
    </row>
    <row r="87" spans="1:8" s="1" customFormat="1" ht="48" customHeight="1" x14ac:dyDescent="0.2">
      <c r="A87" s="25" t="s">
        <v>1117</v>
      </c>
      <c r="B87" s="24" t="str">
        <f>VLOOKUP($A87,Questions!$A$2:$X$333,2,0)</f>
        <v>Do you certify stop-processing requests, including any data that is processed by a third party on your behalf?</v>
      </c>
      <c r="C87" s="27"/>
      <c r="D87" s="348"/>
      <c r="E87" s="28" t="str">
        <f>IF($C87="Yes",VLOOKUP($A87,Questions!$A$2:$X$333,17,0)&amp;"",IF($C87="No",VLOOKUP($A87,Questions!$A$2:$X$333,16,0)&amp;"",VLOOKUP($A87,Questions!$A$2:$X$333,15,0)&amp;""))</f>
        <v/>
      </c>
      <c r="F87" s="211" t="str">
        <f>VLOOKUP($A87,'Privacy Analyst Evaluation'!$A$46:$F$120,6,0)&amp;""</f>
        <v/>
      </c>
      <c r="H87" s="42"/>
    </row>
    <row r="88" spans="1:8" s="1" customFormat="1" ht="36.75" customHeight="1" thickBot="1" x14ac:dyDescent="0.25">
      <c r="A88" s="25" t="s">
        <v>1118</v>
      </c>
      <c r="B88" s="24" t="str">
        <f>VLOOKUP($A88,Questions!$A$2:$X$333,2,0)</f>
        <v>Do you have a process to review code for ethical considerations?</v>
      </c>
      <c r="C88" s="27"/>
      <c r="D88" s="348"/>
      <c r="E88" s="28" t="str">
        <f>IF($C88="Yes",VLOOKUP($A88,Questions!$A$2:$X$333,17,0)&amp;"",IF($C88="No",VLOOKUP($A88,Questions!$A$2:$X$333,16,0)&amp;"",VLOOKUP($A88,Questions!$A$2:$X$333,15,0)&amp;""))</f>
        <v/>
      </c>
      <c r="F88" s="211" t="str">
        <f>VLOOKUP($A88,'Privacy Analyst Evaluation'!$A$46:$F$120,6,0)&amp;""</f>
        <v/>
      </c>
      <c r="G88" s="255" t="s">
        <v>1543</v>
      </c>
      <c r="H88" s="42"/>
    </row>
    <row r="89" spans="1:8" s="1" customFormat="1" ht="37.35" customHeight="1" thickBot="1" x14ac:dyDescent="0.25">
      <c r="A89" s="70" t="str">
        <f>VLOOKUP(LEFT($A90,4),'Auto Responses'!$N$4:$O$38,2,0)&amp;""</f>
        <v xml:space="preserve"> Privacy and AI</v>
      </c>
      <c r="B89" s="29"/>
      <c r="C89" s="19" t="s">
        <v>1595</v>
      </c>
      <c r="D89" s="19" t="s">
        <v>72</v>
      </c>
      <c r="E89" s="38" t="s">
        <v>910</v>
      </c>
      <c r="F89" s="209" t="s">
        <v>911</v>
      </c>
      <c r="H89" s="42"/>
    </row>
    <row r="90" spans="1:8" s="1" customFormat="1" ht="32.25" customHeight="1" x14ac:dyDescent="0.2">
      <c r="A90" s="25" t="s">
        <v>1119</v>
      </c>
      <c r="B90" s="24" t="str">
        <f>VLOOKUP($A90,Questions!$A$2:$X$333,2,0)</f>
        <v>Does your service use AI for the processing of institutional data?</v>
      </c>
      <c r="C90" s="27"/>
      <c r="D90" s="348"/>
      <c r="E90" s="28" t="str">
        <f>IF($C$19="No",'Auto Responses'!$A$6,IF($C90="Yes",VLOOKUP($A90,Questions!$A$2:$X$333,17,0)&amp;"",IF($C90="No",VLOOKUP($A90,Questions!$A$2:$X$333,16,0)&amp;"",VLOOKUP($A90,Questions!$A$2:$X$333,15,0)&amp;"")))</f>
        <v/>
      </c>
      <c r="F90" s="211" t="str">
        <f>VLOOKUP($A90,'Privacy Analyst Evaluation'!$A$46:$F$120,6,0)&amp;""</f>
        <v/>
      </c>
      <c r="H90" s="42"/>
    </row>
    <row r="91" spans="1:8" s="1" customFormat="1" ht="32.25" customHeight="1" x14ac:dyDescent="0.2">
      <c r="A91" s="25" t="s">
        <v>1120</v>
      </c>
      <c r="B91" s="24" t="str">
        <f>VLOOKUP($A91,Questions!$A$2:$X$333,2,0)</f>
        <v>Is any institutional data retained in AI processing?*</v>
      </c>
      <c r="C91" s="27"/>
      <c r="D91" s="348"/>
      <c r="E91" s="28" t="str">
        <f>IF($C$19="No",'Auto Responses'!$A$6,IF($C91="Yes",VLOOKUP($A91,Questions!$A$2:$X$333,17,0)&amp;"",IF($C91="No",VLOOKUP($A91,Questions!$A$2:$X$333,16,0)&amp;"",VLOOKUP($A91,Questions!$A$2:$X$333,15,0)&amp;"")))</f>
        <v/>
      </c>
      <c r="F91" s="211" t="str">
        <f>VLOOKUP($A91,'Privacy Analyst Evaluation'!$A$46:$F$120,6,0)&amp;""</f>
        <v/>
      </c>
      <c r="H91" s="42"/>
    </row>
    <row r="92" spans="1:8" s="1" customFormat="1" ht="55.5" customHeight="1" x14ac:dyDescent="0.2">
      <c r="A92" s="25" t="s">
        <v>814</v>
      </c>
      <c r="B92" s="24" t="str">
        <f>VLOOKUP($A92,Questions!$A$2:$X$333,2,0)</f>
        <v>Do you have agreements in place with third parties or subprocessors regarding the protection of customer data and use of AI?*</v>
      </c>
      <c r="C92" s="27"/>
      <c r="D92" s="348"/>
      <c r="E92" s="28" t="str">
        <f>IF($C$19="No",'Auto Responses'!$A$6,IF($C92="Yes",VLOOKUP($A92,Questions!$A$2:$X$333,17,0)&amp;"",IF($C92="No",VLOOKUP($A92,Questions!$A$2:$X$333,16,0)&amp;"",VLOOKUP($A92,Questions!$A$2:$X$333,15,0)&amp;"")))</f>
        <v/>
      </c>
      <c r="F92" s="211" t="str">
        <f>VLOOKUP($A92,'Privacy Analyst Evaluation'!$A$46:$F$120,6,0)&amp;""</f>
        <v/>
      </c>
      <c r="H92" s="42"/>
    </row>
    <row r="93" spans="1:8" s="1" customFormat="1" ht="32.25" customHeight="1" x14ac:dyDescent="0.2">
      <c r="A93" s="25" t="s">
        <v>816</v>
      </c>
      <c r="B93" s="24" t="str">
        <f>VLOOKUP($A93,Questions!$A$2:$X$333,2,0)</f>
        <v>Will institutional data be processed through a third party or subprocessor that also uses AI?</v>
      </c>
      <c r="C93" s="27"/>
      <c r="D93" s="348"/>
      <c r="E93" s="28" t="str">
        <f>IF($C$19="No",'Auto Responses'!$A$6,IF($C93="Yes",VLOOKUP($A93,Questions!$A$2:$X$333,17,0)&amp;"",IF($C93="No",VLOOKUP($A93,Questions!$A$2:$X$333,16,0)&amp;"",VLOOKUP($A93,Questions!$A$2:$X$333,15,0)&amp;"")))</f>
        <v/>
      </c>
      <c r="F93" s="211" t="str">
        <f>VLOOKUP($A93,'Privacy Analyst Evaluation'!$A$46:$F$120,6,0)&amp;""</f>
        <v/>
      </c>
      <c r="H93" s="42"/>
    </row>
    <row r="94" spans="1:8" s="1" customFormat="1" ht="32.25" customHeight="1" x14ac:dyDescent="0.2">
      <c r="A94" s="25" t="s">
        <v>817</v>
      </c>
      <c r="B94" s="24" t="str">
        <f>VLOOKUP($A94,Questions!$A$2:$X$333,2,0)</f>
        <v>Is AI processing limited to fully licensed commercial enterprise AI services?</v>
      </c>
      <c r="C94" s="27"/>
      <c r="D94" s="348"/>
      <c r="E94" s="28" t="str">
        <f>IF($C$19="No",'Auto Responses'!$A$6,IF($C94="Yes",VLOOKUP($A94,Questions!$A$2:$X$333,17,0)&amp;"",IF($C94="No",VLOOKUP($A94,Questions!$A$2:$X$333,16,0)&amp;"",VLOOKUP($A94,Questions!$A$2:$X$333,15,0)&amp;"")))</f>
        <v/>
      </c>
      <c r="F94" s="211" t="str">
        <f>VLOOKUP($A94,'Privacy Analyst Evaluation'!$A$46:$F$120,6,0)&amp;""</f>
        <v/>
      </c>
      <c r="H94" s="42"/>
    </row>
    <row r="95" spans="1:8" s="1" customFormat="1" ht="32.25" customHeight="1" x14ac:dyDescent="0.2">
      <c r="A95" s="25" t="s">
        <v>819</v>
      </c>
      <c r="B95" s="24" t="str">
        <f>VLOOKUP($A95,Questions!$A$2:$X$333,2,0)</f>
        <v>Will institutional data be used or processed by any shared AI services?</v>
      </c>
      <c r="C95" s="27"/>
      <c r="D95" s="348"/>
      <c r="E95" s="28" t="str">
        <f>IF($C$19="No",'Auto Responses'!$A$6,IF($C95="Yes",VLOOKUP($A95,Questions!$A$2:$X$333,17,0)&amp;"",IF($C95="No",VLOOKUP($A95,Questions!$A$2:$X$333,16,0)&amp;"",VLOOKUP($A95,Questions!$A$2:$X$333,15,0)&amp;"")))</f>
        <v/>
      </c>
      <c r="F95" s="211" t="str">
        <f>VLOOKUP($A95,'Privacy Analyst Evaluation'!$A$46:$F$120,6,0)&amp;""</f>
        <v/>
      </c>
      <c r="H95" s="42"/>
    </row>
    <row r="96" spans="1:8" s="1" customFormat="1" ht="32.25" customHeight="1" x14ac:dyDescent="0.2">
      <c r="A96" s="25" t="s">
        <v>820</v>
      </c>
      <c r="B96" s="24" t="str">
        <f>VLOOKUP($A96,Questions!$A$2:$X$333,2,0)</f>
        <v>Do you have safeguards in place to protect institutional data and data privacy from unintended AI queries or processing?</v>
      </c>
      <c r="C96" s="27"/>
      <c r="D96" s="348"/>
      <c r="E96" s="28" t="str">
        <f>IF($C$19="No",'Auto Responses'!$A$6,IF($C96="Yes",VLOOKUP($A96,Questions!$A$2:$X$333,17,0)&amp;"",IF($C96="No",VLOOKUP($A96,Questions!$A$2:$X$333,16,0)&amp;"",VLOOKUP($A96,Questions!$A$2:$X$333,15,0)&amp;"")))</f>
        <v/>
      </c>
      <c r="F96" s="211" t="str">
        <f>VLOOKUP($A96,'Privacy Analyst Evaluation'!$A$46:$F$120,6,0)&amp;""</f>
        <v/>
      </c>
      <c r="H96" s="42"/>
    </row>
    <row r="97" spans="1:11" s="1" customFormat="1" ht="55.5" customHeight="1" x14ac:dyDescent="0.2">
      <c r="A97" s="25" t="s">
        <v>821</v>
      </c>
      <c r="B97" s="24" t="str">
        <f>VLOOKUP($A97,Questions!$A$2:$X$333,2,0)</f>
        <v>Do you provide choice to the user to opt out of AI use?</v>
      </c>
      <c r="C97" s="27"/>
      <c r="D97" s="348"/>
      <c r="E97" s="28" t="str">
        <f>IF($C$19="No",'Auto Responses'!$A$6,IF($C97="Yes",VLOOKUP($A97,Questions!$A$2:$X$333,17,0)&amp;"",IF($C97="No",VLOOKUP($A97,Questions!$A$2:$X$333,16,0)&amp;"",VLOOKUP($A97,Questions!$A$2:$X$333,15,0)&amp;"")))</f>
        <v/>
      </c>
      <c r="F97" s="211" t="str">
        <f>VLOOKUP($A97,'Privacy Analyst Evaluation'!$A$46:$F$120,6,0)&amp;""</f>
        <v/>
      </c>
      <c r="G97" s="255" t="s">
        <v>1543</v>
      </c>
      <c r="H97" s="42"/>
    </row>
    <row r="98" spans="1:11" s="1" customFormat="1" ht="44.25" customHeight="1" x14ac:dyDescent="0.2">
      <c r="A98" s="286" t="s">
        <v>1605</v>
      </c>
      <c r="C98" s="14"/>
      <c r="D98" s="15"/>
      <c r="E98" s="47"/>
      <c r="F98" s="203"/>
      <c r="H98" s="42"/>
    </row>
    <row r="99" spans="1:11" s="1" customFormat="1" ht="15" hidden="1" customHeight="1" x14ac:dyDescent="0.2">
      <c r="A99"/>
      <c r="C99" s="14"/>
      <c r="D99" s="15"/>
      <c r="E99" s="47"/>
      <c r="F99" s="203"/>
      <c r="H99" s="42"/>
    </row>
    <row r="100" spans="1:11" ht="15" hidden="1" customHeight="1" x14ac:dyDescent="0.2">
      <c r="A100" s="1"/>
      <c r="B100" s="14"/>
      <c r="C100" s="78"/>
      <c r="D100" s="16"/>
      <c r="E100" s="48"/>
      <c r="G100" s="42"/>
      <c r="H100" s="1"/>
      <c r="K100"/>
    </row>
    <row r="101" spans="1:11" ht="0" hidden="1" customHeight="1" x14ac:dyDescent="0.2">
      <c r="A101" s="25" t="e">
        <f>#REF!</f>
        <v>#REF!</v>
      </c>
    </row>
    <row r="102" spans="1:11" s="1" customFormat="1" ht="0" hidden="1" customHeight="1" x14ac:dyDescent="0.2">
      <c r="A102" s="25" t="e">
        <f>#REF!</f>
        <v>#REF!</v>
      </c>
      <c r="C102" s="14"/>
      <c r="D102" s="15"/>
      <c r="E102" s="47"/>
      <c r="F102" s="203"/>
      <c r="H102" s="42"/>
    </row>
    <row r="103" spans="1:11" s="1" customFormat="1" ht="0" hidden="1" customHeight="1" x14ac:dyDescent="0.2">
      <c r="A103" s="25" t="e">
        <f>#REF!</f>
        <v>#REF!</v>
      </c>
      <c r="C103" s="14"/>
      <c r="D103" s="15"/>
      <c r="E103" s="47"/>
      <c r="F103" s="203"/>
      <c r="H103" s="42"/>
    </row>
    <row r="104" spans="1:11" s="1" customFormat="1" ht="0" hidden="1" customHeight="1" x14ac:dyDescent="0.2">
      <c r="A104" s="25" t="e">
        <f>#REF!</f>
        <v>#REF!</v>
      </c>
      <c r="C104" s="14"/>
      <c r="D104" s="15"/>
      <c r="E104" s="47"/>
      <c r="F104" s="203"/>
      <c r="H104" s="42"/>
    </row>
    <row r="105" spans="1:11" s="1" customFormat="1" ht="0" hidden="1" customHeight="1" x14ac:dyDescent="0.2">
      <c r="A105" s="25" t="e">
        <f>#REF!</f>
        <v>#REF!</v>
      </c>
      <c r="C105" s="14"/>
      <c r="D105" s="15"/>
      <c r="E105" s="47"/>
      <c r="F105" s="203"/>
      <c r="H105" s="42"/>
    </row>
    <row r="106" spans="1:11" s="1" customFormat="1" ht="0" hidden="1" customHeight="1" x14ac:dyDescent="0.2">
      <c r="A106" s="25" t="e">
        <f>#REF!</f>
        <v>#REF!</v>
      </c>
      <c r="C106" s="14"/>
      <c r="D106" s="15"/>
      <c r="E106" s="47"/>
      <c r="F106" s="203"/>
      <c r="H106" s="42"/>
    </row>
    <row r="107" spans="1:11" s="1" customFormat="1" ht="0" hidden="1" customHeight="1" x14ac:dyDescent="0.2">
      <c r="A107" s="25" t="e">
        <f>#REF!</f>
        <v>#REF!</v>
      </c>
      <c r="C107" s="14"/>
      <c r="D107" s="15"/>
      <c r="E107" s="47"/>
      <c r="F107" s="203"/>
      <c r="H107" s="42"/>
    </row>
    <row r="108" spans="1:11" s="1" customFormat="1" ht="0" hidden="1" customHeight="1" x14ac:dyDescent="0.2">
      <c r="A108"/>
      <c r="C108" s="14"/>
      <c r="D108" s="15"/>
      <c r="E108" s="47"/>
      <c r="F108" s="203"/>
      <c r="H108" s="42"/>
    </row>
    <row r="109" spans="1:11" s="1" customFormat="1" ht="0" hidden="1" customHeight="1" x14ac:dyDescent="0.2">
      <c r="A109"/>
      <c r="C109" s="14"/>
      <c r="D109" s="15"/>
      <c r="E109" s="47"/>
      <c r="F109" s="203"/>
      <c r="H109" s="42"/>
    </row>
    <row r="110" spans="1:11" s="1" customFormat="1" ht="0" hidden="1" customHeight="1" x14ac:dyDescent="0.2">
      <c r="A110"/>
      <c r="C110" s="14"/>
      <c r="D110" s="15"/>
      <c r="E110" s="47"/>
      <c r="F110" s="203"/>
      <c r="H110" s="42"/>
    </row>
    <row r="111" spans="1:11" s="1" customFormat="1" ht="0" hidden="1" customHeight="1" x14ac:dyDescent="0.2">
      <c r="A111"/>
      <c r="C111" s="14"/>
      <c r="D111" s="15"/>
      <c r="E111" s="47"/>
      <c r="F111" s="203"/>
      <c r="H111" s="42"/>
    </row>
    <row r="112" spans="1:11" s="1" customFormat="1" ht="0" hidden="1" customHeight="1" x14ac:dyDescent="0.2">
      <c r="A112"/>
      <c r="C112" s="14"/>
      <c r="D112" s="15"/>
      <c r="E112" s="47"/>
      <c r="F112" s="203"/>
      <c r="H112" s="42"/>
    </row>
    <row r="113" spans="1:8" s="1" customFormat="1" ht="0" hidden="1" customHeight="1" x14ac:dyDescent="0.2">
      <c r="A113"/>
      <c r="C113" s="14"/>
      <c r="D113" s="15"/>
      <c r="E113" s="47"/>
      <c r="F113" s="203"/>
      <c r="H113" s="42"/>
    </row>
    <row r="114" spans="1:8" s="1" customFormat="1" ht="0" hidden="1" customHeight="1" x14ac:dyDescent="0.2">
      <c r="A114"/>
      <c r="C114" s="14"/>
      <c r="D114" s="15"/>
      <c r="E114" s="47"/>
      <c r="F114" s="203"/>
      <c r="H114" s="42"/>
    </row>
    <row r="115" spans="1:8" s="1" customFormat="1" ht="0" hidden="1" customHeight="1" x14ac:dyDescent="0.2">
      <c r="A115"/>
      <c r="C115" s="14"/>
      <c r="D115" s="15"/>
      <c r="E115" s="47"/>
      <c r="F115" s="203"/>
      <c r="H115" s="42"/>
    </row>
    <row r="116" spans="1:8" s="1" customFormat="1" ht="0" hidden="1" customHeight="1" x14ac:dyDescent="0.2">
      <c r="A116"/>
      <c r="C116" s="14"/>
      <c r="D116" s="15"/>
      <c r="E116" s="47"/>
      <c r="F116" s="203"/>
      <c r="H116" s="42"/>
    </row>
    <row r="117" spans="1:8" s="1" customFormat="1" ht="0" hidden="1" customHeight="1" x14ac:dyDescent="0.2">
      <c r="A117"/>
      <c r="C117" s="14"/>
      <c r="D117" s="15"/>
      <c r="E117" s="47"/>
      <c r="F117" s="203"/>
      <c r="H117" s="42"/>
    </row>
  </sheetData>
  <phoneticPr fontId="32" type="noConversion"/>
  <dataValidations count="3">
    <dataValidation allowBlank="1" showInputMessage="1" showErrorMessage="1" promptTitle="Warning!" prompt="The HECVAT is built using a number of complex formulas. Editing this cell can break the functionality of the tool. " sqref="C2 A3:A98 C18:D18 C23:D23 C29:D29 C34:D34 C38:D38 C41:D41 C44:D44 C53:D53 C67:D67 C73:D73 C89:D89 C4:F12 D2:F3 B2:B98 E18:F98" xr:uid="{F8AA2BEC-624D-4324-B4BB-6EDEF05B99D0}"/>
    <dataValidation allowBlank="1" showInputMessage="1" showErrorMessage="1" prompt="This answer has been populated from the &quot;START HERE&quot; tab and does not need to be re-entered." sqref="C3 C13:C17 C19:C22" xr:uid="{CCCA180B-093F-4021-8BA7-878B4FE495EE}"/>
    <dataValidation allowBlank="1" showInputMessage="1" showErrorMessage="1" prompt="This cell should be left blank. Input your answer in column C." sqref="D28 D31" xr:uid="{01589E43-4C2A-48D7-ADE5-F95ABF77015D}"/>
  </dataValidations>
  <hyperlinks>
    <hyperlink ref="A11" r:id="rId1" display="http://www.educause.edu/HECVAT" xr:uid="{78E2AF21-FDB2-45BF-A77C-5149A25000FB}"/>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DF7562B-1F06-4B32-8D46-242693F672D2}">
          <x14:formula1>
            <xm:f>'Auto Responses'!$J$3:$J$4</xm:f>
          </x14:formula1>
          <xm:sqref>C24:C27 C68:C71 C74:C88 C36:C37 C54:C66 C45:C52 C42:C43 C39:C40 C30 C32:C33 C95:C96 C93 C90</xm:sqref>
        </x14:dataValidation>
        <x14:dataValidation type="list" allowBlank="1" showInputMessage="1" showErrorMessage="1" xr:uid="{A7CD7EA2-4712-436A-ABAD-79A46B9B4A1C}">
          <x14:formula1>
            <xm:f>'Auto Responses'!$J$3:$J$5</xm:f>
          </x14:formula1>
          <xm:sqref>C35 C72 C91 C92 C94 C97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5E35C-F7CF-4FEE-8A9D-D66B63E8CBBB}">
  <sheetPr>
    <tabColor rgb="FFE0B233"/>
  </sheetPr>
  <dimension ref="A1:N364"/>
  <sheetViews>
    <sheetView showGridLines="0" showZeros="0" topLeftCell="A2" zoomScale="80" zoomScaleNormal="80" workbookViewId="0">
      <selection activeCell="A2" sqref="A2"/>
    </sheetView>
  </sheetViews>
  <sheetFormatPr defaultColWidth="0" defaultRowHeight="0" customHeight="1" zeroHeight="1" x14ac:dyDescent="0.2"/>
  <cols>
    <col min="1" max="1" width="18.796875" style="62" customWidth="1"/>
    <col min="2" max="2" width="57.59765625" style="62" customWidth="1"/>
    <col min="3" max="9" width="19.59765625" style="62" customWidth="1"/>
    <col min="10" max="10" width="18.796875" style="62" customWidth="1"/>
    <col min="11" max="11" width="0.19921875" style="62" customWidth="1"/>
    <col min="12" max="12" width="8.5" style="62" customWidth="1"/>
    <col min="13" max="13" width="0" style="62" hidden="1" customWidth="1"/>
    <col min="14" max="16384" width="8.5" style="62" hidden="1"/>
  </cols>
  <sheetData>
    <row r="1" spans="1:10" ht="0" hidden="1" customHeight="1" x14ac:dyDescent="0.2">
      <c r="A1" s="62" t="s">
        <v>1545</v>
      </c>
    </row>
    <row r="2" spans="1:10" ht="36" customHeight="1" x14ac:dyDescent="0.2">
      <c r="A2" s="183" t="s">
        <v>1615</v>
      </c>
      <c r="B2" s="180"/>
      <c r="C2" s="180"/>
      <c r="D2" s="180"/>
      <c r="E2" s="180"/>
      <c r="F2" s="180"/>
      <c r="G2" s="180"/>
      <c r="H2" s="180"/>
      <c r="I2" s="213" t="str">
        <f>'Auto Responses'!$A$36</f>
        <v>Version 4.04</v>
      </c>
      <c r="J2" s="181"/>
    </row>
    <row r="3" spans="1:10" ht="25.5" customHeight="1" x14ac:dyDescent="0.2">
      <c r="A3" s="105"/>
      <c r="B3" s="105"/>
      <c r="C3" s="105"/>
      <c r="D3" s="105"/>
      <c r="E3" s="105"/>
      <c r="F3" s="105"/>
      <c r="G3" s="105"/>
      <c r="H3" s="105"/>
      <c r="I3" s="105"/>
      <c r="J3" s="105"/>
    </row>
    <row r="4" spans="1:10" ht="36" customHeight="1" x14ac:dyDescent="0.2">
      <c r="A4" s="106" t="s">
        <v>928</v>
      </c>
      <c r="B4" s="107"/>
      <c r="C4" s="107"/>
      <c r="D4" s="107"/>
      <c r="E4" s="107"/>
      <c r="F4" s="107"/>
      <c r="G4" s="107"/>
      <c r="H4" s="107"/>
      <c r="I4" s="107"/>
      <c r="J4" s="107"/>
    </row>
    <row r="5" spans="1:10" s="291" customFormat="1" ht="19.5" customHeight="1" x14ac:dyDescent="0.2">
      <c r="A5" s="269" t="str">
        <f>HLOOKUP($A$4,'Auto Responses'!$F$2:$F$7,2,0)&amp;""</f>
        <v>1. Upon initial review, you can check the "Non-Negotiable" box by any question to compile a report of questions that may prohibit a full review.</v>
      </c>
      <c r="B5" s="269"/>
      <c r="C5" s="269"/>
      <c r="D5" s="269"/>
      <c r="E5" s="269"/>
      <c r="F5" s="269"/>
      <c r="G5" s="269"/>
      <c r="H5" s="269"/>
      <c r="I5" s="269"/>
      <c r="J5" s="269"/>
    </row>
    <row r="6" spans="1:10" s="291" customFormat="1" ht="19.5" customHeight="1" x14ac:dyDescent="0.2">
      <c r="A6" s="269" t="str">
        <f>HLOOKUP($A$4,'Auto Responses'!$F$2:$F$7,3,0)&amp;""</f>
        <v>2. When evaluating an answer, a default importance level has been set. You can use the "Importance Override" dropdown to override the default and adjust the value of the question.</v>
      </c>
      <c r="B6" s="269"/>
      <c r="C6" s="269"/>
      <c r="D6" s="269"/>
      <c r="E6" s="269"/>
      <c r="F6" s="269"/>
      <c r="G6" s="269"/>
      <c r="H6" s="269"/>
      <c r="I6" s="269"/>
      <c r="J6" s="269"/>
    </row>
    <row r="7" spans="1:10" s="291" customFormat="1" ht="19.5" customHeight="1" x14ac:dyDescent="0.2">
      <c r="A7" s="269" t="str">
        <f>HLOOKUP($A$4,'Auto Responses'!$F$2:$F$7,4,0)&amp;""</f>
        <v>3. For questions that are qualitative or for which you disagree with the preferred response, make a selection in the "Compliant Override" dropdown to adjust the question's impact on the score.</v>
      </c>
      <c r="B7" s="269"/>
      <c r="C7" s="269"/>
      <c r="D7" s="269"/>
      <c r="E7" s="269"/>
      <c r="F7" s="269"/>
      <c r="G7" s="269"/>
      <c r="H7" s="269"/>
      <c r="I7" s="269"/>
      <c r="J7" s="269"/>
    </row>
    <row r="8" spans="1:10" s="291" customFormat="1" ht="19.5" customHeight="1" x14ac:dyDescent="0.2">
      <c r="A8" s="269" t="str">
        <f>HLOOKUP($A$4,'Auto Responses'!$F$2:$F$7,5,0)&amp;""</f>
        <v xml:space="preserve">4. Each worksheet shows a report for that section. See the "Analyst Report" sheet for a full report of all sections. </v>
      </c>
      <c r="B8" s="269"/>
      <c r="C8" s="269"/>
      <c r="D8" s="269"/>
      <c r="E8" s="269"/>
      <c r="F8" s="269"/>
      <c r="G8" s="269"/>
      <c r="H8" s="269"/>
      <c r="I8" s="269"/>
      <c r="J8" s="269"/>
    </row>
    <row r="9" spans="1:10" s="291" customFormat="1" ht="19.5" customHeight="1" x14ac:dyDescent="0.2">
      <c r="A9" s="269" t="str">
        <f>HLOOKUP($A$4,'Auto Responses'!$F$2:$F$7,6,0)&amp;""</f>
        <v xml:space="preserve">5. If you are evaluating a question that appears in an earlier section, the Importance and Compliant Override cannot be changed but additional notes can be added. </v>
      </c>
      <c r="B9" s="269"/>
      <c r="C9" s="269"/>
      <c r="D9" s="269"/>
      <c r="E9" s="269"/>
      <c r="F9" s="269"/>
      <c r="G9" s="269"/>
      <c r="H9" s="269"/>
      <c r="I9" s="269"/>
      <c r="J9" s="269"/>
    </row>
    <row r="10" spans="1:10" ht="19.5" customHeight="1" thickBot="1" x14ac:dyDescent="0.25">
      <c r="A10" s="270" t="str">
        <f>HLOOKUP($A$4,'Auto Responses'!$F$2:$F$8,7,0)&amp;""</f>
        <v>For full instructions, please visit EDUCAUSE.edu/HECVAT</v>
      </c>
      <c r="B10" s="68"/>
      <c r="C10" s="68"/>
      <c r="D10" s="68"/>
      <c r="E10" s="68"/>
      <c r="F10" s="68"/>
      <c r="G10" s="68"/>
      <c r="H10" s="68"/>
      <c r="I10" s="68"/>
      <c r="J10" s="68"/>
    </row>
    <row r="11" spans="1:10" s="96" customFormat="1" ht="25.5" customHeight="1" x14ac:dyDescent="0.2">
      <c r="A11" s="163" t="str">
        <f>'START HERE'!$B$13</f>
        <v>Solution Provider Name</v>
      </c>
      <c r="B11" s="149"/>
      <c r="C11" s="143" t="str">
        <f>VLOOKUP($A11,'START HERE'!$B$13:$C$21,2,0)&amp;""</f>
        <v/>
      </c>
      <c r="D11" s="144"/>
      <c r="E11" s="218"/>
      <c r="F11" s="221"/>
      <c r="G11" s="97"/>
      <c r="H11" s="102"/>
      <c r="I11" s="97"/>
      <c r="J11" s="97"/>
    </row>
    <row r="12" spans="1:10" s="96" customFormat="1" ht="25.5" customHeight="1" x14ac:dyDescent="0.2">
      <c r="A12" s="164" t="str">
        <f>'START HERE'!$B$16</f>
        <v>Solution Provider Contact Name</v>
      </c>
      <c r="B12" s="150"/>
      <c r="C12" s="142" t="str">
        <f>VLOOKUP($A12,'START HERE'!$B$13:$C$21,2,0)&amp;""</f>
        <v/>
      </c>
      <c r="D12" s="104"/>
      <c r="E12" s="219"/>
      <c r="F12" s="221"/>
      <c r="G12" s="97"/>
      <c r="H12" s="102"/>
      <c r="I12" s="97"/>
      <c r="J12" s="97"/>
    </row>
    <row r="13" spans="1:10" s="96" customFormat="1" ht="25.5" customHeight="1" x14ac:dyDescent="0.2">
      <c r="A13" s="164" t="str">
        <f>'START HERE'!$B$17</f>
        <v>Solution Provider Contact Title</v>
      </c>
      <c r="B13" s="150"/>
      <c r="C13" s="142" t="str">
        <f>VLOOKUP($A13,'START HERE'!$B$13:$C$21,2,0)&amp;""</f>
        <v/>
      </c>
      <c r="D13" s="104"/>
      <c r="E13" s="219"/>
      <c r="F13" s="221"/>
      <c r="G13" s="97"/>
      <c r="H13" s="102"/>
      <c r="I13" s="97"/>
      <c r="J13" s="97"/>
    </row>
    <row r="14" spans="1:10" s="96" customFormat="1" ht="25.5" customHeight="1" x14ac:dyDescent="0.2">
      <c r="A14" s="164" t="str">
        <f>'START HERE'!$B$18</f>
        <v>Solution Provider Contact Email</v>
      </c>
      <c r="B14" s="150"/>
      <c r="C14" s="142" t="str">
        <f>VLOOKUP($A14,'START HERE'!$B$13:$C$21,2,0)&amp;""</f>
        <v/>
      </c>
      <c r="D14" s="104"/>
      <c r="E14" s="219"/>
      <c r="F14" s="222"/>
      <c r="G14" s="141"/>
      <c r="H14" s="141"/>
      <c r="I14" s="141"/>
      <c r="J14" s="141"/>
    </row>
    <row r="15" spans="1:10" s="96" customFormat="1" ht="25.5" customHeight="1" x14ac:dyDescent="0.2">
      <c r="A15" s="164" t="str">
        <f>'START HERE'!$B$14</f>
        <v>Solution Name</v>
      </c>
      <c r="B15" s="150"/>
      <c r="C15" s="142" t="str">
        <f>VLOOKUP($A15,'START HERE'!$B$13:$C$21,2,0)&amp;""</f>
        <v/>
      </c>
      <c r="D15" s="104"/>
      <c r="E15" s="219"/>
      <c r="F15" s="222"/>
      <c r="G15" s="141"/>
      <c r="H15" s="141"/>
      <c r="I15" s="141"/>
      <c r="J15" s="141"/>
    </row>
    <row r="16" spans="1:10" s="96" customFormat="1" ht="25.5" customHeight="1" x14ac:dyDescent="0.2">
      <c r="A16" s="164" t="str">
        <f>'START HERE'!$B$15</f>
        <v>Solution Description</v>
      </c>
      <c r="B16" s="150"/>
      <c r="C16" s="142" t="str">
        <f>VLOOKUP($A16,'START HERE'!$B$13:$C$21,2,0)&amp;""</f>
        <v/>
      </c>
      <c r="D16" s="104"/>
      <c r="E16" s="219"/>
      <c r="F16" s="222"/>
      <c r="G16" s="141"/>
      <c r="H16" s="141"/>
      <c r="I16" s="141"/>
      <c r="J16" s="141"/>
    </row>
    <row r="17" spans="1:11" s="96" customFormat="1" ht="25.5" customHeight="1" thickBot="1" x14ac:dyDescent="0.25">
      <c r="A17" s="165" t="s">
        <v>1010</v>
      </c>
      <c r="B17" s="151"/>
      <c r="C17" s="277">
        <f>'START HERE'!$C$3</f>
        <v>0</v>
      </c>
      <c r="D17" s="147"/>
      <c r="E17" s="220"/>
      <c r="F17" s="222"/>
      <c r="G17" s="141"/>
      <c r="H17" s="141"/>
      <c r="I17" s="141"/>
      <c r="J17" s="141"/>
    </row>
    <row r="18" spans="1:11" s="96" customFormat="1" ht="24.75" customHeight="1" x14ac:dyDescent="0.2">
      <c r="A18" s="97"/>
      <c r="B18" s="97"/>
      <c r="C18" s="278"/>
      <c r="D18" s="103"/>
      <c r="E18" s="97"/>
      <c r="F18" s="97"/>
      <c r="G18" s="97"/>
      <c r="H18" s="98"/>
      <c r="I18" s="98"/>
      <c r="J18" s="98"/>
    </row>
    <row r="19" spans="1:11" s="94" customFormat="1" ht="24" customHeight="1" thickBot="1" x14ac:dyDescent="0.25">
      <c r="A19" s="358"/>
      <c r="B19" s="358"/>
      <c r="C19" s="358"/>
      <c r="D19" s="95"/>
    </row>
    <row r="20" spans="1:11" ht="30" customHeight="1" thickBot="1" x14ac:dyDescent="0.25">
      <c r="A20" s="292" t="s">
        <v>1608</v>
      </c>
      <c r="B20" s="90" t="s">
        <v>1009</v>
      </c>
      <c r="C20" s="117" t="s">
        <v>1609</v>
      </c>
      <c r="D20" s="89" t="s">
        <v>1610</v>
      </c>
      <c r="E20" s="116" t="s">
        <v>1008</v>
      </c>
      <c r="F20" s="116" t="s">
        <v>1007</v>
      </c>
      <c r="G20" s="132" t="s">
        <v>1029</v>
      </c>
      <c r="H20" s="133"/>
      <c r="I20" s="134"/>
    </row>
    <row r="21" spans="1:11" s="91" customFormat="1" ht="40.5" customHeight="1" x14ac:dyDescent="0.2">
      <c r="B21" s="92" t="str">
        <f>VLOOKUP($K21,'Auto Responses'!$N$4:$O$38,2,0)&amp;""</f>
        <v xml:space="preserve"> Company Information</v>
      </c>
      <c r="C21" s="124" t="b">
        <v>1</v>
      </c>
      <c r="D21" s="118">
        <f>IF($C21=TRUE,SUMIF('(backend scoring)'!$B$3:$B$333,$K21,'(backend scoring)'!$O$3:$O$333),"")</f>
        <v>40</v>
      </c>
      <c r="E21" s="125">
        <f>IF($C21=TRUE,SUMIF('(backend scoring)'!$B$3:$B$333,$K21,'(backend scoring)'!$P$3:$P$333),"")</f>
        <v>0</v>
      </c>
      <c r="F21" s="153">
        <f t="shared" ref="F21:F39" si="0">IFERROR($E21/$D21,"N/A")</f>
        <v>0</v>
      </c>
      <c r="G21" s="229" t="str">
        <f>"Jump to "&amp;B21</f>
        <v>Jump to  Company Information</v>
      </c>
      <c r="H21" s="127"/>
      <c r="I21" s="129"/>
      <c r="K21" s="91" t="s">
        <v>938</v>
      </c>
    </row>
    <row r="22" spans="1:11" s="91" customFormat="1" ht="40.5" customHeight="1" x14ac:dyDescent="0.2">
      <c r="A22" s="284"/>
      <c r="B22" s="92" t="str">
        <f>VLOOKUP($K22,'Auto Responses'!$N$4:$O$38,2,0)&amp;""</f>
        <v xml:space="preserve"> Documentation</v>
      </c>
      <c r="C22" s="124" t="b">
        <v>1</v>
      </c>
      <c r="D22" s="118">
        <f>IF($C22=TRUE,SUMIF('(backend scoring)'!$B$3:$B$333,$K22,'(backend scoring)'!$O$3:$O$333),"")</f>
        <v>90</v>
      </c>
      <c r="E22" s="125">
        <f>IF($C22=TRUE,SUMIF('(backend scoring)'!$B$3:$B$333,$K22,'(backend scoring)'!$P$3:$P$333),"")</f>
        <v>0</v>
      </c>
      <c r="F22" s="152">
        <f t="shared" si="0"/>
        <v>0</v>
      </c>
      <c r="G22" s="230" t="str">
        <f t="shared" ref="G22:G36" si="1">"Jump to "&amp;B22</f>
        <v>Jump to  Documentation</v>
      </c>
      <c r="H22" s="126"/>
      <c r="I22" s="130"/>
      <c r="K22" s="91" t="s">
        <v>942</v>
      </c>
    </row>
    <row r="23" spans="1:11" s="91" customFormat="1" ht="40.5" customHeight="1" x14ac:dyDescent="0.2">
      <c r="A23" s="284"/>
      <c r="B23" s="92" t="str">
        <f>VLOOKUP($K23,'Auto Responses'!$N$4:$O$38,2,0)&amp;""</f>
        <v xml:space="preserve"> Assessment of Third Parties</v>
      </c>
      <c r="C23" s="124" t="b">
        <v>1</v>
      </c>
      <c r="D23" s="118">
        <f>IF($C23=TRUE,SUMIF('(backend scoring)'!$B$3:$B$333,$K23,'(backend scoring)'!$O$3:$O$333),"")</f>
        <v>90</v>
      </c>
      <c r="E23" s="125">
        <f>IF($C23=TRUE,SUMIF('(backend scoring)'!$B$3:$B$333,$K23,'(backend scoring)'!$P$3:$P$333),"")</f>
        <v>0</v>
      </c>
      <c r="F23" s="152">
        <f t="shared" si="0"/>
        <v>0</v>
      </c>
      <c r="G23" s="230" t="str">
        <f t="shared" si="1"/>
        <v>Jump to  Assessment of Third Parties</v>
      </c>
      <c r="H23" s="126"/>
      <c r="I23" s="130"/>
      <c r="K23" s="91" t="s">
        <v>946</v>
      </c>
    </row>
    <row r="24" spans="1:11" s="91" customFormat="1" ht="40.5" customHeight="1" x14ac:dyDescent="0.2">
      <c r="B24" s="92" t="str">
        <f>VLOOKUP($K24,'Auto Responses'!$N$4:$O$38,2,0)&amp;""</f>
        <v xml:space="preserve"> Change Management</v>
      </c>
      <c r="C24" s="124" t="b">
        <v>1</v>
      </c>
      <c r="D24" s="118">
        <f>IF($C24=TRUE,SUMIF('(backend scoring)'!$B$3:$B$333,$K24,'(backend scoring)'!$O$3:$O$333),"")</f>
        <v>150</v>
      </c>
      <c r="E24" s="125">
        <f>IF($C24=TRUE,SUMIF('(backend scoring)'!$B$3:$B$333,$K24,'(backend scoring)'!$P$3:$P$333),"")</f>
        <v>0</v>
      </c>
      <c r="F24" s="152">
        <f t="shared" si="0"/>
        <v>0</v>
      </c>
      <c r="G24" s="230" t="str">
        <f t="shared" si="1"/>
        <v>Jump to  Change Management</v>
      </c>
      <c r="H24" s="126"/>
      <c r="I24" s="130"/>
      <c r="K24" s="91" t="s">
        <v>953</v>
      </c>
    </row>
    <row r="25" spans="1:11" s="91" customFormat="1" ht="40.5" customHeight="1" x14ac:dyDescent="0.2">
      <c r="B25" s="92" t="str">
        <f>VLOOKUP($K25,'Auto Responses'!$N$4:$O$38,2,0)&amp;""</f>
        <v xml:space="preserve"> Policies, Processes, and Procedures</v>
      </c>
      <c r="C25" s="124" t="b">
        <v>1</v>
      </c>
      <c r="D25" s="118">
        <f>IF($C25=TRUE,SUMIF('(backend scoring)'!$B$3:$B$333,$K25,'(backend scoring)'!$O$3:$O$333),"")</f>
        <v>145</v>
      </c>
      <c r="E25" s="125">
        <f>IF($C25=TRUE,SUMIF('(backend scoring)'!$B$3:$B$333,$K25,'(backend scoring)'!$P$3:$P$333),"")</f>
        <v>0</v>
      </c>
      <c r="F25" s="152">
        <f t="shared" si="0"/>
        <v>0</v>
      </c>
      <c r="G25" s="230" t="str">
        <f t="shared" si="1"/>
        <v>Jump to  Policies, Processes, and Procedures</v>
      </c>
      <c r="H25" s="126"/>
      <c r="I25" s="130"/>
      <c r="K25" s="91" t="s">
        <v>960</v>
      </c>
    </row>
    <row r="26" spans="1:11" s="91" customFormat="1" ht="40.5" customHeight="1" x14ac:dyDescent="0.2">
      <c r="B26" s="92" t="str">
        <f>VLOOKUP($K26,'Auto Responses'!$N$4:$O$38,2,0)&amp;""</f>
        <v xml:space="preserve"> Authentication, Authorization, and Account Management</v>
      </c>
      <c r="C26" s="124" t="b">
        <v>1</v>
      </c>
      <c r="D26" s="118">
        <f>IF($C26=TRUE,SUMIF('(backend scoring)'!$B$3:$B$333,$K26,'(backend scoring)'!$O$3:$O$333),"")</f>
        <v>270</v>
      </c>
      <c r="E26" s="125">
        <f>IF($C26=TRUE,SUMIF('(backend scoring)'!$B$3:$B$333,$K26,'(backend scoring)'!$P$3:$P$333),"")</f>
        <v>0</v>
      </c>
      <c r="F26" s="152">
        <f t="shared" si="0"/>
        <v>0</v>
      </c>
      <c r="G26" s="230" t="str">
        <f t="shared" si="1"/>
        <v>Jump to  Authentication, Authorization, and Account Management</v>
      </c>
      <c r="H26" s="126"/>
      <c r="I26" s="130"/>
      <c r="K26" s="91" t="s">
        <v>952</v>
      </c>
    </row>
    <row r="27" spans="1:11" s="91" customFormat="1" ht="40.5" customHeight="1" x14ac:dyDescent="0.2">
      <c r="B27" s="92" t="str">
        <f>VLOOKUP($K27,'Auto Responses'!$N$4:$O$38,2,0)&amp;""</f>
        <v xml:space="preserve"> Data</v>
      </c>
      <c r="C27" s="124" t="b">
        <v>1</v>
      </c>
      <c r="D27" s="118">
        <f>IF($C27=TRUE,SUMIF('(backend scoring)'!$B$3:$B$333,$K27,'(backend scoring)'!$O$3:$O$333),"")</f>
        <v>280</v>
      </c>
      <c r="E27" s="125">
        <f>IF($C27=TRUE,SUMIF('(backend scoring)'!$B$3:$B$333,$K27,'(backend scoring)'!$P$3:$P$333),"")</f>
        <v>0</v>
      </c>
      <c r="F27" s="152">
        <f t="shared" si="0"/>
        <v>0</v>
      </c>
      <c r="G27" s="230" t="str">
        <f t="shared" si="1"/>
        <v>Jump to  Data</v>
      </c>
      <c r="H27" s="126"/>
      <c r="I27" s="130"/>
      <c r="K27" s="91" t="s">
        <v>955</v>
      </c>
    </row>
    <row r="28" spans="1:11" s="91" customFormat="1" ht="40.5" customHeight="1" x14ac:dyDescent="0.2">
      <c r="B28" s="92" t="str">
        <f>VLOOKUP($K28,'Auto Responses'!$N$4:$O$38,2,0)&amp;""</f>
        <v xml:space="preserve"> Application/Service Security</v>
      </c>
      <c r="C28" s="124" t="b">
        <v>1</v>
      </c>
      <c r="D28" s="118">
        <f>IF($C28=TRUE,SUMIF('(backend scoring)'!$B$3:$B$333,$K28,'(backend scoring)'!$O$3:$O$333),"")</f>
        <v>200</v>
      </c>
      <c r="E28" s="125">
        <f>IF($C28=TRUE,SUMIF('(backend scoring)'!$B$3:$B$333,$K28,'(backend scoring)'!$P$3:$P$333),"")</f>
        <v>0</v>
      </c>
      <c r="F28" s="152">
        <f t="shared" si="0"/>
        <v>0</v>
      </c>
      <c r="G28" s="230" t="str">
        <f t="shared" si="1"/>
        <v>Jump to  Application/Service Security</v>
      </c>
      <c r="H28" s="126"/>
      <c r="I28" s="130"/>
      <c r="K28" s="91" t="s">
        <v>950</v>
      </c>
    </row>
    <row r="29" spans="1:11" s="91" customFormat="1" ht="40.5" customHeight="1" x14ac:dyDescent="0.2">
      <c r="B29" s="92" t="str">
        <f>VLOOKUP($K29,'Auto Responses'!$N$4:$O$38,2,0)&amp;""</f>
        <v xml:space="preserve"> Datacenter</v>
      </c>
      <c r="C29" s="124" t="b">
        <v>1</v>
      </c>
      <c r="D29" s="118">
        <f>IF($C29=TRUE,SUMIF('(backend scoring)'!$B$3:$B$333,$K29,'(backend scoring)'!$O$3:$O$333),"")</f>
        <v>0</v>
      </c>
      <c r="E29" s="125">
        <f>IF($C29=TRUE,SUMIF('(backend scoring)'!$B$3:$B$333,$K29,'(backend scoring)'!$P$3:$P$333),"")</f>
        <v>0</v>
      </c>
      <c r="F29" s="152" t="str">
        <f t="shared" si="0"/>
        <v>N/A</v>
      </c>
      <c r="G29" s="230" t="str">
        <f t="shared" si="1"/>
        <v>Jump to  Datacenter</v>
      </c>
      <c r="H29" s="126"/>
      <c r="I29" s="130"/>
      <c r="K29" s="91" t="s">
        <v>957</v>
      </c>
    </row>
    <row r="30" spans="1:11" s="91" customFormat="1" ht="40.5" customHeight="1" x14ac:dyDescent="0.2">
      <c r="B30" s="92" t="str">
        <f>VLOOKUP($K30,'Auto Responses'!$N$4:$O$38,2,0)&amp;""</f>
        <v xml:space="preserve"> Firewalls, IDS, IPS, and Networking</v>
      </c>
      <c r="C30" s="124" t="b">
        <v>1</v>
      </c>
      <c r="D30" s="118">
        <f>IF($C30=TRUE,SUMIF('(backend scoring)'!$B$3:$B$333,$K30,'(backend scoring)'!$O$3:$O$333),"")</f>
        <v>155</v>
      </c>
      <c r="E30" s="125">
        <f>IF($C30=TRUE,SUMIF('(backend scoring)'!$B$3:$B$333,$K30,'(backend scoring)'!$P$3:$P$333),"")</f>
        <v>0</v>
      </c>
      <c r="F30" s="152">
        <f t="shared" si="0"/>
        <v>0</v>
      </c>
      <c r="G30" s="230" t="str">
        <f t="shared" si="1"/>
        <v>Jump to  Firewalls, IDS, IPS, and Networking</v>
      </c>
      <c r="H30" s="126"/>
      <c r="I30" s="130"/>
      <c r="K30" s="91" t="s">
        <v>959</v>
      </c>
    </row>
    <row r="31" spans="1:11" s="91" customFormat="1" ht="40.5" customHeight="1" x14ac:dyDescent="0.2">
      <c r="B31" s="92" t="str">
        <f>VLOOKUP($K31,'Auto Responses'!$N$4:$O$38,2,0)&amp;""</f>
        <v xml:space="preserve"> Incident Handling</v>
      </c>
      <c r="C31" s="124" t="b">
        <v>1</v>
      </c>
      <c r="D31" s="118">
        <f>IF($C31=TRUE,SUMIF('(backend scoring)'!$B$3:$B$333,$K31,'(backend scoring)'!$O$3:$O$333),"")</f>
        <v>25</v>
      </c>
      <c r="E31" s="125">
        <f>IF($C31=TRUE,SUMIF('(backend scoring)'!$B$3:$B$333,$K31,'(backend scoring)'!$P$3:$P$333),"")</f>
        <v>0</v>
      </c>
      <c r="F31" s="152">
        <f t="shared" si="0"/>
        <v>0</v>
      </c>
      <c r="G31" s="230" t="str">
        <f t="shared" si="1"/>
        <v>Jump to  Incident Handling</v>
      </c>
      <c r="H31" s="126"/>
      <c r="I31" s="130"/>
      <c r="K31" s="91" t="s">
        <v>962</v>
      </c>
    </row>
    <row r="32" spans="1:11" s="91" customFormat="1" ht="40.5" customHeight="1" x14ac:dyDescent="0.2">
      <c r="B32" s="92" t="str">
        <f>VLOOKUP($K32,'Auto Responses'!$N$4:$O$38,2,0)&amp;""</f>
        <v xml:space="preserve"> Vulnerability Management</v>
      </c>
      <c r="C32" s="124" t="b">
        <v>1</v>
      </c>
      <c r="D32" s="118">
        <f>IF($C32=TRUE,SUMIF('(backend scoring)'!$B$3:$B$333,$K32,'(backend scoring)'!$O$3:$O$333),"")</f>
        <v>85</v>
      </c>
      <c r="E32" s="125">
        <f>IF($C32=TRUE,SUMIF('(backend scoring)'!$B$3:$B$333,$K32,'(backend scoring)'!$P$3:$P$333),"")</f>
        <v>0</v>
      </c>
      <c r="F32" s="152">
        <f t="shared" si="0"/>
        <v>0</v>
      </c>
      <c r="G32" s="230" t="str">
        <f t="shared" si="1"/>
        <v>Jump to  Vulnerability Management</v>
      </c>
      <c r="H32" s="126"/>
      <c r="I32" s="130"/>
      <c r="K32" s="91" t="s">
        <v>964</v>
      </c>
    </row>
    <row r="33" spans="1:13" s="91" customFormat="1" ht="40.5" customHeight="1" x14ac:dyDescent="0.2">
      <c r="B33" s="92" t="str">
        <f>VLOOKUP($K33,'Auto Responses'!$N$4:$O$38,2,0)&amp;""</f>
        <v xml:space="preserve"> Consulting Services</v>
      </c>
      <c r="C33" s="124" t="b">
        <v>1</v>
      </c>
      <c r="D33" s="118">
        <f>IF($C33=TRUE,SUMIF('(backend scoring)'!$B$3:$B$333,$K33,'(backend scoring)'!$O$3:$O$333),"")</f>
        <v>130</v>
      </c>
      <c r="E33" s="125">
        <f>IF($C33=TRUE,SUMIF('(backend scoring)'!$B$3:$B$333,$K33,'(backend scoring)'!$P$3:$P$333),"")</f>
        <v>0</v>
      </c>
      <c r="F33" s="152">
        <f t="shared" si="0"/>
        <v>0</v>
      </c>
      <c r="G33" s="230" t="str">
        <f t="shared" si="1"/>
        <v>Jump to  Consulting Services</v>
      </c>
      <c r="H33" s="126"/>
      <c r="I33" s="130"/>
      <c r="K33" s="91" t="s">
        <v>948</v>
      </c>
    </row>
    <row r="34" spans="1:13" s="91" customFormat="1" ht="40.5" customHeight="1" x14ac:dyDescent="0.2">
      <c r="B34" s="92" t="str">
        <f>VLOOKUP($K34,'Auto Responses'!$N$4:$O$38,2,0)&amp;""</f>
        <v xml:space="preserve">HIPAA Compliance </v>
      </c>
      <c r="C34" s="124" t="b">
        <v>1</v>
      </c>
      <c r="D34" s="118">
        <f>IF($C34=TRUE,SUMIF('(backend scoring)'!$B$3:$B$333,$K34,'(backend scoring)'!$O$3:$O$333),"")</f>
        <v>325</v>
      </c>
      <c r="E34" s="125">
        <f>IF($C34=TRUE,SUMIF('(backend scoring)'!$B$3:$B$333,$K34,'(backend scoring)'!$P$3:$P$333),"")</f>
        <v>0</v>
      </c>
      <c r="F34" s="152">
        <f t="shared" si="0"/>
        <v>0</v>
      </c>
      <c r="G34" s="230" t="str">
        <f t="shared" si="1"/>
        <v xml:space="preserve">Jump to HIPAA Compliance </v>
      </c>
      <c r="H34" s="126"/>
      <c r="I34" s="130"/>
      <c r="K34" s="91" t="s">
        <v>966</v>
      </c>
    </row>
    <row r="35" spans="1:13" s="91" customFormat="1" ht="40.5" customHeight="1" x14ac:dyDescent="0.2">
      <c r="B35" s="92" t="str">
        <f>VLOOKUP($K35,'Auto Responses'!$N$4:$O$38,2,0)&amp;""</f>
        <v xml:space="preserve"> Payment Card Industry Data Security Standard (PCI DSS)</v>
      </c>
      <c r="C35" s="124" t="b">
        <v>1</v>
      </c>
      <c r="D35" s="118">
        <f>IF($C35=TRUE,SUMIF('(backend scoring)'!$B$3:$B$333,$K35,'(backend scoring)'!$O$3:$O$333),"")</f>
        <v>130</v>
      </c>
      <c r="E35" s="125">
        <f>IF($C35=TRUE,SUMIF('(backend scoring)'!$B$3:$B$333,$K35,'(backend scoring)'!$P$3:$P$333),"")</f>
        <v>0</v>
      </c>
      <c r="F35" s="152">
        <f t="shared" si="0"/>
        <v>0</v>
      </c>
      <c r="G35" s="230" t="str">
        <f t="shared" si="1"/>
        <v>Jump to  Payment Card Industry Data Security Standard (PCI DSS)</v>
      </c>
      <c r="H35" s="126"/>
      <c r="I35" s="130"/>
      <c r="K35" s="91" t="s">
        <v>967</v>
      </c>
    </row>
    <row r="36" spans="1:13" s="91" customFormat="1" ht="40.5" customHeight="1" x14ac:dyDescent="0.2">
      <c r="B36" s="92" t="str">
        <f>VLOOKUP($K36,'Auto Responses'!$N$4:$O$38,2,0)&amp;""</f>
        <v xml:space="preserve"> On-Premises Data Solutions</v>
      </c>
      <c r="C36" s="124" t="b">
        <v>1</v>
      </c>
      <c r="D36" s="118">
        <f>IF($C36=TRUE,SUMIF('(backend scoring)'!$B$3:$B$333,$K36,'(backend scoring)'!$O$3:$O$333),"")</f>
        <v>90</v>
      </c>
      <c r="E36" s="125">
        <f>IF($C36=TRUE,SUMIF('(backend scoring)'!$B$3:$B$333,$K36,'(backend scoring)'!$P$3:$P$333),"")</f>
        <v>0</v>
      </c>
      <c r="F36" s="152">
        <f t="shared" si="0"/>
        <v>0</v>
      </c>
      <c r="G36" s="230" t="str">
        <f t="shared" si="1"/>
        <v>Jump to  On-Premises Data Solutions</v>
      </c>
      <c r="H36" s="126"/>
      <c r="I36" s="130"/>
      <c r="K36" s="91" t="s">
        <v>968</v>
      </c>
    </row>
    <row r="37" spans="1:13" s="91" customFormat="1" ht="40.5" customHeight="1" x14ac:dyDescent="0.2">
      <c r="B37" s="92" t="str">
        <f>VLOOKUP($K37,'Auto Responses'!$N$4:$O$38,2,0)&amp;""</f>
        <v xml:space="preserve"> IT Accessibility</v>
      </c>
      <c r="C37" s="124" t="b">
        <v>1</v>
      </c>
      <c r="D37" s="118">
        <f>IF($C37=TRUE,SUMIF('(backend scoring)'!$B$3:$B$333,$K37,'(backend scoring)'!$O$3:$O$333),"")</f>
        <v>180</v>
      </c>
      <c r="E37" s="125">
        <f>IF($C37=TRUE,SUMIF('(backend scoring)'!$B$3:$B$333,$K37,'(backend scoring)'!$P$3:$P$333),"")</f>
        <v>0</v>
      </c>
      <c r="F37" s="152">
        <f t="shared" si="0"/>
        <v>0</v>
      </c>
      <c r="G37" s="230" t="str">
        <f t="shared" ref="G37" si="2">"Jump to "&amp;B37</f>
        <v>Jump to  IT Accessibility</v>
      </c>
      <c r="H37" s="126"/>
      <c r="I37" s="130"/>
      <c r="K37" s="91" t="s">
        <v>944</v>
      </c>
    </row>
    <row r="38" spans="1:13" s="91" customFormat="1" ht="40.5" customHeight="1" x14ac:dyDescent="0.2">
      <c r="B38" s="92" t="s">
        <v>1121</v>
      </c>
      <c r="C38" s="124" t="b">
        <v>1</v>
      </c>
      <c r="D38" s="158">
        <f>IF($C38=TRUE,SUMIF('(backend scoring)'!$E$3:$E$333,"AI",'(backend scoring)'!$O$3:$O$333),"")</f>
        <v>425</v>
      </c>
      <c r="E38" s="158">
        <f>IF($C38=TRUE,SUMIF('(backend scoring)'!$E$3:$E$333,"AI",'(backend scoring)'!$P$3:$P$333),"")</f>
        <v>0</v>
      </c>
      <c r="F38" s="152">
        <f t="shared" si="0"/>
        <v>0</v>
      </c>
      <c r="G38" s="230" t="str">
        <f>"Jump to AI Questions"</f>
        <v>Jump to AI Questions</v>
      </c>
      <c r="H38" s="126"/>
      <c r="I38" s="130"/>
    </row>
    <row r="39" spans="1:13" s="91" customFormat="1" ht="40.5" customHeight="1" thickBot="1" x14ac:dyDescent="0.25">
      <c r="B39" s="154" t="s">
        <v>1122</v>
      </c>
      <c r="C39" s="155" t="b">
        <v>1</v>
      </c>
      <c r="D39" s="156">
        <f>IF($C39=TRUE,SUMIF('(backend scoring)'!$E$3:$E$333,"Privacy",'(backend scoring)'!$O$3:$O$333),"")</f>
        <v>570</v>
      </c>
      <c r="E39" s="156">
        <f>IF($C39=TRUE,SUMIF('(backend scoring)'!$E$3:$E$333,"Privacy",'(backend scoring)'!$P$3:$P$333),"")</f>
        <v>0</v>
      </c>
      <c r="F39" s="157">
        <f t="shared" si="0"/>
        <v>0</v>
      </c>
      <c r="G39" s="231" t="str">
        <f>"Jump to Privacy Scorecard"</f>
        <v>Jump to Privacy Scorecard</v>
      </c>
      <c r="H39" s="128"/>
      <c r="I39" s="131"/>
    </row>
    <row r="40" spans="1:13" s="91" customFormat="1" ht="30" customHeight="1" thickBot="1" x14ac:dyDescent="0.25">
      <c r="B40" s="90" t="s">
        <v>1006</v>
      </c>
      <c r="C40" s="117"/>
      <c r="D40" s="119">
        <f>SUM(D21:D39)</f>
        <v>3380</v>
      </c>
      <c r="E40" s="119">
        <f>SUM(E21:E39)</f>
        <v>0</v>
      </c>
      <c r="F40" s="88">
        <f>IFERROR(E40/D40,"N/A")</f>
        <v>0</v>
      </c>
      <c r="G40" s="135"/>
      <c r="H40" s="136"/>
      <c r="I40" s="137"/>
      <c r="J40" s="255" t="s">
        <v>1543</v>
      </c>
    </row>
    <row r="41" spans="1:13" ht="15" x14ac:dyDescent="0.2">
      <c r="F41" s="62" t="s">
        <v>1005</v>
      </c>
    </row>
    <row r="42" spans="1:13" ht="15" x14ac:dyDescent="0.2"/>
    <row r="43" spans="1:13" ht="15" customHeight="1" x14ac:dyDescent="0.2"/>
    <row r="44" spans="1:13" s="30" customFormat="1" ht="36" customHeight="1" x14ac:dyDescent="0.2">
      <c r="A44" s="182" t="s">
        <v>932</v>
      </c>
      <c r="B44" s="182"/>
      <c r="C44" s="186"/>
      <c r="D44" s="182"/>
      <c r="E44" s="182"/>
      <c r="F44" s="182"/>
      <c r="G44" s="182"/>
      <c r="H44" s="182"/>
      <c r="I44" s="182"/>
      <c r="J44" s="182"/>
      <c r="K44" s="182"/>
      <c r="L44" s="62"/>
      <c r="M44" s="1"/>
    </row>
    <row r="45" spans="1:13" s="30" customFormat="1" ht="36" customHeight="1" x14ac:dyDescent="0.2">
      <c r="A45" s="31" t="s">
        <v>912</v>
      </c>
      <c r="B45" s="31"/>
      <c r="C45" s="76"/>
      <c r="D45" s="31"/>
      <c r="E45" s="31"/>
      <c r="F45" s="31"/>
      <c r="G45" s="31"/>
      <c r="H45" s="31"/>
      <c r="I45" s="31"/>
      <c r="J45" s="31"/>
      <c r="K45" s="31"/>
      <c r="L45" s="62"/>
      <c r="M45" s="1"/>
    </row>
    <row r="46" spans="1:13" s="1" customFormat="1" ht="36" customHeight="1" x14ac:dyDescent="0.2">
      <c r="A46" s="17" t="s">
        <v>928</v>
      </c>
      <c r="B46" s="18"/>
      <c r="C46" s="19"/>
      <c r="D46" s="20"/>
      <c r="E46" s="20"/>
      <c r="F46" s="21"/>
      <c r="G46" s="21"/>
      <c r="H46" s="21"/>
      <c r="I46" s="21"/>
      <c r="J46" s="21"/>
      <c r="K46" s="21"/>
      <c r="L46" s="62"/>
    </row>
    <row r="47" spans="1:13" s="1" customFormat="1" ht="19.5" customHeight="1" x14ac:dyDescent="0.2">
      <c r="A47" s="269" t="str">
        <f>HLOOKUP($A$4,'Auto Responses'!$F$2:$F$7,2,0)&amp;""</f>
        <v>1. Upon initial review, you can check the "Non-Negotiable" box by any question to compile a report of questions that may prohibit a full review.</v>
      </c>
      <c r="B47" s="68"/>
      <c r="C47" s="68"/>
      <c r="D47" s="68"/>
      <c r="E47" s="68"/>
      <c r="F47" s="68"/>
      <c r="G47" s="68"/>
      <c r="H47" s="68"/>
      <c r="I47" s="68"/>
      <c r="J47" s="68"/>
      <c r="K47" s="22"/>
      <c r="L47" s="62"/>
    </row>
    <row r="48" spans="1:13" s="1" customFormat="1" ht="19.5" customHeight="1" x14ac:dyDescent="0.2">
      <c r="A48" s="269" t="str">
        <f>HLOOKUP($A$4,'Auto Responses'!$F$2:$F$7,3,0)&amp;""</f>
        <v>2. When evaluating an answer, a default importance level has been set. You can use the "Importance Override" dropdown to override the default and adjust the value of the question.</v>
      </c>
      <c r="B48" s="68"/>
      <c r="C48" s="68"/>
      <c r="D48" s="68"/>
      <c r="E48" s="68"/>
      <c r="F48" s="68"/>
      <c r="G48" s="68"/>
      <c r="H48" s="68"/>
      <c r="I48" s="68"/>
      <c r="J48" s="68"/>
      <c r="K48" s="22"/>
      <c r="L48" s="62"/>
    </row>
    <row r="49" spans="1:13" s="1" customFormat="1" ht="19.5" customHeight="1" x14ac:dyDescent="0.2">
      <c r="A49" s="269" t="str">
        <f>HLOOKUP($A$4,'Auto Responses'!$F$2:$F$7,4,0)&amp;""</f>
        <v>3. For questions that are qualitative or for which you disagree with the preferred response, make a selection in the "Compliant Override" dropdown to adjust the question's impact on the score.</v>
      </c>
      <c r="B49" s="68"/>
      <c r="C49" s="68"/>
      <c r="D49" s="68"/>
      <c r="E49" s="68"/>
      <c r="F49" s="68"/>
      <c r="G49" s="68"/>
      <c r="H49" s="68"/>
      <c r="I49" s="68"/>
      <c r="J49" s="68"/>
      <c r="K49" s="22"/>
      <c r="L49" s="62"/>
    </row>
    <row r="50" spans="1:13" s="1" customFormat="1" ht="19.5" customHeight="1" x14ac:dyDescent="0.2">
      <c r="A50" s="269" t="str">
        <f>HLOOKUP($A$4,'Auto Responses'!$F$2:$F$7,5,0)&amp;""</f>
        <v xml:space="preserve">4. Each worksheet shows a report for that section. See the "Analyst Report" sheet for a full report of all sections. </v>
      </c>
      <c r="B50" s="68"/>
      <c r="C50" s="68"/>
      <c r="D50" s="68"/>
      <c r="E50" s="68"/>
      <c r="F50" s="68"/>
      <c r="G50" s="68"/>
      <c r="H50" s="68"/>
      <c r="I50" s="68"/>
      <c r="J50" s="68"/>
      <c r="K50" s="22"/>
      <c r="L50" s="62"/>
    </row>
    <row r="51" spans="1:13" s="1" customFormat="1" ht="19.5" customHeight="1" x14ac:dyDescent="0.2">
      <c r="A51" s="269" t="str">
        <f>HLOOKUP($A$4,'Auto Responses'!$F$2:$F$7,6,0)&amp;""</f>
        <v xml:space="preserve">5. If you are evaluating a question that appears in an earlier section, the Importance and Compliant Override cannot be changed but additional notes can be added. </v>
      </c>
      <c r="B51" s="68"/>
      <c r="C51" s="68"/>
      <c r="D51" s="68"/>
      <c r="E51" s="68"/>
      <c r="F51" s="68"/>
      <c r="G51" s="68"/>
      <c r="H51" s="68"/>
      <c r="I51" s="68"/>
      <c r="J51" s="68"/>
      <c r="K51" s="22"/>
      <c r="L51" s="62"/>
    </row>
    <row r="52" spans="1:13" s="1" customFormat="1" ht="19.5" customHeight="1" thickBot="1" x14ac:dyDescent="0.25">
      <c r="A52" s="270" t="str">
        <f>HLOOKUP($A$4,'Auto Responses'!$F$2:$F$8,7,0)&amp;""</f>
        <v>For full instructions, please visit EDUCAUSE.edu/HECVAT</v>
      </c>
      <c r="B52" s="68"/>
      <c r="C52" s="68"/>
      <c r="D52" s="68"/>
      <c r="E52" s="68"/>
      <c r="F52" s="68"/>
      <c r="G52" s="68"/>
      <c r="H52" s="68"/>
      <c r="I52" s="68"/>
      <c r="J52" s="68"/>
      <c r="K52" s="22"/>
      <c r="L52" s="62"/>
    </row>
    <row r="53" spans="1:13" s="30" customFormat="1" ht="41.25" customHeight="1" thickBot="1" x14ac:dyDescent="0.25">
      <c r="A53" s="32"/>
      <c r="B53" s="32"/>
      <c r="C53" s="77"/>
      <c r="D53" s="32"/>
      <c r="E53" s="32"/>
      <c r="F53" s="196" t="s">
        <v>911</v>
      </c>
      <c r="G53" s="189" t="s">
        <v>1103</v>
      </c>
      <c r="H53" s="190"/>
      <c r="I53" s="190"/>
      <c r="J53" s="190"/>
      <c r="K53" s="190"/>
      <c r="L53" s="62"/>
      <c r="M53" s="1"/>
    </row>
    <row r="54" spans="1:13" s="36" customFormat="1" ht="63" customHeight="1" thickBot="1" x14ac:dyDescent="0.25">
      <c r="A54" s="33" t="s">
        <v>913</v>
      </c>
      <c r="B54" s="34" t="s">
        <v>1</v>
      </c>
      <c r="C54" s="34" t="s">
        <v>1595</v>
      </c>
      <c r="D54" s="35" t="s">
        <v>72</v>
      </c>
      <c r="E54" s="329" t="s">
        <v>910</v>
      </c>
      <c r="F54" s="197" t="s">
        <v>1562</v>
      </c>
      <c r="G54" s="53" t="s">
        <v>931</v>
      </c>
      <c r="H54" s="50" t="s">
        <v>933</v>
      </c>
      <c r="I54" s="50" t="s">
        <v>19</v>
      </c>
      <c r="J54" s="51" t="s">
        <v>918</v>
      </c>
      <c r="K54" s="54" t="s">
        <v>929</v>
      </c>
      <c r="L54" s="62"/>
      <c r="M54" s="1"/>
    </row>
    <row r="55" spans="1:13" s="1" customFormat="1" ht="18" x14ac:dyDescent="0.2">
      <c r="A55" s="70" t="str">
        <f>VLOOKUP(LEFT($A56,4),'Auto Responses'!$N$4:$O$38,2,0)&amp;""</f>
        <v xml:space="preserve"> General Information</v>
      </c>
      <c r="B55" s="29"/>
      <c r="C55" s="38"/>
      <c r="D55" s="38"/>
      <c r="E55" s="352"/>
      <c r="F55" s="139" t="s">
        <v>1099</v>
      </c>
      <c r="G55" s="38"/>
      <c r="H55" s="38"/>
      <c r="I55" s="38"/>
      <c r="J55" s="38"/>
      <c r="K55" s="38"/>
      <c r="L55" s="62"/>
    </row>
    <row r="56" spans="1:13" s="36" customFormat="1" ht="15" x14ac:dyDescent="0.2">
      <c r="A56" s="25" t="str">
        <f>'START HERE'!$A$13</f>
        <v>GNRL-01</v>
      </c>
      <c r="B56" s="26" t="str">
        <f>VLOOKUP($A56,'START HERE'!$A$13:$E$36,2,0)&amp;""</f>
        <v>Solution Provider Name</v>
      </c>
      <c r="C56" s="324" t="str">
        <f>VLOOKUP($A56,'START HERE'!$A$13:$E$36,3,0)&amp;""</f>
        <v/>
      </c>
      <c r="D56" s="327" t="str">
        <f>IF(LEFT(VLOOKUP($A56,'START HERE'!$A$13:$E$36,5,0),21)='Auto Responses'!$A$73,'Auto Responses'!$A$74,VLOOKUP($A56,'START HERE'!$A$13:$E$36,4,0))&amp;""</f>
        <v/>
      </c>
      <c r="E56" s="351" t="str">
        <f>VLOOKUP($A56,'START HERE'!$A$13:$E$36,5,0)&amp;""</f>
        <v/>
      </c>
      <c r="F56" s="199"/>
      <c r="G56" s="37" t="str">
        <f>VLOOKUP($A56,Questions!$A$2:$X$333,21,0)&amp;""</f>
        <v/>
      </c>
      <c r="H56" s="192"/>
      <c r="I56" s="52" t="str">
        <f>VLOOKUP($A56,Questions!$A$2:$X$333,23,0)&amp;""</f>
        <v/>
      </c>
      <c r="J56" s="192"/>
      <c r="K56" s="82"/>
      <c r="L56" s="62"/>
      <c r="M56" s="1"/>
    </row>
    <row r="57" spans="1:13" s="36" customFormat="1" ht="15" x14ac:dyDescent="0.2">
      <c r="A57" s="25" t="str">
        <f>'START HERE'!$A$14</f>
        <v>GNRL-02</v>
      </c>
      <c r="B57" s="26" t="str">
        <f>VLOOKUP($A57,'START HERE'!$A$13:$E$36,2,0)&amp;""</f>
        <v>Solution Name</v>
      </c>
      <c r="C57" s="324" t="str">
        <f>VLOOKUP($A57,'START HERE'!$A$13:$E$36,3,0)&amp;""</f>
        <v/>
      </c>
      <c r="D57" s="327" t="str">
        <f>IF(LEFT(VLOOKUP($A57,'START HERE'!$A$13:$E$36,5,0),21)='Auto Responses'!$A$73,'Auto Responses'!$A$74,VLOOKUP($A57,'START HERE'!$A$13:$E$36,4,0))&amp;""</f>
        <v/>
      </c>
      <c r="E57" s="351" t="str">
        <f>VLOOKUP($A57,'START HERE'!$A$13:$E$36,5,0)&amp;""</f>
        <v/>
      </c>
      <c r="F57" s="199"/>
      <c r="G57" s="37" t="str">
        <f>VLOOKUP($A57,Questions!$A$2:$X$333,21,0)&amp;""</f>
        <v/>
      </c>
      <c r="H57" s="192"/>
      <c r="I57" s="52" t="str">
        <f>VLOOKUP($A57,Questions!$A$2:$X$333,23,0)&amp;""</f>
        <v/>
      </c>
      <c r="J57" s="192"/>
      <c r="K57" s="82"/>
      <c r="L57" s="62"/>
      <c r="M57" s="1"/>
    </row>
    <row r="58" spans="1:13" s="36" customFormat="1" ht="15" x14ac:dyDescent="0.2">
      <c r="A58" s="25" t="str">
        <f>'START HERE'!$A$15</f>
        <v>GNRL-03</v>
      </c>
      <c r="B58" s="26" t="str">
        <f>VLOOKUP($A58,'START HERE'!$A$13:$E$36,2,0)&amp;""</f>
        <v>Solution Description</v>
      </c>
      <c r="C58" s="324" t="str">
        <f>VLOOKUP($A58,'START HERE'!$A$13:$E$36,3,0)&amp;""</f>
        <v/>
      </c>
      <c r="D58" s="327" t="str">
        <f>IF(LEFT(VLOOKUP($A58,'START HERE'!$A$13:$E$36,5,0),21)='Auto Responses'!$A$73,'Auto Responses'!$A$74,VLOOKUP($A58,'START HERE'!$A$13:$E$36,4,0))&amp;""</f>
        <v/>
      </c>
      <c r="E58" s="351" t="str">
        <f>VLOOKUP($A58,'START HERE'!$A$13:$E$36,5,0)&amp;""</f>
        <v/>
      </c>
      <c r="F58" s="199"/>
      <c r="G58" s="37" t="str">
        <f>VLOOKUP($A58,Questions!$A$2:$X$333,21,0)&amp;""</f>
        <v/>
      </c>
      <c r="H58" s="192"/>
      <c r="I58" s="52" t="str">
        <f>VLOOKUP($A58,Questions!$A$2:$X$333,23,0)&amp;""</f>
        <v/>
      </c>
      <c r="J58" s="192"/>
      <c r="K58" s="82"/>
      <c r="L58" s="62"/>
      <c r="M58" s="1"/>
    </row>
    <row r="59" spans="1:13" s="36" customFormat="1" ht="15" x14ac:dyDescent="0.2">
      <c r="A59" s="25" t="str">
        <f>'START HERE'!$A$16</f>
        <v>GNRL-04</v>
      </c>
      <c r="B59" s="26" t="str">
        <f>VLOOKUP($A59,'START HERE'!$A$13:$E$36,2,0)&amp;""</f>
        <v>Solution Provider Contact Name</v>
      </c>
      <c r="C59" s="324" t="str">
        <f>VLOOKUP($A59,'START HERE'!$A$13:$E$36,3,0)&amp;""</f>
        <v/>
      </c>
      <c r="D59" s="327" t="str">
        <f>IF(LEFT(VLOOKUP($A59,'START HERE'!$A$13:$E$36,5,0),21)='Auto Responses'!$A$73,'Auto Responses'!$A$74,VLOOKUP($A59,'START HERE'!$A$13:$E$36,4,0))&amp;""</f>
        <v/>
      </c>
      <c r="E59" s="351" t="str">
        <f>VLOOKUP($A59,'START HERE'!$A$13:$E$36,5,0)&amp;""</f>
        <v/>
      </c>
      <c r="F59" s="199"/>
      <c r="G59" s="37" t="str">
        <f>VLOOKUP($A59,Questions!$A$2:$X$333,21,0)&amp;""</f>
        <v/>
      </c>
      <c r="H59" s="192"/>
      <c r="I59" s="52" t="str">
        <f>VLOOKUP($A59,Questions!$A$2:$X$333,23,0)&amp;""</f>
        <v/>
      </c>
      <c r="J59" s="192"/>
      <c r="K59" s="82"/>
      <c r="L59" s="62"/>
      <c r="M59" s="1"/>
    </row>
    <row r="60" spans="1:13" s="36" customFormat="1" ht="15" x14ac:dyDescent="0.2">
      <c r="A60" s="25" t="str">
        <f>'START HERE'!$A$17</f>
        <v>GNRL-05</v>
      </c>
      <c r="B60" s="26" t="str">
        <f>VLOOKUP($A60,'START HERE'!$A$13:$E$36,2,0)&amp;""</f>
        <v>Solution Provider Contact Title</v>
      </c>
      <c r="C60" s="324" t="str">
        <f>VLOOKUP($A60,'START HERE'!$A$13:$E$36,3,0)&amp;""</f>
        <v/>
      </c>
      <c r="D60" s="327" t="str">
        <f>IF(LEFT(VLOOKUP($A60,'START HERE'!$A$13:$E$36,5,0),21)='Auto Responses'!$A$73,'Auto Responses'!$A$74,VLOOKUP($A60,'START HERE'!$A$13:$E$36,4,0))&amp;""</f>
        <v/>
      </c>
      <c r="E60" s="351" t="str">
        <f>VLOOKUP($A60,'START HERE'!$A$13:$E$36,5,0)&amp;""</f>
        <v/>
      </c>
      <c r="F60" s="199"/>
      <c r="G60" s="37" t="str">
        <f>VLOOKUP($A60,Questions!$A$2:$X$333,21,0)&amp;""</f>
        <v/>
      </c>
      <c r="H60" s="192"/>
      <c r="I60" s="52" t="str">
        <f>VLOOKUP($A60,Questions!$A$2:$X$333,23,0)&amp;""</f>
        <v/>
      </c>
      <c r="J60" s="192"/>
      <c r="K60" s="82"/>
      <c r="L60" s="62"/>
      <c r="M60" s="1"/>
    </row>
    <row r="61" spans="1:13" s="36" customFormat="1" ht="15" x14ac:dyDescent="0.2">
      <c r="A61" s="25" t="str">
        <f>'START HERE'!$A$18</f>
        <v>GNRL-06</v>
      </c>
      <c r="B61" s="26" t="str">
        <f>VLOOKUP($A61,'START HERE'!$A$13:$E$36,2,0)&amp;""</f>
        <v>Solution Provider Contact Email</v>
      </c>
      <c r="C61" s="324" t="str">
        <f>VLOOKUP($A61,'START HERE'!$A$13:$E$36,3,0)&amp;""</f>
        <v/>
      </c>
      <c r="D61" s="327" t="str">
        <f>IF(LEFT(VLOOKUP($A61,'START HERE'!$A$13:$E$36,5,0),21)='Auto Responses'!$A$73,'Auto Responses'!$A$74,VLOOKUP($A61,'START HERE'!$A$13:$E$36,4,0))&amp;""</f>
        <v/>
      </c>
      <c r="E61" s="351" t="str">
        <f>VLOOKUP($A61,'START HERE'!$A$13:$E$36,5,0)&amp;""</f>
        <v/>
      </c>
      <c r="F61" s="199"/>
      <c r="G61" s="37" t="str">
        <f>VLOOKUP($A61,Questions!$A$2:$X$333,21,0)&amp;""</f>
        <v/>
      </c>
      <c r="H61" s="192"/>
      <c r="I61" s="52" t="str">
        <f>VLOOKUP($A61,Questions!$A$2:$X$333,23,0)&amp;""</f>
        <v/>
      </c>
      <c r="J61" s="192"/>
      <c r="K61" s="82"/>
      <c r="L61" s="62"/>
      <c r="M61" s="1"/>
    </row>
    <row r="62" spans="1:13" s="36" customFormat="1" ht="15" x14ac:dyDescent="0.2">
      <c r="A62" s="25" t="str">
        <f>'START HERE'!$A$19</f>
        <v>GNRL-07</v>
      </c>
      <c r="B62" s="26" t="str">
        <f>VLOOKUP($A62,'START HERE'!$A$13:$E$36,2,0)&amp;""</f>
        <v>Solution Provider Contact Phone Number</v>
      </c>
      <c r="C62" s="324" t="str">
        <f>VLOOKUP($A62,'START HERE'!$A$13:$E$36,3,0)&amp;""</f>
        <v/>
      </c>
      <c r="D62" s="327" t="str">
        <f>IF(LEFT(VLOOKUP($A62,'START HERE'!$A$13:$E$36,5,0),21)='Auto Responses'!$A$73,'Auto Responses'!$A$74,VLOOKUP($A62,'START HERE'!$A$13:$E$36,4,0))&amp;""</f>
        <v/>
      </c>
      <c r="E62" s="351" t="str">
        <f>VLOOKUP($A62,'START HERE'!$A$13:$E$36,5,0)&amp;""</f>
        <v/>
      </c>
      <c r="F62" s="199"/>
      <c r="G62" s="37" t="str">
        <f>VLOOKUP($A62,Questions!$A$2:$X$333,21,0)&amp;""</f>
        <v/>
      </c>
      <c r="H62" s="192"/>
      <c r="I62" s="52" t="str">
        <f>VLOOKUP($A62,Questions!$A$2:$X$333,23,0)&amp;""</f>
        <v/>
      </c>
      <c r="J62" s="192"/>
      <c r="K62" s="82"/>
      <c r="L62" s="62"/>
      <c r="M62" s="1"/>
    </row>
    <row r="63" spans="1:13" s="36" customFormat="1" ht="15" x14ac:dyDescent="0.2">
      <c r="A63" s="25" t="str">
        <f>'START HERE'!$A$20</f>
        <v>GNRL-08</v>
      </c>
      <c r="B63" s="26" t="str">
        <f>VLOOKUP($A63,'START HERE'!$A$13:$E$36,2,0)&amp;""</f>
        <v>Country of Company Headquarters</v>
      </c>
      <c r="C63" s="324" t="str">
        <f>VLOOKUP($A63,'START HERE'!$A$13:$E$36,3,0)&amp;""</f>
        <v/>
      </c>
      <c r="D63" s="327" t="str">
        <f>IF(LEFT(VLOOKUP($A63,'START HERE'!$A$13:$E$36,5,0),21)='Auto Responses'!$A$73,'Auto Responses'!$A$74,VLOOKUP($A63,'START HERE'!$A$13:$E$36,4,0))&amp;""</f>
        <v/>
      </c>
      <c r="E63" s="351" t="str">
        <f>VLOOKUP($A63,'START HERE'!$A$13:$E$36,5,0)&amp;""</f>
        <v/>
      </c>
      <c r="F63" s="199"/>
      <c r="G63" s="37" t="str">
        <f>VLOOKUP($A63,Questions!$A$2:$X$333,21,0)&amp;""</f>
        <v/>
      </c>
      <c r="H63" s="192"/>
      <c r="I63" s="52" t="str">
        <f>VLOOKUP($A63,Questions!$A$2:$X$333,23,0)&amp;""</f>
        <v/>
      </c>
      <c r="J63" s="192"/>
      <c r="K63" s="82"/>
      <c r="L63" s="62"/>
      <c r="M63" s="1"/>
    </row>
    <row r="64" spans="1:13" s="36" customFormat="1" ht="15" x14ac:dyDescent="0.2">
      <c r="A64" s="25" t="str">
        <f>'START HERE'!$A$21</f>
        <v>GNRL-09</v>
      </c>
      <c r="B64" s="26" t="str">
        <f>VLOOKUP($A64,'START HERE'!$A$13:$E$36,2,0)&amp;""</f>
        <v>Employee Work Locations (all)</v>
      </c>
      <c r="C64" s="324" t="str">
        <f>VLOOKUP($A64,'START HERE'!$A$13:$E$36,3,0)&amp;""</f>
        <v/>
      </c>
      <c r="D64" s="327" t="str">
        <f>IF(LEFT(VLOOKUP($A64,'START HERE'!$A$13:$E$36,5,0),21)='Auto Responses'!$A$73,'Auto Responses'!$A$74,VLOOKUP($A64,'START HERE'!$A$13:$E$36,4,0))&amp;""</f>
        <v/>
      </c>
      <c r="E64" s="351" t="str">
        <f>VLOOKUP($A64,'START HERE'!$A$13:$E$36,5,0)&amp;""</f>
        <v/>
      </c>
      <c r="F64" s="199"/>
      <c r="G64" s="37" t="str">
        <f>VLOOKUP($A64,Questions!$A$2:$X$333,21,0)&amp;""</f>
        <v/>
      </c>
      <c r="H64" s="192"/>
      <c r="I64" s="52" t="str">
        <f>VLOOKUP($A64,Questions!$A$2:$X$333,23,0)&amp;""</f>
        <v/>
      </c>
      <c r="J64" s="192"/>
      <c r="K64" s="82"/>
      <c r="L64" s="62"/>
      <c r="M64" s="1"/>
    </row>
    <row r="65" spans="1:13" s="1" customFormat="1" ht="18" x14ac:dyDescent="0.2">
      <c r="A65" s="70" t="str">
        <f>VLOOKUP(LEFT($A66,4),'Auto Responses'!$N$4:$O$38,2,0)&amp;""</f>
        <v xml:space="preserve"> Company Information</v>
      </c>
      <c r="B65" s="29"/>
      <c r="C65" s="38"/>
      <c r="D65" s="38"/>
      <c r="E65" s="352"/>
      <c r="F65" s="139" t="s">
        <v>1099</v>
      </c>
      <c r="G65" s="38"/>
      <c r="H65" s="38"/>
      <c r="I65" s="38"/>
      <c r="J65" s="38"/>
      <c r="K65" s="38"/>
      <c r="L65" s="62"/>
    </row>
    <row r="66" spans="1:13" s="36" customFormat="1" ht="28.5" x14ac:dyDescent="0.2">
      <c r="A66" s="25" t="str">
        <f>'START HERE'!$A$23</f>
        <v>COMP-01</v>
      </c>
      <c r="B66" s="26" t="str">
        <f>VLOOKUP($A66,'START HERE'!$A$13:$E$36,2,0)&amp;""</f>
        <v>Do you have a dedicated software and system development team(s) (e.g., customer support, implementation, product management, etc.)?*</v>
      </c>
      <c r="C66" s="52" t="str">
        <f>VLOOKUP($A66,'START HERE'!$A$13:$E$36,3,0)&amp;""</f>
        <v/>
      </c>
      <c r="D66" s="41" t="str">
        <f>IF(LEFT(VLOOKUP($A66,'START HERE'!$A$13:$E$36,5,0),21)='Auto Responses'!$A$73,'Auto Responses'!$A$74,VLOOKUP($A66,'START HERE'!$A$13:$E$36,4,0))&amp;""</f>
        <v/>
      </c>
      <c r="E66" s="355" t="str">
        <f>VLOOKUP($A66,'START HERE'!$A$13:$E$36,5,0)&amp;""</f>
        <v/>
      </c>
      <c r="F66" s="199"/>
      <c r="G66" s="37" t="str">
        <f>VLOOKUP($A66,Questions!$A$2:$X$333,21,0)&amp;""</f>
        <v>Yes</v>
      </c>
      <c r="H66" s="192"/>
      <c r="I66" s="52" t="str">
        <f>VLOOKUP($A66,Questions!$A$2:$X$333,23,0)&amp;""</f>
        <v>Critical Importance</v>
      </c>
      <c r="J66" s="192"/>
      <c r="K66" s="55" t="b">
        <v>0</v>
      </c>
      <c r="L66" s="62"/>
      <c r="M66" s="1"/>
    </row>
    <row r="67" spans="1:13" s="36" customFormat="1" ht="75" x14ac:dyDescent="0.2">
      <c r="A67" s="25" t="str">
        <f>'START HERE'!$A$24</f>
        <v>COMP-02</v>
      </c>
      <c r="B67" s="26" t="str">
        <f>VLOOKUP($A67,'START HERE'!$A$13:$E$36,2,0)&amp;""</f>
        <v>Describe your organization’s business background and ownership structure, including all parent and subsidiary relationships.</v>
      </c>
      <c r="C67" s="326" t="str">
        <f>VLOOKUP($A67,'START HERE'!$A$13:$E$36,3,0)&amp;""</f>
        <v/>
      </c>
      <c r="D67" s="327" t="str">
        <f>IF(LEFT(VLOOKUP($A67,'START HERE'!$A$13:$E$36,5,0),21)='Auto Responses'!$A$73,'Auto Responses'!$A$74,VLOOKUP($A67,'START HERE'!$A$13:$E$36,4,0))&amp;""</f>
        <v/>
      </c>
      <c r="E67" s="355" t="str">
        <f>VLOOKUP($A67,'START HERE'!$A$13:$E$36,5,0)&amp;""</f>
        <v>Include circumstances that may involve offshoring or multinational agreements.</v>
      </c>
      <c r="F67" s="199"/>
      <c r="G67" s="37" t="str">
        <f>VLOOKUP($A67,Questions!$A$2:$X$333,21,0)&amp;""</f>
        <v>Yes</v>
      </c>
      <c r="H67" s="192"/>
      <c r="I67" s="52" t="str">
        <f>VLOOKUP($A67,Questions!$A$2:$X$333,23,0)&amp;""</f>
        <v>Minor Importance</v>
      </c>
      <c r="J67" s="192"/>
      <c r="K67" s="55" t="b">
        <v>0</v>
      </c>
      <c r="L67" s="62"/>
      <c r="M67" s="1"/>
    </row>
    <row r="68" spans="1:13" s="36" customFormat="1" ht="28.5" x14ac:dyDescent="0.2">
      <c r="A68" s="25" t="str">
        <f>'START HERE'!$A$25</f>
        <v>COMP-03</v>
      </c>
      <c r="B68" s="26" t="str">
        <f>VLOOKUP($A68,'START HERE'!$A$13:$E$36,2,0)&amp;""</f>
        <v>Have you operated without unplanned disruptions to this solution in the past 12 months?</v>
      </c>
      <c r="C68" s="52" t="str">
        <f>VLOOKUP($A68,'START HERE'!$A$13:$E$36,3,0)&amp;""</f>
        <v/>
      </c>
      <c r="D68" s="41" t="str">
        <f>IF(LEFT(VLOOKUP($A68,'START HERE'!$A$13:$E$36,5,0),21)='Auto Responses'!$A$73,'Auto Responses'!$A$74,VLOOKUP($A68,'START HERE'!$A$13:$E$36,4,0))&amp;""</f>
        <v/>
      </c>
      <c r="E68" s="355" t="str">
        <f>VLOOKUP($A68,'START HERE'!$A$13:$E$36,5,0)&amp;""</f>
        <v/>
      </c>
      <c r="F68" s="199"/>
      <c r="G68" s="37" t="str">
        <f>VLOOKUP($A68,Questions!$A$2:$X$333,21,0)&amp;""</f>
        <v>Yes</v>
      </c>
      <c r="H68" s="192"/>
      <c r="I68" s="52" t="str">
        <f>VLOOKUP($A68,Questions!$A$2:$X$333,23,0)&amp;""</f>
        <v>Minor Importance</v>
      </c>
      <c r="J68" s="192"/>
      <c r="K68" s="55" t="b">
        <v>0</v>
      </c>
      <c r="L68" s="62"/>
      <c r="M68" s="1"/>
    </row>
    <row r="69" spans="1:13" s="36" customFormat="1" ht="15" x14ac:dyDescent="0.2">
      <c r="A69" s="25" t="str">
        <f>'START HERE'!$A$26</f>
        <v>COMP-04</v>
      </c>
      <c r="B69" s="26" t="str">
        <f>VLOOKUP($A69,'START HERE'!$A$13:$E$36,2,0)&amp;""</f>
        <v>Do you have a dedicated information security staff or office?</v>
      </c>
      <c r="C69" s="52" t="str">
        <f>VLOOKUP($A69,'START HERE'!$A$13:$E$36,3,0)&amp;""</f>
        <v/>
      </c>
      <c r="D69" s="41" t="str">
        <f>IF(LEFT(VLOOKUP($A69,'START HERE'!$A$13:$E$36,5,0),21)='Auto Responses'!$A$73,'Auto Responses'!$A$74,VLOOKUP($A69,'START HERE'!$A$13:$E$36,4,0))&amp;""</f>
        <v/>
      </c>
      <c r="E69" s="355" t="str">
        <f>VLOOKUP($A69,'START HERE'!$A$13:$E$36,5,0)&amp;""</f>
        <v/>
      </c>
      <c r="F69" s="199"/>
      <c r="G69" s="37" t="str">
        <f>VLOOKUP($A69,Questions!$A$2:$X$333,21,0)&amp;""</f>
        <v>Yes</v>
      </c>
      <c r="H69" s="192"/>
      <c r="I69" s="52" t="str">
        <f>VLOOKUP($A69,Questions!$A$2:$X$333,23,0)&amp;""</f>
        <v>Minor Importance</v>
      </c>
      <c r="J69" s="192"/>
      <c r="K69" s="55" t="b">
        <v>0</v>
      </c>
      <c r="L69" s="62"/>
      <c r="M69" s="1"/>
    </row>
    <row r="70" spans="1:13" s="36" customFormat="1" ht="75" x14ac:dyDescent="0.2">
      <c r="A70" s="25" t="str">
        <f>'START HERE'!$A$27</f>
        <v>COMP-05</v>
      </c>
      <c r="B70" s="26" t="str">
        <f>VLOOKUP($A70,'START HERE'!$A$13:$E$36,2,0)&amp;""</f>
        <v>Use this area to share information about your environment that will assist those who are assessing your company's data security program.</v>
      </c>
      <c r="C70" s="326" t="str">
        <f>VLOOKUP($A70,'START HERE'!$A$13:$E$36,3,0)&amp;""</f>
        <v/>
      </c>
      <c r="D70" s="327" t="str">
        <f>IF(LEFT(VLOOKUP($A70,'START HERE'!$A$13:$E$36,5,0),21)='Auto Responses'!$A$73,'Auto Responses'!$A$74,VLOOKUP($A70,'START HERE'!$A$13:$E$36,4,0))&amp;""</f>
        <v/>
      </c>
      <c r="E70" s="355" t="str">
        <f>VLOOKUP($A70,'START HERE'!$A$13:$E$36,5,0)&amp;""</f>
        <v>Share any details that would help information security analysts assess your solution.</v>
      </c>
      <c r="F70" s="199"/>
      <c r="G70" s="37" t="str">
        <f>VLOOKUP($A70,Questions!$A$2:$X$333,21,0)&amp;""</f>
        <v>Qualitative Answer - make a selection in column G</v>
      </c>
      <c r="H70" s="192"/>
      <c r="I70" s="52" t="str">
        <f>VLOOKUP($A70,Questions!$A$2:$X$333,23,0)&amp;""</f>
        <v>Minor Importance</v>
      </c>
      <c r="J70" s="192"/>
      <c r="K70" s="55" t="b">
        <v>0</v>
      </c>
      <c r="L70" s="62"/>
      <c r="M70" s="1"/>
    </row>
    <row r="71" spans="1:13" s="1" customFormat="1" ht="18.75" thickBot="1" x14ac:dyDescent="0.25">
      <c r="A71" s="70" t="str">
        <f>VLOOKUP(LEFT($A72,4),'Auto Responses'!$N$4:$O$38,2,0)&amp;""</f>
        <v xml:space="preserve"> Required Questions</v>
      </c>
      <c r="B71" s="29"/>
      <c r="C71" s="38"/>
      <c r="D71" s="38"/>
      <c r="E71" s="354"/>
      <c r="F71" s="139" t="s">
        <v>1099</v>
      </c>
      <c r="G71" s="160"/>
      <c r="H71" s="160"/>
      <c r="I71" s="160"/>
      <c r="J71" s="160"/>
      <c r="K71" s="160"/>
      <c r="L71" s="62"/>
    </row>
    <row r="72" spans="1:13" s="36" customFormat="1" ht="28.5" x14ac:dyDescent="0.2">
      <c r="A72" s="25" t="str">
        <f>'START HERE'!$A$29</f>
        <v>REQU-01</v>
      </c>
      <c r="B72" s="26" t="str">
        <f>VLOOKUP($A72,'START HERE'!$A$13:$E$36,2,0)&amp;""</f>
        <v>Are you offering either a product or platform, as opposed to only offering a service</v>
      </c>
      <c r="C72" s="52" t="str">
        <f>VLOOKUP($A72,'START HERE'!$A$13:$E$36,3,0)&amp;""</f>
        <v/>
      </c>
      <c r="D72" s="41" t="str">
        <f>IF(LEFT(VLOOKUP($A72,'START HERE'!$A$13:$E$36,5,0),21)='Auto Responses'!$A$73,'Auto Responses'!$A$74,VLOOKUP($A72,'START HERE'!$A$13:$E$36,4,0))&amp;""</f>
        <v/>
      </c>
      <c r="E72" s="353" t="str">
        <f>VLOOKUP($A72,'START HERE'!$A$13:$E$36,5,0)&amp;""</f>
        <v xml:space="preserve"> </v>
      </c>
      <c r="F72" s="200"/>
      <c r="G72" s="37" t="str">
        <f>VLOOKUP($A72,Questions!$A$2:$X$333,21,0)&amp;""</f>
        <v/>
      </c>
      <c r="H72" s="192"/>
      <c r="I72" s="52" t="str">
        <f>VLOOKUP($A72,Questions!$A$2:$X$333,23,0)&amp;""</f>
        <v/>
      </c>
      <c r="J72" s="192"/>
      <c r="K72" s="161" t="b">
        <v>0</v>
      </c>
      <c r="L72" s="62"/>
      <c r="M72" s="1"/>
    </row>
    <row r="73" spans="1:13" s="36" customFormat="1" ht="90" x14ac:dyDescent="0.2">
      <c r="A73" s="25" t="str">
        <f>'START HERE'!$A$30</f>
        <v>REQU-02</v>
      </c>
      <c r="B73" s="26" t="str">
        <f>VLOOKUP($A73,'START HERE'!$A$13:$E$36,2,0)&amp;""</f>
        <v>Does your product or service have an interface?</v>
      </c>
      <c r="C73" s="52" t="str">
        <f>VLOOKUP($A73,'START HERE'!$A$13:$E$36,3,0)&amp;""</f>
        <v/>
      </c>
      <c r="D73" s="41" t="str">
        <f>IF(LEFT(VLOOKUP($A73,'START HERE'!$A$13:$E$36,5,0),21)='Auto Responses'!$A$73,'Auto Responses'!$A$74,VLOOKUP($A73,'START HERE'!$A$13:$E$36,4,0))&amp;""</f>
        <v/>
      </c>
      <c r="E73" s="353" t="str">
        <f>VLOOKUP($A73,'START HERE'!$A$13:$E$36,5,0)&amp;""</f>
        <v>This includes any interface for end users and interfaces used by administrators at the institution.</v>
      </c>
      <c r="F73" s="195"/>
      <c r="G73" s="37" t="str">
        <f>VLOOKUP($A73,Questions!$A$2:$X$333,21,0)&amp;""</f>
        <v/>
      </c>
      <c r="H73" s="192"/>
      <c r="I73" s="52" t="str">
        <f>VLOOKUP($A73,Questions!$A$2:$X$333,23,0)&amp;""</f>
        <v/>
      </c>
      <c r="J73" s="192"/>
      <c r="K73" s="55" t="b">
        <v>0</v>
      </c>
      <c r="L73" s="62"/>
      <c r="M73" s="1"/>
    </row>
    <row r="74" spans="1:13" s="36" customFormat="1" ht="15" x14ac:dyDescent="0.2">
      <c r="A74" s="25" t="str">
        <f>'START HERE'!$A$31</f>
        <v>REQU-03</v>
      </c>
      <c r="B74" s="26" t="str">
        <f>VLOOKUP($A74,'START HERE'!$A$13:$E$36,2,0)&amp;""</f>
        <v>Are you providing consulting services?</v>
      </c>
      <c r="C74" s="52" t="str">
        <f>VLOOKUP($A74,'START HERE'!$A$13:$E$36,3,0)&amp;""</f>
        <v/>
      </c>
      <c r="D74" s="41" t="str">
        <f>IF(LEFT(VLOOKUP($A74,'START HERE'!$A$13:$E$36,5,0),21)='Auto Responses'!$A$73,'Auto Responses'!$A$74,VLOOKUP($A74,'START HERE'!$A$13:$E$36,4,0))&amp;""</f>
        <v/>
      </c>
      <c r="E74" s="353" t="str">
        <f>VLOOKUP($A74,'START HERE'!$A$13:$E$36,5,0)&amp;""</f>
        <v/>
      </c>
      <c r="F74" s="195"/>
      <c r="G74" s="37" t="str">
        <f>VLOOKUP($A74,Questions!$A$2:$X$333,21,0)&amp;""</f>
        <v/>
      </c>
      <c r="H74" s="192"/>
      <c r="I74" s="52" t="str">
        <f>VLOOKUP($A74,Questions!$A$2:$X$333,23,0)&amp;""</f>
        <v/>
      </c>
      <c r="J74" s="192"/>
      <c r="K74" s="55" t="b">
        <v>0</v>
      </c>
      <c r="L74" s="62"/>
      <c r="M74" s="1"/>
    </row>
    <row r="75" spans="1:13" s="36" customFormat="1" ht="28.5" x14ac:dyDescent="0.2">
      <c r="A75" s="25" t="str">
        <f>'START HERE'!$A$32</f>
        <v>REQU-04</v>
      </c>
      <c r="B75" s="26" t="str">
        <f>VLOOKUP($A75,'START HERE'!$A$13:$E$36,2,0)&amp;""</f>
        <v>Does your solution have AI features, or are there plans to implement AI features in the next 12 months?</v>
      </c>
      <c r="C75" s="52" t="str">
        <f>VLOOKUP($A75,'START HERE'!$A$13:$E$36,3,0)&amp;""</f>
        <v/>
      </c>
      <c r="D75" s="41" t="str">
        <f>IF(LEFT(VLOOKUP($A75,'START HERE'!$A$13:$E$36,5,0),21)='Auto Responses'!$A$73,'Auto Responses'!$A$74,VLOOKUP($A75,'START HERE'!$A$13:$E$36,4,0))&amp;""</f>
        <v/>
      </c>
      <c r="E75" s="353" t="str">
        <f>VLOOKUP($A75,'START HERE'!$A$13:$E$36,5,0)&amp;""</f>
        <v/>
      </c>
      <c r="F75" s="195"/>
      <c r="G75" s="37" t="str">
        <f>VLOOKUP($A75,Questions!$A$2:$X$333,21,0)&amp;""</f>
        <v/>
      </c>
      <c r="H75" s="192"/>
      <c r="I75" s="52" t="str">
        <f>VLOOKUP($A75,Questions!$A$2:$X$333,23,0)&amp;""</f>
        <v/>
      </c>
      <c r="J75" s="192"/>
      <c r="K75" s="55" t="b">
        <v>0</v>
      </c>
      <c r="L75" s="62"/>
      <c r="M75" s="1"/>
    </row>
    <row r="76" spans="1:13" s="36" customFormat="1" ht="90" x14ac:dyDescent="0.2">
      <c r="A76" s="25" t="str">
        <f>'START HERE'!$A$33</f>
        <v>REQU-05</v>
      </c>
      <c r="B76" s="26" t="str">
        <f>VLOOKUP($A76,'START HERE'!$A$13:$E$36,2,0)&amp;""</f>
        <v>Does your solution process protected health information (PHI) or any data covered by the Health Insurance Portability and Accountability Act (HIPAA)?</v>
      </c>
      <c r="C76" s="52" t="str">
        <f>VLOOKUP($A76,'START HERE'!$A$13:$E$36,3,0)&amp;""</f>
        <v/>
      </c>
      <c r="D76" s="41" t="str">
        <f>IF(LEFT(VLOOKUP($A76,'START HERE'!$A$13:$E$36,5,0),21)='Auto Responses'!$A$73,'Auto Responses'!$A$74,VLOOKUP($A76,'START HERE'!$A$13:$E$36,4,0))&amp;""</f>
        <v/>
      </c>
      <c r="E76" s="353" t="str">
        <f>VLOOKUP($A76,'START HERE'!$A$13:$E$36,5,0)&amp;""</f>
        <v>Answer "yes" if your solution handles personal health information (PHI), either directly or via a third party.</v>
      </c>
      <c r="F76" s="195"/>
      <c r="G76" s="37" t="str">
        <f>VLOOKUP($A76,Questions!$A$2:$X$333,21,0)&amp;""</f>
        <v/>
      </c>
      <c r="H76" s="192"/>
      <c r="I76" s="52" t="str">
        <f>VLOOKUP($A76,Questions!$A$2:$X$333,23,0)&amp;""</f>
        <v/>
      </c>
      <c r="J76" s="192"/>
      <c r="K76" s="55" t="b">
        <v>0</v>
      </c>
      <c r="L76" s="62"/>
      <c r="M76" s="1"/>
    </row>
    <row r="77" spans="1:13" s="36" customFormat="1" ht="90" x14ac:dyDescent="0.2">
      <c r="A77" s="25" t="str">
        <f>'START HERE'!$A$34</f>
        <v>REQU-06</v>
      </c>
      <c r="B77" s="26" t="str">
        <f>VLOOKUP($A77,'START HERE'!$A$13:$E$36,2,0)&amp;""</f>
        <v>Is the solution designed to process, store, or transmit credit card information?</v>
      </c>
      <c r="C77" s="52" t="str">
        <f>VLOOKUP($A77,'START HERE'!$A$13:$E$36,3,0)&amp;""</f>
        <v/>
      </c>
      <c r="D77" s="41" t="str">
        <f>IF(LEFT(VLOOKUP($A77,'START HERE'!$A$13:$E$36,5,0),21)='Auto Responses'!$A$73,'Auto Responses'!$A$74,VLOOKUP($A77,'START HERE'!$A$13:$E$36,4,0))&amp;""</f>
        <v/>
      </c>
      <c r="E77" s="353" t="str">
        <f>VLOOKUP($A77,'START HERE'!$A$13:$E$36,5,0)&amp;""</f>
        <v>Answer yes if your solution handles PCI (credit card) information, either directly or via a third party.</v>
      </c>
      <c r="F77" s="195"/>
      <c r="G77" s="37" t="str">
        <f>VLOOKUP($A77,Questions!$A$2:$X$333,21,0)&amp;""</f>
        <v/>
      </c>
      <c r="H77" s="192"/>
      <c r="I77" s="52" t="str">
        <f>VLOOKUP($A77,Questions!$A$2:$X$333,23,0)&amp;""</f>
        <v/>
      </c>
      <c r="J77" s="192"/>
      <c r="K77" s="55" t="b">
        <v>0</v>
      </c>
      <c r="L77" s="62"/>
      <c r="M77" s="1"/>
    </row>
    <row r="78" spans="1:13" s="36" customFormat="1" ht="57" x14ac:dyDescent="0.2">
      <c r="A78" s="25" t="str">
        <f>'START HERE'!$A$35</f>
        <v>REQU-07</v>
      </c>
      <c r="B78" s="26" t="str">
        <f>VLOOKUP($A78,'START HERE'!$A$13:$E$36,2,0)&amp;""</f>
        <v>Does operating your solution require the institution to operate a physical or virtual appliance in their own environment or to provide inbound firewall exceptions to allow your employees to remotely administer systems in the institution's environment?</v>
      </c>
      <c r="C78" s="52" t="str">
        <f>VLOOKUP($A78,'START HERE'!$A$13:$E$36,3,0)&amp;""</f>
        <v/>
      </c>
      <c r="D78" s="41" t="str">
        <f>IF(LEFT(VLOOKUP($A78,'START HERE'!$A$13:$E$36,5,0),21)='Auto Responses'!$A$73,'Auto Responses'!$A$74,VLOOKUP($A78,'START HERE'!$A$13:$E$36,4,0))&amp;""</f>
        <v/>
      </c>
      <c r="E78" s="353" t="str">
        <f>VLOOKUP($A78,'START HERE'!$A$13:$E$36,5,0)&amp;""</f>
        <v/>
      </c>
      <c r="F78" s="195"/>
      <c r="G78" s="37" t="str">
        <f>VLOOKUP($A78,Questions!$A$2:$X$333,21,0)&amp;""</f>
        <v/>
      </c>
      <c r="H78" s="192"/>
      <c r="I78" s="52" t="str">
        <f>VLOOKUP($A78,Questions!$A$2:$X$333,23,0)&amp;""</f>
        <v/>
      </c>
      <c r="J78" s="192"/>
      <c r="K78" s="55" t="b">
        <v>0</v>
      </c>
      <c r="L78" s="62"/>
      <c r="M78" s="1"/>
    </row>
    <row r="79" spans="1:13" s="36" customFormat="1" ht="75.75" thickBot="1" x14ac:dyDescent="0.25">
      <c r="A79" s="25" t="str">
        <f>'START HERE'!$A$36</f>
        <v>REQU-08</v>
      </c>
      <c r="B79" s="26" t="str">
        <f>VLOOKUP($A79,'START HERE'!$A$13:$E$36,2,0)&amp;""</f>
        <v>Does your solution have access to personal or institutional data?</v>
      </c>
      <c r="C79" s="52" t="str">
        <f>VLOOKUP($A79,'START HERE'!$A$13:$E$36,3,0)&amp;""</f>
        <v/>
      </c>
      <c r="D79" s="41" t="str">
        <f>IF(LEFT(VLOOKUP($A79,'START HERE'!$A$13:$E$36,5,0),21)='Auto Responses'!$A$73,'Auto Responses'!$A$74,VLOOKUP($A79,'START HERE'!$A$13:$E$36,4,0))&amp;""</f>
        <v/>
      </c>
      <c r="E79" s="353" t="str">
        <f>VLOOKUP($A79,'START HERE'!$A$13:$E$36,5,0)&amp;""</f>
        <v>This includes patient data, student data, employment data, human research data, financial data, etc.</v>
      </c>
      <c r="F79" s="201"/>
      <c r="G79" s="37" t="str">
        <f>VLOOKUP($A79,Questions!$A$2:$X$333,21,0)&amp;""</f>
        <v/>
      </c>
      <c r="H79" s="192"/>
      <c r="I79" s="52" t="str">
        <f>VLOOKUP($A79,Questions!$A$2:$X$333,23,0)&amp;""</f>
        <v/>
      </c>
      <c r="J79" s="192"/>
      <c r="K79" s="159" t="b">
        <v>0</v>
      </c>
      <c r="L79" s="62"/>
      <c r="M79" s="1"/>
    </row>
    <row r="80" spans="1:13" s="1" customFormat="1" ht="18" x14ac:dyDescent="0.2">
      <c r="A80" s="70" t="str">
        <f>VLOOKUP(LEFT($A81,4),'Auto Responses'!$N$4:$O$38,2,0)&amp;""</f>
        <v xml:space="preserve"> Documentation</v>
      </c>
      <c r="B80" s="29"/>
      <c r="C80" s="38"/>
      <c r="D80" s="38"/>
      <c r="E80" s="354"/>
      <c r="F80" s="139" t="s">
        <v>1099</v>
      </c>
      <c r="G80" s="38"/>
      <c r="H80" s="38"/>
      <c r="I80" s="38"/>
      <c r="J80" s="38"/>
      <c r="K80" s="38"/>
    </row>
    <row r="81" spans="1:12" s="36" customFormat="1" ht="28.5" x14ac:dyDescent="0.2">
      <c r="A81" s="25" t="str">
        <f>Organization!$A$22</f>
        <v>DOCU-01</v>
      </c>
      <c r="B81" s="26" t="str">
        <f>VLOOKUP($A81,Organization!$A$13:$E$67,2,0)&amp;""</f>
        <v>Do you have a well-documented business continuity plan (BCP), with a clear owner, that is tested annually?*</v>
      </c>
      <c r="C81" s="52" t="str">
        <f>VLOOKUP($A81,Organization!$A$13:$E$67,3,0)&amp;""</f>
        <v/>
      </c>
      <c r="D81" s="41" t="str">
        <f>IF(LEFT(VLOOKUP($A81,Organization!$A$13:$E$67,5,0),21)='Auto Responses'!$A$73,'Auto Responses'!$A$74,VLOOKUP($A81,Organization!$A$13:$E$67,4,0))&amp;""</f>
        <v/>
      </c>
      <c r="E81" s="353" t="str">
        <f>VLOOKUP($A81,Organization!$A$13:$E$67,5,0)&amp;""</f>
        <v/>
      </c>
      <c r="F81" s="202"/>
      <c r="G81" s="37" t="str">
        <f>VLOOKUP($A81,Questions!$A$2:$X$333,21,0)&amp;""</f>
        <v>Yes</v>
      </c>
      <c r="H81" s="192"/>
      <c r="I81" s="52" t="str">
        <f>VLOOKUP($A81,Questions!$A$2:$X$333,23,0)&amp;""</f>
        <v>Critical Importance</v>
      </c>
      <c r="J81" s="192"/>
      <c r="K81" s="55" t="b">
        <v>0</v>
      </c>
      <c r="L81" s="1"/>
    </row>
    <row r="82" spans="1:12" s="36" customFormat="1" ht="28.5" x14ac:dyDescent="0.2">
      <c r="A82" s="25" t="str">
        <f>Organization!$A$23</f>
        <v>DOCU-02</v>
      </c>
      <c r="B82" s="26" t="str">
        <f>VLOOKUP($A82,Organization!$A$13:$E$67,2,0)&amp;""</f>
        <v>Do you have a well-documented disaster recovery plan (DRP), with a clear owner, that is tested annually?*</v>
      </c>
      <c r="C82" s="52" t="str">
        <f>VLOOKUP($A82,Organization!$A$13:$E$67,3,0)&amp;""</f>
        <v/>
      </c>
      <c r="D82" s="41" t="str">
        <f>IF(LEFT(VLOOKUP($A82,Organization!$A$13:$E$67,5,0),21)='Auto Responses'!$A$73,'Auto Responses'!$A$74,VLOOKUP($A82,Organization!$A$13:$E$67,4,0))&amp;""</f>
        <v/>
      </c>
      <c r="E82" s="353" t="str">
        <f>VLOOKUP($A82,Organization!$A$13:$E$67,5,0)&amp;""</f>
        <v/>
      </c>
      <c r="F82" s="202"/>
      <c r="G82" s="37" t="str">
        <f>VLOOKUP($A82,Questions!$A$2:$X$333,21,0)&amp;""</f>
        <v>Yes</v>
      </c>
      <c r="H82" s="192"/>
      <c r="I82" s="52" t="str">
        <f>VLOOKUP($A82,Questions!$A$2:$X$333,23,0)&amp;""</f>
        <v>Critical Importance</v>
      </c>
      <c r="J82" s="192"/>
      <c r="K82" s="55" t="b">
        <v>0</v>
      </c>
      <c r="L82" s="1"/>
    </row>
    <row r="83" spans="1:12" s="36" customFormat="1" ht="15" x14ac:dyDescent="0.2">
      <c r="A83" s="25" t="str">
        <f>Organization!$A$24</f>
        <v>DOCU-03</v>
      </c>
      <c r="B83" s="26" t="str">
        <f>VLOOKUP($A83,Organization!$A$13:$E$67,2,0)&amp;""</f>
        <v>Have you undergone a SSAE 18/SOC 2 audit?</v>
      </c>
      <c r="C83" s="52" t="str">
        <f>VLOOKUP($A83,Organization!$A$13:$E$67,3,0)&amp;""</f>
        <v/>
      </c>
      <c r="D83" s="41" t="str">
        <f>IF(LEFT(VLOOKUP($A83,Organization!$A$13:$E$67,5,0),21)='Auto Responses'!$A$73,'Auto Responses'!$A$74,VLOOKUP($A83,Organization!$A$13:$E$67,4,0))&amp;""</f>
        <v/>
      </c>
      <c r="E83" s="353" t="str">
        <f>VLOOKUP($A83,Organization!$A$13:$E$67,5,0)&amp;""</f>
        <v/>
      </c>
      <c r="F83" s="202"/>
      <c r="G83" s="37" t="str">
        <f>VLOOKUP($A83,Questions!$A$2:$X$333,21,0)&amp;""</f>
        <v>Yes</v>
      </c>
      <c r="H83" s="192"/>
      <c r="I83" s="52" t="str">
        <f>VLOOKUP($A83,Questions!$A$2:$X$333,23,0)&amp;""</f>
        <v>Standard Importance</v>
      </c>
      <c r="J83" s="192"/>
      <c r="K83" s="55" t="b">
        <v>0</v>
      </c>
      <c r="L83" s="1"/>
    </row>
    <row r="84" spans="1:12" s="36" customFormat="1" ht="28.5" x14ac:dyDescent="0.2">
      <c r="A84" s="25" t="str">
        <f>Organization!$A$25</f>
        <v>DOCU-04</v>
      </c>
      <c r="B84" s="26" t="str">
        <f>VLOOKUP($A84,Organization!$A$13:$E$67,2,0)&amp;""</f>
        <v>Do you conform with a specific industry standard security framework (e.g., NIST Cybersecurity Framework, CIS Controls, ISO 27001, etc.)?</v>
      </c>
      <c r="C84" s="52" t="str">
        <f>VLOOKUP($A84,Organization!$A$13:$E$67,3,0)&amp;""</f>
        <v/>
      </c>
      <c r="D84" s="41" t="str">
        <f>IF(LEFT(VLOOKUP($A84,Organization!$A$13:$E$67,5,0),21)='Auto Responses'!$A$73,'Auto Responses'!$A$74,VLOOKUP($A84,Organization!$A$13:$E$67,4,0))&amp;""</f>
        <v/>
      </c>
      <c r="E84" s="353" t="str">
        <f>VLOOKUP($A84,Organization!$A$13:$E$67,5,0)&amp;""</f>
        <v/>
      </c>
      <c r="F84" s="202"/>
      <c r="G84" s="37" t="str">
        <f>VLOOKUP($A84,Questions!$A$2:$X$333,21,0)&amp;""</f>
        <v>Yes</v>
      </c>
      <c r="H84" s="192"/>
      <c r="I84" s="52" t="str">
        <f>VLOOKUP($A84,Questions!$A$2:$X$333,23,0)&amp;""</f>
        <v>Standard Importance</v>
      </c>
      <c r="J84" s="192"/>
      <c r="K84" s="55" t="b">
        <v>0</v>
      </c>
      <c r="L84" s="1"/>
    </row>
    <row r="85" spans="1:12" s="36" customFormat="1" ht="42.75" x14ac:dyDescent="0.2">
      <c r="A85" s="25" t="str">
        <f>Organization!$A$26</f>
        <v>DOCU-05</v>
      </c>
      <c r="B85" s="26" t="str">
        <f>VLOOKUP($A85,Organization!$A$13:$E$67,2,0)&amp;""</f>
        <v>Can you provide overall system and/or application architecture diagrams, including a full description of the data flow for all components of the system?</v>
      </c>
      <c r="C85" s="52" t="str">
        <f>VLOOKUP($A85,Organization!$A$13:$E$67,3,0)&amp;""</f>
        <v/>
      </c>
      <c r="D85" s="41" t="str">
        <f>IF(LEFT(VLOOKUP($A85,Organization!$A$13:$E$67,5,0),21)='Auto Responses'!$A$73,'Auto Responses'!$A$74,VLOOKUP($A85,Organization!$A$13:$E$67,4,0))&amp;""</f>
        <v/>
      </c>
      <c r="E85" s="353" t="str">
        <f>VLOOKUP($A85,Organization!$A$13:$E$67,5,0)&amp;""</f>
        <v/>
      </c>
      <c r="F85" s="202"/>
      <c r="G85" s="37" t="str">
        <f>VLOOKUP($A85,Questions!$A$2:$X$333,21,0)&amp;""</f>
        <v>Yes</v>
      </c>
      <c r="H85" s="192"/>
      <c r="I85" s="52" t="str">
        <f>VLOOKUP($A85,Questions!$A$2:$X$333,23,0)&amp;""</f>
        <v>Standard Importance</v>
      </c>
      <c r="J85" s="192"/>
      <c r="K85" s="55" t="b">
        <v>0</v>
      </c>
      <c r="L85" s="1"/>
    </row>
    <row r="86" spans="1:12" s="36" customFormat="1" ht="15" x14ac:dyDescent="0.2">
      <c r="A86" s="25" t="str">
        <f>Organization!$A$27</f>
        <v>DOCU-06</v>
      </c>
      <c r="B86" s="26" t="str">
        <f>VLOOKUP($A86,Organization!$A$13:$E$67,2,0)&amp;""</f>
        <v>Does your organization have a data privacy policy?</v>
      </c>
      <c r="C86" s="52" t="str">
        <f>VLOOKUP($A86,Organization!$A$13:$E$67,3,0)&amp;""</f>
        <v/>
      </c>
      <c r="D86" s="41" t="str">
        <f>IF(LEFT(VLOOKUP($A86,Organization!$A$13:$E$67,5,0),21)='Auto Responses'!$A$73,'Auto Responses'!$A$74,VLOOKUP($A86,Organization!$A$13:$E$67,4,0))&amp;""</f>
        <v/>
      </c>
      <c r="E86" s="353" t="str">
        <f>VLOOKUP($A86,Organization!$A$13:$E$67,5,0)&amp;""</f>
        <v/>
      </c>
      <c r="F86" s="202"/>
      <c r="G86" s="37" t="str">
        <f>VLOOKUP($A86,Questions!$A$2:$X$333,21,0)&amp;""</f>
        <v>Yes</v>
      </c>
      <c r="H86" s="192"/>
      <c r="I86" s="52" t="str">
        <f>VLOOKUP($A86,Questions!$A$2:$X$333,23,0)&amp;""</f>
        <v>Standard Importance</v>
      </c>
      <c r="J86" s="192"/>
      <c r="K86" s="55" t="b">
        <v>0</v>
      </c>
      <c r="L86" s="1"/>
    </row>
    <row r="87" spans="1:12" s="36" customFormat="1" ht="28.5" x14ac:dyDescent="0.2">
      <c r="A87" s="25" t="str">
        <f>Organization!$A$28</f>
        <v>DOCU-07</v>
      </c>
      <c r="B87" s="26" t="str">
        <f>VLOOKUP($A87,Organization!$A$13:$E$67,2,0)&amp;""</f>
        <v>Do you have a documented, and currently implemented, employee onboarding and offboarding policy?</v>
      </c>
      <c r="C87" s="52" t="str">
        <f>VLOOKUP($A87,Organization!$A$13:$E$67,3,0)&amp;""</f>
        <v/>
      </c>
      <c r="D87" s="41" t="str">
        <f>IF(LEFT(VLOOKUP($A87,Organization!$A$13:$E$67,5,0),21)='Auto Responses'!$A$73,'Auto Responses'!$A$74,VLOOKUP($A87,Organization!$A$13:$E$67,4,0))&amp;""</f>
        <v/>
      </c>
      <c r="E87" s="353" t="str">
        <f>VLOOKUP($A87,Organization!$A$13:$E$67,5,0)&amp;""</f>
        <v/>
      </c>
      <c r="F87" s="202"/>
      <c r="G87" s="37" t="str">
        <f>VLOOKUP($A87,Questions!$A$2:$X$333,21,0)&amp;""</f>
        <v>Yes</v>
      </c>
      <c r="H87" s="192"/>
      <c r="I87" s="52" t="str">
        <f>VLOOKUP($A87,Questions!$A$2:$X$333,23,0)&amp;""</f>
        <v>Standard Importance</v>
      </c>
      <c r="J87" s="192"/>
      <c r="K87" s="55" t="b">
        <v>0</v>
      </c>
      <c r="L87" s="1"/>
    </row>
    <row r="88" spans="1:12" s="1" customFormat="1" ht="18" x14ac:dyDescent="0.2">
      <c r="A88" s="70" t="str">
        <f>VLOOKUP(LEFT($A89,4),'Auto Responses'!$N$4:$O$38,2,0)&amp;""</f>
        <v xml:space="preserve"> Assessment of Third Parties</v>
      </c>
      <c r="B88" s="29"/>
      <c r="C88" s="38"/>
      <c r="D88" s="38"/>
      <c r="E88" s="354"/>
      <c r="F88" s="139" t="s">
        <v>1099</v>
      </c>
      <c r="G88" s="38"/>
      <c r="H88" s="38"/>
      <c r="I88" s="38"/>
      <c r="J88" s="38"/>
      <c r="K88" s="38"/>
    </row>
    <row r="89" spans="1:12" s="36" customFormat="1" ht="42.75" x14ac:dyDescent="0.2">
      <c r="A89" s="25" t="str">
        <f>Organization!$A$30</f>
        <v>THRD-01</v>
      </c>
      <c r="B89" s="26" t="str">
        <f>VLOOKUP($A89,Organization!$A$13:$E$67,2,0)&amp;""</f>
        <v>Do you perform security assessments of third-party companies with which you share data (e.g., hosting providers, cloud services, PaaS, IaaS, SaaS)?*</v>
      </c>
      <c r="C89" s="52" t="str">
        <f>VLOOKUP($A89,Organization!$A$13:$E$67,3,0)&amp;""</f>
        <v/>
      </c>
      <c r="D89" s="41" t="str">
        <f>IF(LEFT(VLOOKUP($A89,Organization!$A$13:$E$67,5,0),21)='Auto Responses'!$A$73,'Auto Responses'!$A$74,VLOOKUP($A89,Organization!$A$13:$E$67,4,0))&amp;""</f>
        <v/>
      </c>
      <c r="E89" s="353" t="str">
        <f>VLOOKUP($A89,Organization!$A$13:$E$67,5,0)&amp;""</f>
        <v/>
      </c>
      <c r="F89" s="202"/>
      <c r="G89" s="37" t="str">
        <f>VLOOKUP($A89,Questions!$A$2:$X$333,21,0)&amp;""</f>
        <v>Yes</v>
      </c>
      <c r="H89" s="192"/>
      <c r="I89" s="52" t="str">
        <f>VLOOKUP($A89,Questions!$A$2:$X$333,23,0)&amp;""</f>
        <v>Critical Importance</v>
      </c>
      <c r="J89" s="192"/>
      <c r="K89" s="55" t="b">
        <v>0</v>
      </c>
      <c r="L89" s="1"/>
    </row>
    <row r="90" spans="1:12" s="36" customFormat="1" ht="90" x14ac:dyDescent="0.2">
      <c r="A90" s="25" t="str">
        <f>Organization!$A$31</f>
        <v>THRD-02</v>
      </c>
      <c r="B90" s="26" t="str">
        <f>VLOOKUP($A90,Organization!$A$13:$E$67,2,0)&amp;""</f>
        <v>Do you have contractual language in place with third parties governing access to institutional data?*</v>
      </c>
      <c r="C90" s="52" t="str">
        <f>VLOOKUP($A90,Organization!$A$13:$E$67,3,0)&amp;""</f>
        <v/>
      </c>
      <c r="D90" s="41" t="str">
        <f>IF(LEFT(VLOOKUP($A90,Organization!$A$13:$E$67,5,0),21)='Auto Responses'!$A$73,'Auto Responses'!$A$74,VLOOKUP($A90,Organization!$A$13:$E$67,4,0))&amp;""</f>
        <v/>
      </c>
      <c r="E90" s="353" t="str">
        <f>VLOOKUP($A90,Organization!$A$13:$E$67,5,0)&amp;""</f>
        <v>List each third party and why institutional data is shared with them. Format example: [Third Party Name] - Reason</v>
      </c>
      <c r="F90" s="202"/>
      <c r="G90" s="37" t="str">
        <f>VLOOKUP($A90,Questions!$A$2:$X$333,21,0)&amp;""</f>
        <v>Yes</v>
      </c>
      <c r="H90" s="192"/>
      <c r="I90" s="52" t="str">
        <f>VLOOKUP($A90,Questions!$A$2:$X$333,23,0)&amp;""</f>
        <v>Critical Importance</v>
      </c>
      <c r="J90" s="192"/>
      <c r="K90" s="55" t="b">
        <v>0</v>
      </c>
      <c r="L90" s="1"/>
    </row>
    <row r="91" spans="1:12" s="36" customFormat="1" ht="28.5" x14ac:dyDescent="0.2">
      <c r="A91" s="25" t="str">
        <f>Organization!$A$32</f>
        <v>THRD-03</v>
      </c>
      <c r="B91" s="26" t="str">
        <f>VLOOKUP($A91,Organization!$A$13:$E$67,2,0)&amp;""</f>
        <v>Do the contracts in place with these third parties address liability in the event of a data breach?*</v>
      </c>
      <c r="C91" s="52" t="str">
        <f>VLOOKUP($A91,Organization!$A$13:$E$67,3,0)&amp;""</f>
        <v/>
      </c>
      <c r="D91" s="41" t="str">
        <f>IF(LEFT(VLOOKUP($A91,Organization!$A$13:$E$67,5,0),21)='Auto Responses'!$A$73,'Auto Responses'!$A$74,VLOOKUP($A91,Organization!$A$13:$E$67,4,0))&amp;""</f>
        <v/>
      </c>
      <c r="E91" s="353" t="str">
        <f>VLOOKUP($A91,Organization!$A$13:$E$67,5,0)&amp;""</f>
        <v/>
      </c>
      <c r="F91" s="202"/>
      <c r="G91" s="37" t="str">
        <f>VLOOKUP($A91,Questions!$A$2:$X$333,21,0)&amp;""</f>
        <v>Yes</v>
      </c>
      <c r="H91" s="192"/>
      <c r="I91" s="52" t="str">
        <f>VLOOKUP($A91,Questions!$A$2:$X$333,23,0)&amp;""</f>
        <v>Critical Importance</v>
      </c>
      <c r="J91" s="192"/>
      <c r="K91" s="55" t="b">
        <v>0</v>
      </c>
      <c r="L91" s="1"/>
    </row>
    <row r="92" spans="1:12" s="36" customFormat="1" ht="90" x14ac:dyDescent="0.2">
      <c r="A92" s="25" t="str">
        <f>Organization!$A$33</f>
        <v>THRD-04</v>
      </c>
      <c r="B92" s="26" t="str">
        <f>VLOOKUP($A92,Organization!$A$13:$E$67,2,0)&amp;""</f>
        <v>Do you have an implemented third-party management strategy?*</v>
      </c>
      <c r="C92" s="52" t="str">
        <f>VLOOKUP($A92,Organization!$A$13:$E$67,3,0)&amp;""</f>
        <v/>
      </c>
      <c r="D92" s="41" t="str">
        <f>IF(LEFT(VLOOKUP($A92,Organization!$A$13:$E$67,5,0),21)='Auto Responses'!$A$73,'Auto Responses'!$A$74,VLOOKUP($A92,Organization!$A$13:$E$67,4,0))&amp;""</f>
        <v/>
      </c>
      <c r="E92" s="353" t="str">
        <f>VLOOKUP($A92,Organization!$A$13:$E$67,5,0)&amp;""</f>
        <v>Robust answers from the solution provider improve the quality and efficiency of the security assessment process.</v>
      </c>
      <c r="F92" s="202"/>
      <c r="G92" s="37" t="str">
        <f>VLOOKUP($A92,Questions!$A$2:$X$333,21,0)&amp;""</f>
        <v>Yes</v>
      </c>
      <c r="H92" s="192"/>
      <c r="I92" s="52" t="str">
        <f>VLOOKUP($A92,Questions!$A$2:$X$333,23,0)&amp;""</f>
        <v>Critical Importance</v>
      </c>
      <c r="J92" s="192"/>
      <c r="K92" s="55" t="b">
        <v>0</v>
      </c>
      <c r="L92" s="1"/>
    </row>
    <row r="93" spans="1:12" s="36" customFormat="1" ht="60" x14ac:dyDescent="0.2">
      <c r="A93" s="25" t="str">
        <f>Organization!$A$34</f>
        <v>THRD-05</v>
      </c>
      <c r="B93" s="26" t="str">
        <f>VLOOKUP($A93,Organization!$A$13:$E$67,2,0)&amp;""</f>
        <v>Do you have a process and implemented procedures for managing your hardware supply chain (e.g., telecommunications equipment, export licensing, computing devices)?</v>
      </c>
      <c r="C93" s="52" t="str">
        <f>VLOOKUP($A93,Organization!$A$13:$E$67,3,0)&amp;""</f>
        <v/>
      </c>
      <c r="D93" s="41" t="str">
        <f>IF(LEFT(VLOOKUP($A93,Organization!$A$13:$E$67,5,0),21)='Auto Responses'!$A$73,'Auto Responses'!$A$74,VLOOKUP($A93,Organization!$A$13:$E$67,4,0))&amp;""</f>
        <v/>
      </c>
      <c r="E93" s="353" t="str">
        <f>VLOOKUP($A93,Organization!$A$13:$E$67,5,0)&amp;""</f>
        <v>Make sure you address any national or regional regulations.</v>
      </c>
      <c r="F93" s="202"/>
      <c r="G93" s="37" t="str">
        <f>VLOOKUP($A93,Questions!$A$2:$X$333,21,0)&amp;""</f>
        <v>Yes</v>
      </c>
      <c r="H93" s="192"/>
      <c r="I93" s="52" t="str">
        <f>VLOOKUP($A93,Questions!$A$2:$X$333,23,0)&amp;""</f>
        <v>Standard Importance</v>
      </c>
      <c r="J93" s="192"/>
      <c r="K93" s="55" t="b">
        <v>0</v>
      </c>
      <c r="L93" s="1"/>
    </row>
    <row r="94" spans="1:12" s="1" customFormat="1" ht="18" x14ac:dyDescent="0.2">
      <c r="A94" s="70" t="str">
        <f>VLOOKUP(LEFT($A95,4),'Auto Responses'!$N$4:$O$38,2,0)&amp;""</f>
        <v xml:space="preserve"> Change Management</v>
      </c>
      <c r="B94" s="29"/>
      <c r="C94" s="38"/>
      <c r="D94" s="38"/>
      <c r="E94" s="354"/>
      <c r="F94" s="139" t="s">
        <v>1099</v>
      </c>
      <c r="G94" s="38"/>
      <c r="H94" s="38"/>
      <c r="I94" s="38"/>
      <c r="J94" s="38"/>
      <c r="K94" s="38"/>
    </row>
    <row r="95" spans="1:12" s="36" customFormat="1" ht="28.5" x14ac:dyDescent="0.2">
      <c r="A95" s="25" t="str">
        <f>Organization!$A$36</f>
        <v>CHNG-01</v>
      </c>
      <c r="B95" s="26" t="str">
        <f>VLOOKUP($A95,Organization!$A$13:$E$67,2,0)&amp;""</f>
        <v>Will the institution be notified of major changes to your environment that could impact the institution's security posture?*</v>
      </c>
      <c r="C95" s="52" t="str">
        <f>VLOOKUP($A95,Organization!$A$13:$E$67,3,0)&amp;""</f>
        <v/>
      </c>
      <c r="D95" s="41" t="str">
        <f>IF(LEFT(VLOOKUP($A95,Organization!$A$13:$E$67,5,0),21)='Auto Responses'!$A$73,'Auto Responses'!$A$74,VLOOKUP($A95,Organization!$A$13:$E$67,4,0))&amp;""</f>
        <v/>
      </c>
      <c r="E95" s="353" t="str">
        <f>VLOOKUP($A95,Organization!$A$13:$E$67,5,0)&amp;""</f>
        <v/>
      </c>
      <c r="F95" s="202"/>
      <c r="G95" s="37" t="str">
        <f>VLOOKUP($A95,Questions!$A$2:$X$333,21,0)&amp;""</f>
        <v>Yes</v>
      </c>
      <c r="H95" s="192"/>
      <c r="I95" s="52" t="str">
        <f>VLOOKUP($A95,Questions!$A$2:$X$333,23,0)&amp;""</f>
        <v>Critical Importance</v>
      </c>
      <c r="J95" s="192"/>
      <c r="K95" s="55" t="b">
        <v>0</v>
      </c>
      <c r="L95" s="1"/>
    </row>
    <row r="96" spans="1:12" s="36" customFormat="1" ht="75" x14ac:dyDescent="0.2">
      <c r="A96" s="25" t="str">
        <f>Organization!$A$37</f>
        <v>CHNG-02</v>
      </c>
      <c r="B96" s="26" t="str">
        <f>VLOOKUP($A96,Organization!$A$13:$E$67,2,0)&amp;""</f>
        <v>Does the system support client customizations from one release to another?*</v>
      </c>
      <c r="C96" s="52" t="str">
        <f>VLOOKUP($A96,Organization!$A$13:$E$67,3,0)&amp;""</f>
        <v/>
      </c>
      <c r="D96" s="41" t="str">
        <f>IF(LEFT(VLOOKUP($A96,Organization!$A$13:$E$67,5,0),21)='Auto Responses'!$A$73,'Auto Responses'!$A$74,VLOOKUP($A96,Organization!$A$13:$E$67,4,0))&amp;""</f>
        <v/>
      </c>
      <c r="E96" s="353" t="str">
        <f>VLOOKUP($A96,Organization!$A$13:$E$67,5,0)&amp;""</f>
        <v>Ensure that all relevant details pertaining to CHNG-06 are clearly stated in your response.</v>
      </c>
      <c r="F96" s="202"/>
      <c r="G96" s="37" t="str">
        <f>VLOOKUP($A96,Questions!$A$2:$X$333,21,0)&amp;""</f>
        <v>Yes</v>
      </c>
      <c r="H96" s="192"/>
      <c r="I96" s="52" t="str">
        <f>VLOOKUP($A96,Questions!$A$2:$X$333,23,0)&amp;""</f>
        <v>Critical Importance</v>
      </c>
      <c r="J96" s="192"/>
      <c r="K96" s="55" t="b">
        <v>0</v>
      </c>
      <c r="L96" s="1"/>
    </row>
    <row r="97" spans="1:12" s="36" customFormat="1" ht="28.5" x14ac:dyDescent="0.2">
      <c r="A97" s="25" t="str">
        <f>Organization!$A$38</f>
        <v>CHNG-03</v>
      </c>
      <c r="B97" s="26" t="str">
        <f>VLOOKUP($A97,Organization!$A$13:$E$67,2,0)&amp;""</f>
        <v>Do you have an implemented system configuration management process (e.g.,secure "gold" images, etc.)?*</v>
      </c>
      <c r="C97" s="52" t="str">
        <f>VLOOKUP($A97,Organization!$A$13:$E$67,3,0)&amp;""</f>
        <v/>
      </c>
      <c r="D97" s="41" t="str">
        <f>IF(LEFT(VLOOKUP($A97,Organization!$A$13:$E$67,5,0),21)='Auto Responses'!$A$73,'Auto Responses'!$A$74,VLOOKUP($A97,Organization!$A$13:$E$67,4,0))&amp;""</f>
        <v/>
      </c>
      <c r="E97" s="353" t="str">
        <f>VLOOKUP($A97,Organization!$A$13:$E$67,5,0)&amp;""</f>
        <v/>
      </c>
      <c r="F97" s="202"/>
      <c r="G97" s="37" t="str">
        <f>VLOOKUP($A97,Questions!$A$2:$X$333,21,0)&amp;""</f>
        <v>Yes</v>
      </c>
      <c r="H97" s="192"/>
      <c r="I97" s="52" t="str">
        <f>VLOOKUP($A97,Questions!$A$2:$X$333,23,0)&amp;""</f>
        <v>Critical Importance</v>
      </c>
      <c r="J97" s="192"/>
      <c r="K97" s="55" t="b">
        <v>0</v>
      </c>
      <c r="L97" s="1"/>
    </row>
    <row r="98" spans="1:12" s="36" customFormat="1" ht="15" x14ac:dyDescent="0.2">
      <c r="A98" s="25" t="str">
        <f>Organization!$A$39</f>
        <v>CHNG-04</v>
      </c>
      <c r="B98" s="26" t="str">
        <f>VLOOKUP($A98,Organization!$A$13:$E$67,2,0)&amp;""</f>
        <v>Do you have a documented change management process?</v>
      </c>
      <c r="C98" s="52" t="str">
        <f>VLOOKUP($A98,Organization!$A$13:$E$67,3,0)&amp;""</f>
        <v/>
      </c>
      <c r="D98" s="41" t="str">
        <f>IF(LEFT(VLOOKUP($A98,Organization!$A$13:$E$67,5,0),21)='Auto Responses'!$A$73,'Auto Responses'!$A$74,VLOOKUP($A98,Organization!$A$13:$E$67,4,0))&amp;""</f>
        <v/>
      </c>
      <c r="E98" s="353" t="str">
        <f>VLOOKUP($A98,Organization!$A$13:$E$67,5,0)&amp;""</f>
        <v/>
      </c>
      <c r="F98" s="202"/>
      <c r="G98" s="37" t="str">
        <f>VLOOKUP($A98,Questions!$A$2:$X$333,21,0)&amp;""</f>
        <v>Yes</v>
      </c>
      <c r="H98" s="192"/>
      <c r="I98" s="52" t="str">
        <f>VLOOKUP($A98,Questions!$A$2:$X$333,23,0)&amp;""</f>
        <v>Standard Importance</v>
      </c>
      <c r="J98" s="192"/>
      <c r="K98" s="55" t="b">
        <v>0</v>
      </c>
      <c r="L98" s="1"/>
    </row>
    <row r="99" spans="1:12" s="36" customFormat="1" ht="42.75" x14ac:dyDescent="0.2">
      <c r="A99" s="25" t="str">
        <f>Organization!$A$40</f>
        <v>CHNG-05</v>
      </c>
      <c r="B99" s="26" t="str">
        <f>VLOOKUP($A99,Organization!$A$13:$E$67,2,0)&amp;""</f>
        <v>Does your change management process minimally include authorization, impact analysis, testing, and validation before moving changes to production?</v>
      </c>
      <c r="C99" s="52" t="str">
        <f>VLOOKUP($A99,Organization!$A$13:$E$67,3,0)&amp;""</f>
        <v/>
      </c>
      <c r="D99" s="41" t="str">
        <f>IF(LEFT(VLOOKUP($A99,Organization!$A$13:$E$67,5,0),21)='Auto Responses'!$A$73,'Auto Responses'!$A$74,VLOOKUP($A99,Organization!$A$13:$E$67,4,0))&amp;""</f>
        <v/>
      </c>
      <c r="E99" s="353" t="str">
        <f>VLOOKUP($A99,Organization!$A$13:$E$67,5,0)&amp;""</f>
        <v/>
      </c>
      <c r="F99" s="202"/>
      <c r="G99" s="37" t="str">
        <f>VLOOKUP($A99,Questions!$A$2:$X$333,21,0)&amp;""</f>
        <v>Yes</v>
      </c>
      <c r="H99" s="192"/>
      <c r="I99" s="52" t="str">
        <f>VLOOKUP($A99,Questions!$A$2:$X$333,23,0)&amp;""</f>
        <v>Standard Importance</v>
      </c>
      <c r="J99" s="192"/>
      <c r="K99" s="55" t="b">
        <v>0</v>
      </c>
      <c r="L99" s="1"/>
    </row>
    <row r="100" spans="1:12" s="36" customFormat="1" ht="28.5" x14ac:dyDescent="0.2">
      <c r="A100" s="25" t="str">
        <f>Organization!$A$41</f>
        <v>CHNG-06</v>
      </c>
      <c r="B100" s="26" t="str">
        <f>VLOOKUP($A100,Organization!$A$13:$E$67,2,0)&amp;""</f>
        <v>Does your change management process verify that all required third-party libraries and dependencies are still supported with each major change?</v>
      </c>
      <c r="C100" s="52" t="str">
        <f>VLOOKUP($A100,Organization!$A$13:$E$67,3,0)&amp;""</f>
        <v/>
      </c>
      <c r="D100" s="41" t="str">
        <f>IF(LEFT(VLOOKUP($A100,Organization!$A$13:$E$67,5,0),21)='Auto Responses'!$A$73,'Auto Responses'!$A$74,VLOOKUP($A100,Organization!$A$13:$E$67,4,0))&amp;""</f>
        <v/>
      </c>
      <c r="E100" s="353" t="str">
        <f>VLOOKUP($A100,Organization!$A$13:$E$67,5,0)&amp;""</f>
        <v/>
      </c>
      <c r="F100" s="202"/>
      <c r="G100" s="37" t="str">
        <f>VLOOKUP($A100,Questions!$A$2:$X$333,21,0)&amp;""</f>
        <v>Yes</v>
      </c>
      <c r="H100" s="192"/>
      <c r="I100" s="52" t="str">
        <f>VLOOKUP($A100,Questions!$A$2:$X$333,23,0)&amp;""</f>
        <v>Standard Importance</v>
      </c>
      <c r="J100" s="192"/>
      <c r="K100" s="55" t="b">
        <v>0</v>
      </c>
      <c r="L100" s="1"/>
    </row>
    <row r="101" spans="1:12" s="36" customFormat="1" ht="28.5" x14ac:dyDescent="0.2">
      <c r="A101" s="25" t="str">
        <f>Organization!$A$42</f>
        <v>CHNG-07</v>
      </c>
      <c r="B101" s="26" t="str">
        <f>VLOOKUP($A101,Organization!$A$13:$E$67,2,0)&amp;""</f>
        <v>Do you have policy and procedure, currently implemented, managing how critical patches are applied to all systems and applications?</v>
      </c>
      <c r="C101" s="52" t="str">
        <f>VLOOKUP($A101,Organization!$A$13:$E$67,3,0)&amp;""</f>
        <v/>
      </c>
      <c r="D101" s="41" t="str">
        <f>IF(LEFT(VLOOKUP($A101,Organization!$A$13:$E$67,5,0),21)='Auto Responses'!$A$73,'Auto Responses'!$A$74,VLOOKUP($A101,Organization!$A$13:$E$67,4,0))&amp;""</f>
        <v/>
      </c>
      <c r="E101" s="353" t="str">
        <f>VLOOKUP($A101,Organization!$A$13:$E$67,5,0)&amp;""</f>
        <v/>
      </c>
      <c r="F101" s="202"/>
      <c r="G101" s="37" t="str">
        <f>VLOOKUP($A101,Questions!$A$2:$X$333,21,0)&amp;""</f>
        <v>Yes</v>
      </c>
      <c r="H101" s="192"/>
      <c r="I101" s="52" t="str">
        <f>VLOOKUP($A101,Questions!$A$2:$X$333,23,0)&amp;""</f>
        <v>Standard Importance</v>
      </c>
      <c r="J101" s="192"/>
      <c r="K101" s="55" t="b">
        <v>0</v>
      </c>
      <c r="L101" s="1"/>
    </row>
    <row r="102" spans="1:12" s="36" customFormat="1" ht="28.5" x14ac:dyDescent="0.2">
      <c r="A102" s="25" t="str">
        <f>Organization!$A$43</f>
        <v>CHNG-08</v>
      </c>
      <c r="B102" s="26" t="str">
        <f>VLOOKUP($A102,Organization!$A$13:$E$67,2,0)&amp;""</f>
        <v>Have you implemented policies and procedures that guide how security risks are mitigated until patches can be applied?</v>
      </c>
      <c r="C102" s="52" t="str">
        <f>VLOOKUP($A102,Organization!$A$13:$E$67,3,0)&amp;""</f>
        <v/>
      </c>
      <c r="D102" s="41" t="str">
        <f>IF(LEFT(VLOOKUP($A102,Organization!$A$13:$E$67,5,0),21)='Auto Responses'!$A$73,'Auto Responses'!$A$74,VLOOKUP($A102,Organization!$A$13:$E$67,4,0))&amp;""</f>
        <v/>
      </c>
      <c r="E102" s="353" t="str">
        <f>VLOOKUP($A102,Organization!$A$13:$E$67,5,0)&amp;""</f>
        <v/>
      </c>
      <c r="F102" s="202"/>
      <c r="G102" s="37" t="str">
        <f>VLOOKUP($A102,Questions!$A$2:$X$333,21,0)&amp;""</f>
        <v>Yes</v>
      </c>
      <c r="H102" s="192"/>
      <c r="I102" s="52" t="str">
        <f>VLOOKUP($A102,Questions!$A$2:$X$333,23,0)&amp;""</f>
        <v>Standard Importance</v>
      </c>
      <c r="J102" s="192"/>
      <c r="K102" s="55" t="b">
        <v>0</v>
      </c>
      <c r="L102" s="1"/>
    </row>
    <row r="103" spans="1:12" s="36" customFormat="1" ht="28.5" x14ac:dyDescent="0.2">
      <c r="A103" s="25" t="str">
        <f>Organization!$A$44</f>
        <v>CHNG-09</v>
      </c>
      <c r="B103" s="26" t="str">
        <f>VLOOKUP($A103,Organization!$A$13:$E$67,2,0)&amp;""</f>
        <v>Do clients have the option to not participate in or postpone an upgrade to a new release?</v>
      </c>
      <c r="C103" s="52" t="str">
        <f>VLOOKUP($A103,Organization!$A$13:$E$67,3,0)&amp;""</f>
        <v/>
      </c>
      <c r="D103" s="41" t="str">
        <f>IF(LEFT(VLOOKUP($A103,Organization!$A$13:$E$67,5,0),21)='Auto Responses'!$A$73,'Auto Responses'!$A$74,VLOOKUP($A103,Organization!$A$13:$E$67,4,0))&amp;""</f>
        <v/>
      </c>
      <c r="E103" s="353" t="str">
        <f>VLOOKUP($A103,Organization!$A$13:$E$67,5,0)&amp;""</f>
        <v/>
      </c>
      <c r="F103" s="202"/>
      <c r="G103" s="37" t="str">
        <f>VLOOKUP($A103,Questions!$A$2:$X$333,21,0)&amp;""</f>
        <v>Yes</v>
      </c>
      <c r="H103" s="192"/>
      <c r="I103" s="52" t="str">
        <f>VLOOKUP($A103,Questions!$A$2:$X$333,23,0)&amp;""</f>
        <v>Minor Importance</v>
      </c>
      <c r="J103" s="192"/>
      <c r="K103" s="55" t="b">
        <v>0</v>
      </c>
      <c r="L103" s="1"/>
    </row>
    <row r="104" spans="1:12" s="36" customFormat="1" ht="75" x14ac:dyDescent="0.2">
      <c r="A104" s="25" t="str">
        <f>Organization!$A$45</f>
        <v>CHNG-10</v>
      </c>
      <c r="B104" s="26" t="str">
        <f>VLOOKUP($A104,Organization!$A$13:$E$67,2,0)&amp;""</f>
        <v>Do you have a fully implemented solution support strategy that defines how many concurrent versions you support?</v>
      </c>
      <c r="C104" s="52" t="str">
        <f>VLOOKUP($A104,Organization!$A$13:$E$67,3,0)&amp;""</f>
        <v/>
      </c>
      <c r="D104" s="41" t="str">
        <f>IF(LEFT(VLOOKUP($A104,Organization!$A$13:$E$67,5,0),21)='Auto Responses'!$A$73,'Auto Responses'!$A$74,VLOOKUP($A104,Organization!$A$13:$E$67,4,0))&amp;""</f>
        <v/>
      </c>
      <c r="E104" s="353" t="str">
        <f>VLOOKUP($A104,Organization!$A$13:$E$67,5,0)&amp;""</f>
        <v>List the current version you support and what percentage of customers are utilizing that version.</v>
      </c>
      <c r="F104" s="202"/>
      <c r="G104" s="37" t="str">
        <f>VLOOKUP($A104,Questions!$A$2:$X$333,21,0)&amp;""</f>
        <v>Yes</v>
      </c>
      <c r="H104" s="192"/>
      <c r="I104" s="52" t="str">
        <f>VLOOKUP($A104,Questions!$A$2:$X$333,23,0)&amp;""</f>
        <v>Minor Importance</v>
      </c>
      <c r="J104" s="192"/>
      <c r="K104" s="55" t="b">
        <v>0</v>
      </c>
      <c r="L104" s="1"/>
    </row>
    <row r="105" spans="1:12" s="36" customFormat="1" ht="15" x14ac:dyDescent="0.2">
      <c r="A105" s="25" t="str">
        <f>Organization!$A$46</f>
        <v>CHNG-11</v>
      </c>
      <c r="B105" s="26" t="str">
        <f>VLOOKUP($A105,Organization!$A$13:$E$67,2,0)&amp;""</f>
        <v>Do you have a release schedule for product updates?</v>
      </c>
      <c r="C105" s="52" t="str">
        <f>VLOOKUP($A105,Organization!$A$13:$E$67,3,0)&amp;""</f>
        <v/>
      </c>
      <c r="D105" s="41" t="str">
        <f>IF(LEFT(VLOOKUP($A105,Organization!$A$13:$E$67,5,0),21)='Auto Responses'!$A$73,'Auto Responses'!$A$74,VLOOKUP($A105,Organization!$A$13:$E$67,4,0))&amp;""</f>
        <v/>
      </c>
      <c r="E105" s="353" t="str">
        <f>VLOOKUP($A105,Organization!$A$13:$E$67,5,0)&amp;""</f>
        <v/>
      </c>
      <c r="F105" s="202"/>
      <c r="G105" s="37" t="str">
        <f>VLOOKUP($A105,Questions!$A$2:$X$333,21,0)&amp;""</f>
        <v>Yes</v>
      </c>
      <c r="H105" s="192"/>
      <c r="I105" s="52" t="str">
        <f>VLOOKUP($A105,Questions!$A$2:$X$333,23,0)&amp;""</f>
        <v>Minor Importance</v>
      </c>
      <c r="J105" s="192"/>
      <c r="K105" s="55" t="b">
        <v>0</v>
      </c>
      <c r="L105" s="1"/>
    </row>
    <row r="106" spans="1:12" s="36" customFormat="1" ht="28.5" x14ac:dyDescent="0.2">
      <c r="A106" s="25" t="str">
        <f>Organization!$A$47</f>
        <v>CHNG-12</v>
      </c>
      <c r="B106" s="26" t="str">
        <f>VLOOKUP($A106,Organization!$A$13:$E$67,2,0)&amp;""</f>
        <v>Do you have a technology roadmap, for at least the next two years, for enhancements and bug fixes for the solution being assessed?</v>
      </c>
      <c r="C106" s="52" t="str">
        <f>VLOOKUP($A106,Organization!$A$13:$E$67,3,0)&amp;""</f>
        <v/>
      </c>
      <c r="D106" s="41" t="str">
        <f>IF(LEFT(VLOOKUP($A106,Organization!$A$13:$E$67,5,0),21)='Auto Responses'!$A$73,'Auto Responses'!$A$74,VLOOKUP($A106,Organization!$A$13:$E$67,4,0))&amp;""</f>
        <v/>
      </c>
      <c r="E106" s="353" t="str">
        <f>VLOOKUP($A106,Organization!$A$13:$E$67,5,0)&amp;""</f>
        <v/>
      </c>
      <c r="F106" s="202"/>
      <c r="G106" s="37" t="str">
        <f>VLOOKUP($A106,Questions!$A$2:$X$333,21,0)&amp;""</f>
        <v>Yes</v>
      </c>
      <c r="H106" s="192"/>
      <c r="I106" s="52" t="str">
        <f>VLOOKUP($A106,Questions!$A$2:$X$333,23,0)&amp;""</f>
        <v>Minor Importance</v>
      </c>
      <c r="J106" s="192"/>
      <c r="K106" s="55" t="b">
        <v>0</v>
      </c>
      <c r="L106" s="1"/>
    </row>
    <row r="107" spans="1:12" s="36" customFormat="1" ht="28.5" x14ac:dyDescent="0.2">
      <c r="A107" s="25" t="str">
        <f>Organization!$A$48</f>
        <v>CHNG-13</v>
      </c>
      <c r="B107" s="26" t="str">
        <f>VLOOKUP($A107,Organization!$A$13:$E$67,2,0)&amp;""</f>
        <v>Can solution updates be completed without institutional involvement (i.e., technically or organizationally)?</v>
      </c>
      <c r="C107" s="52" t="str">
        <f>VLOOKUP($A107,Organization!$A$13:$E$67,3,0)&amp;""</f>
        <v/>
      </c>
      <c r="D107" s="41" t="str">
        <f>IF(LEFT(VLOOKUP($A107,Organization!$A$13:$E$67,5,0),21)='Auto Responses'!$A$73,'Auto Responses'!$A$74,VLOOKUP($A107,Organization!$A$13:$E$67,4,0))&amp;""</f>
        <v/>
      </c>
      <c r="E107" s="353" t="str">
        <f>VLOOKUP($A107,Organization!$A$13:$E$67,5,0)&amp;""</f>
        <v/>
      </c>
      <c r="F107" s="202"/>
      <c r="G107" s="37" t="str">
        <f>VLOOKUP($A107,Questions!$A$2:$X$333,21,0)&amp;""</f>
        <v>Yes</v>
      </c>
      <c r="H107" s="192"/>
      <c r="I107" s="52" t="str">
        <f>VLOOKUP($A107,Questions!$A$2:$X$333,23,0)&amp;""</f>
        <v>Minor Importance</v>
      </c>
      <c r="J107" s="192"/>
      <c r="K107" s="55" t="b">
        <v>0</v>
      </c>
      <c r="L107" s="1"/>
    </row>
    <row r="108" spans="1:12" s="36" customFormat="1" ht="28.5" x14ac:dyDescent="0.2">
      <c r="A108" s="25" t="str">
        <f>Organization!$A$49</f>
        <v>CHNG-14</v>
      </c>
      <c r="B108" s="26" t="str">
        <f>VLOOKUP($A108,Organization!$A$13:$E$67,2,0)&amp;""</f>
        <v>Are upgrades or system changes installed during off-peak hours or in a manner that does not impact the customer?</v>
      </c>
      <c r="C108" s="52" t="str">
        <f>VLOOKUP($A108,Organization!$A$13:$E$67,3,0)&amp;""</f>
        <v/>
      </c>
      <c r="D108" s="41" t="str">
        <f>IF(LEFT(VLOOKUP($A108,Organization!$A$13:$E$67,5,0),21)='Auto Responses'!$A$73,'Auto Responses'!$A$74,VLOOKUP($A108,Organization!$A$13:$E$67,4,0))&amp;""</f>
        <v/>
      </c>
      <c r="E108" s="353" t="str">
        <f>VLOOKUP($A108,Organization!$A$13:$E$67,5,0)&amp;""</f>
        <v/>
      </c>
      <c r="F108" s="202"/>
      <c r="G108" s="37" t="str">
        <f>VLOOKUP($A108,Questions!$A$2:$X$333,21,0)&amp;""</f>
        <v>Yes</v>
      </c>
      <c r="H108" s="192"/>
      <c r="I108" s="52" t="str">
        <f>VLOOKUP($A108,Questions!$A$2:$X$333,23,0)&amp;""</f>
        <v>Minor Importance</v>
      </c>
      <c r="J108" s="192"/>
      <c r="K108" s="55" t="b">
        <v>0</v>
      </c>
      <c r="L108" s="1"/>
    </row>
    <row r="109" spans="1:12" s="36" customFormat="1" ht="28.5" x14ac:dyDescent="0.2">
      <c r="A109" s="25" t="str">
        <f>Organization!$A$50</f>
        <v>CHNG-15</v>
      </c>
      <c r="B109" s="26" t="str">
        <f>VLOOKUP($A109,Organization!$A$13:$E$67,2,0)&amp;""</f>
        <v>Do procedures exist to provide that emergency changes are documented and authorized (including after-the-fact approval)?</v>
      </c>
      <c r="C109" s="52" t="str">
        <f>VLOOKUP($A109,Organization!$A$13:$E$67,3,0)&amp;""</f>
        <v/>
      </c>
      <c r="D109" s="41" t="str">
        <f>IF(LEFT(VLOOKUP($A109,Organization!$A$13:$E$67,5,0),21)='Auto Responses'!$A$73,'Auto Responses'!$A$74,VLOOKUP($A109,Organization!$A$13:$E$67,4,0))&amp;""</f>
        <v/>
      </c>
      <c r="E109" s="353" t="str">
        <f>VLOOKUP($A109,Organization!$A$13:$E$67,5,0)&amp;""</f>
        <v/>
      </c>
      <c r="F109" s="202"/>
      <c r="G109" s="37" t="str">
        <f>VLOOKUP($A109,Questions!$A$2:$X$333,21,0)&amp;""</f>
        <v>Yes</v>
      </c>
      <c r="H109" s="192"/>
      <c r="I109" s="52" t="str">
        <f>VLOOKUP($A109,Questions!$A$2:$X$333,23,0)&amp;""</f>
        <v>Minor Importance</v>
      </c>
      <c r="J109" s="192"/>
      <c r="K109" s="55" t="b">
        <v>0</v>
      </c>
      <c r="L109" s="1"/>
    </row>
    <row r="110" spans="1:12" s="36" customFormat="1" ht="42.75" x14ac:dyDescent="0.2">
      <c r="A110" s="25" t="str">
        <f>Organization!$A$51</f>
        <v>CHNG-16</v>
      </c>
      <c r="B110" s="26" t="str">
        <f>VLOOKUP($A110,Organization!$A$13:$E$67,2,0)&amp;""</f>
        <v>Do you have a systems management and configuration strategy that encompasses servers, appliances, cloud services, applications, and mobile devices (company and employee owned)?</v>
      </c>
      <c r="C110" s="52" t="str">
        <f>VLOOKUP($A110,Organization!$A$13:$E$67,3,0)&amp;""</f>
        <v/>
      </c>
      <c r="D110" s="41" t="str">
        <f>IF(LEFT(VLOOKUP($A110,Organization!$A$13:$E$67,5,0),21)='Auto Responses'!$A$73,'Auto Responses'!$A$74,VLOOKUP($A110,Organization!$A$13:$E$67,4,0))&amp;""</f>
        <v/>
      </c>
      <c r="E110" s="353" t="str">
        <f>VLOOKUP($A110,Organization!$A$13:$E$67,5,0)&amp;""</f>
        <v/>
      </c>
      <c r="F110" s="202"/>
      <c r="G110" s="37" t="str">
        <f>VLOOKUP($A110,Questions!$A$2:$X$333,21,0)&amp;""</f>
        <v>Yes</v>
      </c>
      <c r="H110" s="192"/>
      <c r="I110" s="52" t="str">
        <f>VLOOKUP($A110,Questions!$A$2:$X$333,23,0)&amp;""</f>
        <v>Minor Importance</v>
      </c>
      <c r="J110" s="192"/>
      <c r="K110" s="55" t="b">
        <v>0</v>
      </c>
      <c r="L110" s="1"/>
    </row>
    <row r="111" spans="1:12" s="1" customFormat="1" ht="18" x14ac:dyDescent="0.2">
      <c r="A111" s="70" t="str">
        <f>VLOOKUP(LEFT($A112,4),'Auto Responses'!$N$4:$O$38,2,0)&amp;""</f>
        <v xml:space="preserve"> Policies, Processes, and Procedures</v>
      </c>
      <c r="B111" s="29"/>
      <c r="C111" s="38"/>
      <c r="D111" s="38"/>
      <c r="E111" s="354"/>
      <c r="F111" s="139" t="s">
        <v>1099</v>
      </c>
      <c r="G111" s="38"/>
      <c r="H111" s="38"/>
      <c r="I111" s="38"/>
      <c r="J111" s="38"/>
      <c r="K111" s="38"/>
    </row>
    <row r="112" spans="1:12" s="36" customFormat="1" ht="15" x14ac:dyDescent="0.2">
      <c r="A112" s="25" t="str">
        <f>Organization!$A$53</f>
        <v>PPPR-01</v>
      </c>
      <c r="B112" s="26" t="str">
        <f>VLOOKUP($A112,Organization!$A$13:$E$67,2,0)&amp;""</f>
        <v>Do you have a documented patch management process?*</v>
      </c>
      <c r="C112" s="52" t="str">
        <f>VLOOKUP($A112,Organization!$A$13:$E$67,3,0)&amp;""</f>
        <v/>
      </c>
      <c r="D112" s="41" t="str">
        <f>IF(LEFT(VLOOKUP($A112,Organization!$A$13:$E$67,5,0),21)='Auto Responses'!$A$73,'Auto Responses'!$A$74,VLOOKUP($A112,Organization!$A$13:$E$67,4,0))&amp;""</f>
        <v/>
      </c>
      <c r="E112" s="353" t="str">
        <f>VLOOKUP($A112,Organization!$A$13:$E$67,5,0)&amp;""</f>
        <v/>
      </c>
      <c r="F112" s="202"/>
      <c r="G112" s="37" t="str">
        <f>VLOOKUP($A112,Questions!$A$2:$X$333,21,0)&amp;""</f>
        <v>Yes</v>
      </c>
      <c r="H112" s="192"/>
      <c r="I112" s="52" t="str">
        <f>VLOOKUP($A112,Questions!$A$2:$X$333,23,0)&amp;""</f>
        <v>Critical Importance</v>
      </c>
      <c r="J112" s="192"/>
      <c r="K112" s="55" t="b">
        <v>0</v>
      </c>
      <c r="L112" s="1"/>
    </row>
    <row r="113" spans="1:12" s="36" customFormat="1" ht="28.5" x14ac:dyDescent="0.2">
      <c r="A113" s="25" t="str">
        <f>Organization!$A$54</f>
        <v>PPPR-02</v>
      </c>
      <c r="B113" s="26" t="str">
        <f>VLOOKUP($A113,Organization!$A$13:$E$67,2,0)&amp;""</f>
        <v>Can your organization comply with institutional policies on privacy and data protection with regard to users of institutional systems, if required?*</v>
      </c>
      <c r="C113" s="52" t="str">
        <f>VLOOKUP($A113,Organization!$A$13:$E$67,3,0)&amp;""</f>
        <v/>
      </c>
      <c r="D113" s="41" t="str">
        <f>IF(LEFT(VLOOKUP($A113,Organization!$A$13:$E$67,5,0),21)='Auto Responses'!$A$73,'Auto Responses'!$A$74,VLOOKUP($A113,Organization!$A$13:$E$67,4,0))&amp;""</f>
        <v/>
      </c>
      <c r="E113" s="353" t="str">
        <f>VLOOKUP($A113,Organization!$A$13:$E$67,5,0)&amp;""</f>
        <v/>
      </c>
      <c r="F113" s="202"/>
      <c r="G113" s="37" t="str">
        <f>VLOOKUP($A113,Questions!$A$2:$X$333,21,0)&amp;""</f>
        <v>Yes</v>
      </c>
      <c r="H113" s="192"/>
      <c r="I113" s="52" t="str">
        <f>VLOOKUP($A113,Questions!$A$2:$X$333,23,0)&amp;""</f>
        <v>Critical Importance</v>
      </c>
      <c r="J113" s="192"/>
      <c r="K113" s="55" t="b">
        <v>0</v>
      </c>
      <c r="L113" s="1"/>
    </row>
    <row r="114" spans="1:12" s="36" customFormat="1" ht="45" x14ac:dyDescent="0.2">
      <c r="A114" s="25" t="str">
        <f>Organization!$A$55</f>
        <v>PPPR-03</v>
      </c>
      <c r="B114" s="26" t="str">
        <f>VLOOKUP($A114,Organization!$A$13:$E$67,2,0)&amp;""</f>
        <v>Is your company subject to the institution's geographic region's laws and regulations?*</v>
      </c>
      <c r="C114" s="52" t="str">
        <f>VLOOKUP($A114,Organization!$A$13:$E$67,3,0)&amp;""</f>
        <v/>
      </c>
      <c r="D114" s="41" t="str">
        <f>IF(LEFT(VLOOKUP($A114,Organization!$A$13:$E$67,5,0),21)='Auto Responses'!$A$73,'Auto Responses'!$A$74,VLOOKUP($A114,Organization!$A$13:$E$67,4,0))&amp;""</f>
        <v/>
      </c>
      <c r="E114" s="353" t="str">
        <f>VLOOKUP($A114,Organization!$A$13:$E$67,5,0)&amp;""</f>
        <v>State the country that governs and regulates your company.</v>
      </c>
      <c r="F114" s="202"/>
      <c r="G114" s="37" t="str">
        <f>VLOOKUP($A114,Questions!$A$2:$X$333,21,0)&amp;""</f>
        <v>Yes</v>
      </c>
      <c r="H114" s="192"/>
      <c r="I114" s="52" t="str">
        <f>VLOOKUP($A114,Questions!$A$2:$X$333,23,0)&amp;""</f>
        <v>Critical Importance</v>
      </c>
      <c r="J114" s="192"/>
      <c r="K114" s="55" t="b">
        <v>0</v>
      </c>
      <c r="L114" s="1"/>
    </row>
    <row r="115" spans="1:12" s="36" customFormat="1" ht="15" x14ac:dyDescent="0.2">
      <c r="A115" s="25" t="str">
        <f>Organization!$A$56</f>
        <v>PPPR-04</v>
      </c>
      <c r="B115" s="26" t="str">
        <f>VLOOKUP($A115,Organization!$A$13:$E$67,2,0)&amp;""</f>
        <v>Can you accommodate encryption requirements using open standards?</v>
      </c>
      <c r="C115" s="52" t="str">
        <f>VLOOKUP($A115,Organization!$A$13:$E$67,3,0)&amp;""</f>
        <v/>
      </c>
      <c r="D115" s="41" t="str">
        <f>IF(LEFT(VLOOKUP($A115,Organization!$A$13:$E$67,5,0),21)='Auto Responses'!$A$73,'Auto Responses'!$A$74,VLOOKUP($A115,Organization!$A$13:$E$67,4,0))&amp;""</f>
        <v/>
      </c>
      <c r="E115" s="353" t="str">
        <f>VLOOKUP($A115,Organization!$A$13:$E$67,5,0)&amp;""</f>
        <v/>
      </c>
      <c r="F115" s="202"/>
      <c r="G115" s="37" t="str">
        <f>VLOOKUP($A115,Questions!$A$2:$X$333,21,0)&amp;""</f>
        <v>Yes</v>
      </c>
      <c r="H115" s="192"/>
      <c r="I115" s="52" t="str">
        <f>VLOOKUP($A115,Questions!$A$2:$X$333,23,0)&amp;""</f>
        <v>Standard Importance</v>
      </c>
      <c r="J115" s="192"/>
      <c r="K115" s="55" t="b">
        <v>0</v>
      </c>
      <c r="L115" s="1"/>
    </row>
    <row r="116" spans="1:12" s="36" customFormat="1" ht="15" x14ac:dyDescent="0.2">
      <c r="A116" s="25" t="str">
        <f>Organization!$A$57</f>
        <v>PPPR-05</v>
      </c>
      <c r="B116" s="26" t="str">
        <f>VLOOKUP($A116,Organization!$A$13:$E$67,2,0)&amp;""</f>
        <v>Do you have a documented systems development life cycle (SDLC)?</v>
      </c>
      <c r="C116" s="52" t="str">
        <f>VLOOKUP($A116,Organization!$A$13:$E$67,3,0)&amp;""</f>
        <v/>
      </c>
      <c r="D116" s="41" t="str">
        <f>IF(LEFT(VLOOKUP($A116,Organization!$A$13:$E$67,5,0),21)='Auto Responses'!$A$73,'Auto Responses'!$A$74,VLOOKUP($A116,Organization!$A$13:$E$67,4,0))&amp;""</f>
        <v/>
      </c>
      <c r="E116" s="353" t="str">
        <f>VLOOKUP($A116,Organization!$A$13:$E$67,5,0)&amp;""</f>
        <v/>
      </c>
      <c r="F116" s="202"/>
      <c r="G116" s="37" t="str">
        <f>VLOOKUP($A116,Questions!$A$2:$X$333,21,0)&amp;""</f>
        <v>Yes</v>
      </c>
      <c r="H116" s="192"/>
      <c r="I116" s="52" t="str">
        <f>VLOOKUP($A116,Questions!$A$2:$X$333,23,0)&amp;""</f>
        <v>Standard Importance</v>
      </c>
      <c r="J116" s="192"/>
      <c r="K116" s="55" t="b">
        <v>0</v>
      </c>
      <c r="L116" s="1"/>
    </row>
    <row r="117" spans="1:12" s="36" customFormat="1" ht="28.5" x14ac:dyDescent="0.2">
      <c r="A117" s="25" t="str">
        <f>Organization!$A$58</f>
        <v>PPPR-06</v>
      </c>
      <c r="B117" s="26" t="str">
        <f>VLOOKUP($A117,Organization!$A$13:$E$67,2,0)&amp;""</f>
        <v>Do you perform background screenings or multi-state background checks on all employees prior to their first day of work?</v>
      </c>
      <c r="C117" s="52" t="str">
        <f>VLOOKUP($A117,Organization!$A$13:$E$67,3,0)&amp;""</f>
        <v/>
      </c>
      <c r="D117" s="41" t="str">
        <f>IF(LEFT(VLOOKUP($A117,Organization!$A$13:$E$67,5,0),21)='Auto Responses'!$A$73,'Auto Responses'!$A$74,VLOOKUP($A117,Organization!$A$13:$E$67,4,0))&amp;""</f>
        <v/>
      </c>
      <c r="E117" s="353" t="str">
        <f>VLOOKUP($A117,Organization!$A$13:$E$67,5,0)&amp;""</f>
        <v/>
      </c>
      <c r="F117" s="202"/>
      <c r="G117" s="37" t="str">
        <f>VLOOKUP($A117,Questions!$A$2:$X$333,21,0)&amp;""</f>
        <v>Yes</v>
      </c>
      <c r="H117" s="192"/>
      <c r="I117" s="52" t="str">
        <f>VLOOKUP($A117,Questions!$A$2:$X$333,23,0)&amp;""</f>
        <v>Standard Importance</v>
      </c>
      <c r="J117" s="192"/>
      <c r="K117" s="55" t="b">
        <v>0</v>
      </c>
      <c r="L117" s="1"/>
    </row>
    <row r="118" spans="1:12" s="36" customFormat="1" ht="15" x14ac:dyDescent="0.2">
      <c r="A118" s="25" t="str">
        <f>Organization!$A$59</f>
        <v>PPPR-07</v>
      </c>
      <c r="B118" s="26" t="str">
        <f>VLOOKUP($A118,Organization!$A$13:$E$67,2,0)&amp;""</f>
        <v>Do you require new employees to fill out agreements and review policies?</v>
      </c>
      <c r="C118" s="52" t="str">
        <f>VLOOKUP($A118,Organization!$A$13:$E$67,3,0)&amp;""</f>
        <v/>
      </c>
      <c r="D118" s="41" t="str">
        <f>IF(LEFT(VLOOKUP($A118,Organization!$A$13:$E$67,5,0),21)='Auto Responses'!$A$73,'Auto Responses'!$A$74,VLOOKUP($A118,Organization!$A$13:$E$67,4,0))&amp;""</f>
        <v/>
      </c>
      <c r="E118" s="353" t="str">
        <f>VLOOKUP($A118,Organization!$A$13:$E$67,5,0)&amp;""</f>
        <v/>
      </c>
      <c r="F118" s="202"/>
      <c r="G118" s="37" t="str">
        <f>VLOOKUP($A118,Questions!$A$2:$X$333,21,0)&amp;""</f>
        <v>Yes</v>
      </c>
      <c r="H118" s="192"/>
      <c r="I118" s="52" t="str">
        <f>VLOOKUP($A118,Questions!$A$2:$X$333,23,0)&amp;""</f>
        <v>Standard Importance</v>
      </c>
      <c r="J118" s="192"/>
      <c r="K118" s="55" t="b">
        <v>0</v>
      </c>
      <c r="L118" s="1"/>
    </row>
    <row r="119" spans="1:12" s="36" customFormat="1" ht="15" x14ac:dyDescent="0.2">
      <c r="A119" s="25" t="str">
        <f>Organization!$A$60</f>
        <v>PPPR-08</v>
      </c>
      <c r="B119" s="26" t="str">
        <f>VLOOKUP($A119,Organization!$A$13:$E$67,2,0)&amp;""</f>
        <v>Do you have a documented information security policy?</v>
      </c>
      <c r="C119" s="52" t="str">
        <f>VLOOKUP($A119,Organization!$A$13:$E$67,3,0)&amp;""</f>
        <v/>
      </c>
      <c r="D119" s="41" t="str">
        <f>IF(LEFT(VLOOKUP($A119,Organization!$A$13:$E$67,5,0),21)='Auto Responses'!$A$73,'Auto Responses'!$A$74,VLOOKUP($A119,Organization!$A$13:$E$67,4,0))&amp;""</f>
        <v/>
      </c>
      <c r="E119" s="353" t="str">
        <f>VLOOKUP($A119,Organization!$A$13:$E$67,5,0)&amp;""</f>
        <v/>
      </c>
      <c r="F119" s="202"/>
      <c r="G119" s="37" t="str">
        <f>VLOOKUP($A119,Questions!$A$2:$X$333,21,0)&amp;""</f>
        <v>Yes</v>
      </c>
      <c r="H119" s="192"/>
      <c r="I119" s="52" t="str">
        <f>VLOOKUP($A119,Questions!$A$2:$X$333,23,0)&amp;""</f>
        <v>Standard Importance</v>
      </c>
      <c r="J119" s="192"/>
      <c r="K119" s="55" t="b">
        <v>0</v>
      </c>
      <c r="L119" s="1"/>
    </row>
    <row r="120" spans="1:12" s="36" customFormat="1" ht="15" x14ac:dyDescent="0.2">
      <c r="A120" s="25" t="str">
        <f>Organization!$A$61</f>
        <v>PPPR-09</v>
      </c>
      <c r="B120" s="26" t="str">
        <f>VLOOKUP($A120,Organization!$A$13:$E$67,2,0)&amp;""</f>
        <v>Are information security principles designed into the product lifecycle?</v>
      </c>
      <c r="C120" s="52" t="str">
        <f>VLOOKUP($A120,Organization!$A$13:$E$67,3,0)&amp;""</f>
        <v/>
      </c>
      <c r="D120" s="41" t="str">
        <f>IF(LEFT(VLOOKUP($A120,Organization!$A$13:$E$67,5,0),21)='Auto Responses'!$A$73,'Auto Responses'!$A$74,VLOOKUP($A120,Organization!$A$13:$E$67,4,0))&amp;""</f>
        <v/>
      </c>
      <c r="E120" s="353" t="str">
        <f>VLOOKUP($A120,Organization!$A$13:$E$67,5,0)&amp;""</f>
        <v/>
      </c>
      <c r="F120" s="202"/>
      <c r="G120" s="37" t="str">
        <f>VLOOKUP($A120,Questions!$A$2:$X$333,21,0)&amp;""</f>
        <v>Yes</v>
      </c>
      <c r="H120" s="192"/>
      <c r="I120" s="52" t="str">
        <f>VLOOKUP($A120,Questions!$A$2:$X$333,23,0)&amp;""</f>
        <v>Minor Importance</v>
      </c>
      <c r="J120" s="192"/>
      <c r="K120" s="55" t="b">
        <v>0</v>
      </c>
      <c r="L120" s="1"/>
    </row>
    <row r="121" spans="1:12" s="36" customFormat="1" ht="15" x14ac:dyDescent="0.2">
      <c r="A121" s="25" t="str">
        <f>Organization!$A$62</f>
        <v>PPPR-10</v>
      </c>
      <c r="B121" s="26" t="str">
        <f>VLOOKUP($A121,Organization!$A$13:$E$67,2,0)&amp;""</f>
        <v>Will you comply with applicable breach notification laws?</v>
      </c>
      <c r="C121" s="52" t="str">
        <f>VLOOKUP($A121,Organization!$A$13:$E$67,3,0)&amp;""</f>
        <v/>
      </c>
      <c r="D121" s="41" t="str">
        <f>IF(LEFT(VLOOKUP($A121,Organization!$A$13:$E$67,5,0),21)='Auto Responses'!$A$73,'Auto Responses'!$A$74,VLOOKUP($A121,Organization!$A$13:$E$67,4,0))&amp;""</f>
        <v/>
      </c>
      <c r="E121" s="353" t="str">
        <f>VLOOKUP($A121,Organization!$A$13:$E$67,5,0)&amp;""</f>
        <v/>
      </c>
      <c r="F121" s="202"/>
      <c r="G121" s="37" t="str">
        <f>VLOOKUP($A121,Questions!$A$2:$X$333,21,0)&amp;""</f>
        <v>Yes</v>
      </c>
      <c r="H121" s="192"/>
      <c r="I121" s="52" t="str">
        <f>VLOOKUP($A121,Questions!$A$2:$X$333,23,0)&amp;""</f>
        <v>Minor Importance</v>
      </c>
      <c r="J121" s="192"/>
      <c r="K121" s="55" t="b">
        <v>0</v>
      </c>
      <c r="L121" s="1"/>
    </row>
    <row r="122" spans="1:12" s="36" customFormat="1" ht="15" x14ac:dyDescent="0.2">
      <c r="A122" s="25" t="str">
        <f>Organization!$A$63</f>
        <v>PPPR-11</v>
      </c>
      <c r="B122" s="26" t="str">
        <f>VLOOKUP($A122,Organization!$A$13:$E$67,2,0)&amp;""</f>
        <v>Do you have an information security awareness program?</v>
      </c>
      <c r="C122" s="52" t="str">
        <f>VLOOKUP($A122,Organization!$A$13:$E$67,3,0)&amp;""</f>
        <v/>
      </c>
      <c r="D122" s="41" t="str">
        <f>IF(LEFT(VLOOKUP($A122,Organization!$A$13:$E$67,5,0),21)='Auto Responses'!$A$73,'Auto Responses'!$A$74,VLOOKUP($A122,Organization!$A$13:$E$67,4,0))&amp;""</f>
        <v/>
      </c>
      <c r="E122" s="353" t="str">
        <f>VLOOKUP($A122,Organization!$A$13:$E$67,5,0)&amp;""</f>
        <v/>
      </c>
      <c r="F122" s="202"/>
      <c r="G122" s="37" t="str">
        <f>VLOOKUP($A122,Questions!$A$2:$X$333,21,0)&amp;""</f>
        <v>Yes</v>
      </c>
      <c r="H122" s="192"/>
      <c r="I122" s="52" t="str">
        <f>VLOOKUP($A122,Questions!$A$2:$X$333,23,0)&amp;""</f>
        <v>Minor Importance</v>
      </c>
      <c r="J122" s="192"/>
      <c r="K122" s="55" t="b">
        <v>0</v>
      </c>
      <c r="L122" s="1"/>
    </row>
    <row r="123" spans="1:12" s="36" customFormat="1" ht="15" x14ac:dyDescent="0.2">
      <c r="A123" s="25" t="str">
        <f>Organization!$A$64</f>
        <v>PPPR-12</v>
      </c>
      <c r="B123" s="26" t="str">
        <f>VLOOKUP($A123,Organization!$A$13:$E$67,2,0)&amp;""</f>
        <v>Is security awareness training mandatory for all employees?</v>
      </c>
      <c r="C123" s="52" t="str">
        <f>VLOOKUP($A123,Organization!$A$13:$E$67,3,0)&amp;""</f>
        <v/>
      </c>
      <c r="D123" s="41" t="str">
        <f>IF(LEFT(VLOOKUP($A123,Organization!$A$13:$E$67,5,0),21)='Auto Responses'!$A$73,'Auto Responses'!$A$74,VLOOKUP($A123,Organization!$A$13:$E$67,4,0))&amp;""</f>
        <v/>
      </c>
      <c r="E123" s="353" t="str">
        <f>VLOOKUP($A123,Organization!$A$13:$E$67,5,0)&amp;""</f>
        <v/>
      </c>
      <c r="F123" s="202"/>
      <c r="G123" s="37" t="str">
        <f>VLOOKUP($A123,Questions!$A$2:$X$333,21,0)&amp;""</f>
        <v>Yes</v>
      </c>
      <c r="H123" s="192"/>
      <c r="I123" s="52" t="str">
        <f>VLOOKUP($A123,Questions!$A$2:$X$333,23,0)&amp;""</f>
        <v>Minor Importance</v>
      </c>
      <c r="J123" s="192"/>
      <c r="K123" s="55" t="b">
        <v>0</v>
      </c>
      <c r="L123" s="1"/>
    </row>
    <row r="124" spans="1:12" s="36" customFormat="1" ht="42.75" x14ac:dyDescent="0.2">
      <c r="A124" s="25" t="str">
        <f>Organization!$A$65</f>
        <v>PPPR-13</v>
      </c>
      <c r="B124" s="26" t="str">
        <f>VLOOKUP($A124,Organization!$A$13:$E$67,2,0)&amp;""</f>
        <v>Do you have process and procedure(s) documented, and currently followed, that require a review and update of the access list(s) for privileged accounts?</v>
      </c>
      <c r="C124" s="52" t="str">
        <f>VLOOKUP($A124,Organization!$A$13:$E$67,3,0)&amp;""</f>
        <v/>
      </c>
      <c r="D124" s="41" t="str">
        <f>IF(LEFT(VLOOKUP($A124,Organization!$A$13:$E$67,5,0),21)='Auto Responses'!$A$73,'Auto Responses'!$A$74,VLOOKUP($A124,Organization!$A$13:$E$67,4,0))&amp;""</f>
        <v/>
      </c>
      <c r="E124" s="353" t="str">
        <f>VLOOKUP($A124,Organization!$A$13:$E$67,5,0)&amp;""</f>
        <v/>
      </c>
      <c r="F124" s="202"/>
      <c r="G124" s="37" t="str">
        <f>VLOOKUP($A124,Questions!$A$2:$X$333,21,0)&amp;""</f>
        <v>Yes</v>
      </c>
      <c r="H124" s="192"/>
      <c r="I124" s="52" t="str">
        <f>VLOOKUP($A124,Questions!$A$2:$X$333,23,0)&amp;""</f>
        <v>Minor Importance</v>
      </c>
      <c r="J124" s="192"/>
      <c r="K124" s="55" t="b">
        <v>0</v>
      </c>
      <c r="L124" s="1"/>
    </row>
    <row r="125" spans="1:12" s="36" customFormat="1" ht="28.5" x14ac:dyDescent="0.2">
      <c r="A125" s="25" t="str">
        <f>Organization!$A$66</f>
        <v>PPPR-14</v>
      </c>
      <c r="B125" s="26" t="str">
        <f>VLOOKUP($A125,Organization!$A$13:$E$67,2,0)&amp;""</f>
        <v>Do you have documented, and currently implemented, internal audit processes and procedures?</v>
      </c>
      <c r="C125" s="52" t="str">
        <f>VLOOKUP($A125,Organization!$A$13:$E$67,3,0)&amp;""</f>
        <v/>
      </c>
      <c r="D125" s="41" t="str">
        <f>IF(LEFT(VLOOKUP($A125,Organization!$A$13:$E$67,5,0),21)='Auto Responses'!$A$73,'Auto Responses'!$A$74,VLOOKUP($A125,Organization!$A$13:$E$67,4,0))&amp;""</f>
        <v/>
      </c>
      <c r="E125" s="353" t="str">
        <f>VLOOKUP($A125,Organization!$A$13:$E$67,5,0)&amp;""</f>
        <v/>
      </c>
      <c r="F125" s="202"/>
      <c r="G125" s="37" t="str">
        <f>VLOOKUP($A125,Questions!$A$2:$X$333,21,0)&amp;""</f>
        <v>Yes</v>
      </c>
      <c r="H125" s="192"/>
      <c r="I125" s="52" t="str">
        <f>VLOOKUP($A125,Questions!$A$2:$X$333,23,0)&amp;""</f>
        <v>Minor Importance</v>
      </c>
      <c r="J125" s="192"/>
      <c r="K125" s="55" t="b">
        <v>0</v>
      </c>
      <c r="L125" s="1"/>
    </row>
    <row r="126" spans="1:12" s="36" customFormat="1" ht="29.25" thickBot="1" x14ac:dyDescent="0.25">
      <c r="A126" s="25" t="str">
        <f>Organization!$A$67</f>
        <v>PPPR-15</v>
      </c>
      <c r="B126" s="26" t="str">
        <f>VLOOKUP($A126,Organization!$A$13:$E$67,2,0)&amp;""</f>
        <v>Does your organization have physical security controls and policies in place?</v>
      </c>
      <c r="C126" s="52" t="str">
        <f>VLOOKUP($A126,Organization!$A$13:$E$67,3,0)&amp;""</f>
        <v/>
      </c>
      <c r="D126" s="41" t="str">
        <f>IF(LEFT(VLOOKUP($A126,Organization!$A$13:$E$67,5,0),21)='Auto Responses'!$A$73,'Auto Responses'!$A$74,VLOOKUP($A126,Organization!$A$13:$E$67,4,0))&amp;""</f>
        <v/>
      </c>
      <c r="E126" s="353" t="str">
        <f>VLOOKUP($A126,Organization!$A$13:$E$67,5,0)&amp;""</f>
        <v/>
      </c>
      <c r="F126" s="202"/>
      <c r="G126" s="37" t="str">
        <f>VLOOKUP($A126,Questions!$A$2:$X$333,21,0)&amp;""</f>
        <v>Yes</v>
      </c>
      <c r="H126" s="192"/>
      <c r="I126" s="52" t="str">
        <f>VLOOKUP($A126,Questions!$A$2:$X$333,23,0)&amp;""</f>
        <v>Minor Importance</v>
      </c>
      <c r="J126" s="192"/>
      <c r="K126" s="56" t="b">
        <v>0</v>
      </c>
      <c r="L126" s="1"/>
    </row>
    <row r="127" spans="1:12" s="1" customFormat="1" ht="18" x14ac:dyDescent="0.2">
      <c r="A127" s="70" t="str">
        <f>VLOOKUP(LEFT($A128,4),'Auto Responses'!$N$4:$O$38,2,0)&amp;""</f>
        <v xml:space="preserve"> Authentication, Authorization, and Account Management</v>
      </c>
      <c r="B127" s="29"/>
      <c r="C127" s="38"/>
      <c r="D127" s="38"/>
      <c r="E127" s="354"/>
      <c r="F127" s="139" t="s">
        <v>1099</v>
      </c>
      <c r="G127" s="38"/>
      <c r="H127" s="38"/>
      <c r="I127" s="38"/>
      <c r="J127" s="38"/>
      <c r="K127" s="38"/>
    </row>
    <row r="128" spans="1:12" s="36" customFormat="1" ht="165" x14ac:dyDescent="0.2">
      <c r="A128" s="25" t="str">
        <f>Product!$A$20</f>
        <v>AAAI-01</v>
      </c>
      <c r="B128" s="26" t="str">
        <f>VLOOKUP($A128,Product!$A$13:$E$61,2,0)&amp;""</f>
        <v>Does your solution support single sign-on (SSO) protocols for user and administrator authentication?*</v>
      </c>
      <c r="C128" s="52" t="str">
        <f>VLOOKUP($A128,Product!$A$13:$E$61,3,0)&amp;""</f>
        <v/>
      </c>
      <c r="D128" s="41" t="str">
        <f>IF(LEFT(VLOOKUP($A128,Product!$A$13:$E$61,5,0),21)='Auto Responses'!$A$73,'Auto Responses'!$A$74,VLOOKUP($A128,Product!$A$13:$E$61,4,0))&amp;""</f>
        <v/>
      </c>
      <c r="E128" s="353" t="str">
        <f>VLOOKUP($A128,Product!$A$13:$E$61,5,0)&amp;""</f>
        <v>Answer "yes" only if user AND administrator authentication is supported. If partially supported, answer "no." Ensure you respond to any guidance in the Additional Information column.</v>
      </c>
      <c r="F128" s="202"/>
      <c r="G128" s="37" t="str">
        <f>VLOOKUP($A128,Questions!$A$2:$X$333,21,0)&amp;""</f>
        <v>Yes</v>
      </c>
      <c r="H128" s="192"/>
      <c r="I128" s="52" t="str">
        <f>VLOOKUP($A128,Questions!$A$2:$X$333,23,0)&amp;""</f>
        <v>Critical Importance</v>
      </c>
      <c r="J128" s="192"/>
      <c r="K128" s="55" t="b">
        <v>0</v>
      </c>
      <c r="L128" s="1"/>
    </row>
    <row r="129" spans="1:12" s="36" customFormat="1" ht="28.5" x14ac:dyDescent="0.2">
      <c r="A129" s="25" t="str">
        <f>Product!$A$21</f>
        <v>AAAI-02</v>
      </c>
      <c r="B129" s="26" t="str">
        <f>VLOOKUP($A129,Product!$A$13:$E$61,2,0)&amp;""</f>
        <v>Does your solution support local authentication protocols for user and administrator authentication?*</v>
      </c>
      <c r="C129" s="52" t="str">
        <f>VLOOKUP($A129,Product!$A$13:$E$61,3,0)&amp;""</f>
        <v/>
      </c>
      <c r="D129" s="41" t="str">
        <f>IF(LEFT(VLOOKUP($A129,Product!$A$13:$E$61,5,0),21)='Auto Responses'!$A$73,'Auto Responses'!$A$74,VLOOKUP($A129,Product!$A$13:$E$61,4,0))&amp;""</f>
        <v/>
      </c>
      <c r="E129" s="353" t="str">
        <f>VLOOKUP($A129,Product!$A$13:$E$61,5,0)&amp;""</f>
        <v/>
      </c>
      <c r="F129" s="202"/>
      <c r="G129" s="37" t="str">
        <f>VLOOKUP($A129,Questions!$A$2:$X$333,21,0)&amp;""</f>
        <v>Yes</v>
      </c>
      <c r="H129" s="192"/>
      <c r="I129" s="52" t="str">
        <f>VLOOKUP($A129,Questions!$A$2:$X$333,23,0)&amp;""</f>
        <v>Critical Importance</v>
      </c>
      <c r="J129" s="192"/>
      <c r="K129" s="55" t="b">
        <v>0</v>
      </c>
      <c r="L129" s="1"/>
    </row>
    <row r="130" spans="1:12" s="36" customFormat="1" ht="28.5" x14ac:dyDescent="0.2">
      <c r="A130" s="25" t="str">
        <f>Product!$A$22</f>
        <v>AAAI-03</v>
      </c>
      <c r="B130" s="26" t="str">
        <f>VLOOKUP($A130,Product!$A$13:$E$61,2,0)&amp;""</f>
        <v>Can you enforce password/passphrase complexity requirements (provided by the institution)?*</v>
      </c>
      <c r="C130" s="52" t="str">
        <f>VLOOKUP($A130,Product!$A$13:$E$61,3,0)&amp;""</f>
        <v/>
      </c>
      <c r="D130" s="41" t="str">
        <f>IF(LEFT(VLOOKUP($A130,Product!$A$13:$E$61,5,0),21)='Auto Responses'!$A$73,'Auto Responses'!$A$74,VLOOKUP($A130,Product!$A$13:$E$61,4,0))&amp;""</f>
        <v/>
      </c>
      <c r="E130" s="353" t="str">
        <f>VLOOKUP($A130,Product!$A$13:$E$61,5,0)&amp;""</f>
        <v/>
      </c>
      <c r="F130" s="202"/>
      <c r="G130" s="37" t="str">
        <f>VLOOKUP($A130,Questions!$A$2:$X$333,21,0)&amp;""</f>
        <v>Yes</v>
      </c>
      <c r="H130" s="192"/>
      <c r="I130" s="52" t="str">
        <f>VLOOKUP($A130,Questions!$A$2:$X$333,23,0)&amp;""</f>
        <v>Critical Importance</v>
      </c>
      <c r="J130" s="192"/>
      <c r="K130" s="55" t="b">
        <v>0</v>
      </c>
      <c r="L130" s="1"/>
    </row>
    <row r="131" spans="1:12" s="36" customFormat="1" ht="105" x14ac:dyDescent="0.2">
      <c r="A131" s="25" t="str">
        <f>Product!$A$23</f>
        <v>AAAI-04</v>
      </c>
      <c r="B131" s="26" t="str">
        <f>VLOOKUP($A131,Product!$A$13:$E$61,2,0)&amp;""</f>
        <v>Does the system have password complexity or length limitations and/or restrictions?*</v>
      </c>
      <c r="C131" s="52" t="str">
        <f>VLOOKUP($A131,Product!$A$13:$E$61,3,0)&amp;""</f>
        <v/>
      </c>
      <c r="D131" s="41" t="str">
        <f>IF(LEFT(VLOOKUP($A131,Product!$A$13:$E$61,5,0),21)='Auto Responses'!$A$73,'Auto Responses'!$A$74,VLOOKUP($A131,Product!$A$13:$E$61,4,0))&amp;""</f>
        <v/>
      </c>
      <c r="E131" s="353" t="str">
        <f>VLOOKUP($A131,Product!$A$13:$E$61,5,0)&amp;""</f>
        <v>Answer "yes" if your solution has internal limits to password complexity (max langth, certain special characters unsupported, etc.).</v>
      </c>
      <c r="F131" s="202"/>
      <c r="G131" s="37" t="str">
        <f>VLOOKUP($A131,Questions!$A$2:$X$333,21,0)&amp;""</f>
        <v>No</v>
      </c>
      <c r="H131" s="192"/>
      <c r="I131" s="52" t="str">
        <f>VLOOKUP($A131,Questions!$A$2:$X$333,23,0)&amp;""</f>
        <v>Critical Importance</v>
      </c>
      <c r="J131" s="192"/>
      <c r="K131" s="55" t="b">
        <v>0</v>
      </c>
      <c r="L131" s="1"/>
    </row>
    <row r="132" spans="1:12" s="36" customFormat="1" ht="28.5" x14ac:dyDescent="0.2">
      <c r="A132" s="25" t="str">
        <f>Product!$A$24</f>
        <v>AAAI-05</v>
      </c>
      <c r="B132" s="26" t="str">
        <f>VLOOKUP($A132,Product!$A$13:$E$61,2,0)&amp;""</f>
        <v>Do you have documented password/passphrase reset procedures that are currently implemented in the system and/or customer support?*</v>
      </c>
      <c r="C132" s="52" t="str">
        <f>VLOOKUP($A132,Product!$A$13:$E$61,3,0)&amp;""</f>
        <v/>
      </c>
      <c r="D132" s="41" t="str">
        <f>IF(LEFT(VLOOKUP($A132,Product!$A$13:$E$61,5,0),21)='Auto Responses'!$A$73,'Auto Responses'!$A$74,VLOOKUP($A132,Product!$A$13:$E$61,4,0))&amp;""</f>
        <v/>
      </c>
      <c r="E132" s="353" t="str">
        <f>VLOOKUP($A132,Product!$A$13:$E$61,5,0)&amp;""</f>
        <v/>
      </c>
      <c r="F132" s="202"/>
      <c r="G132" s="37" t="str">
        <f>VLOOKUP($A132,Questions!$A$2:$X$333,21,0)&amp;""</f>
        <v>Yes</v>
      </c>
      <c r="H132" s="192"/>
      <c r="I132" s="52" t="str">
        <f>VLOOKUP($A132,Questions!$A$2:$X$333,23,0)&amp;""</f>
        <v>Critical Importance</v>
      </c>
      <c r="J132" s="192"/>
      <c r="K132" s="55" t="b">
        <v>0</v>
      </c>
      <c r="L132" s="1"/>
    </row>
    <row r="133" spans="1:12" s="36" customFormat="1" ht="28.5" x14ac:dyDescent="0.2">
      <c r="A133" s="25" t="str">
        <f>Product!$A$25</f>
        <v>AAAI-06</v>
      </c>
      <c r="B133" s="26" t="str">
        <f>VLOOKUP($A133,Product!$A$13:$E$61,2,0)&amp;""</f>
        <v>Does your organization participate in InCommon or another eduGAIN-affiliated trust federation?*</v>
      </c>
      <c r="C133" s="52" t="str">
        <f>VLOOKUP($A133,Product!$A$13:$E$61,3,0)&amp;""</f>
        <v/>
      </c>
      <c r="D133" s="41" t="str">
        <f>IF(LEFT(VLOOKUP($A133,Product!$A$13:$E$61,5,0),21)='Auto Responses'!$A$73,'Auto Responses'!$A$74,VLOOKUP($A133,Product!$A$13:$E$61,4,0))&amp;""</f>
        <v/>
      </c>
      <c r="E133" s="353" t="str">
        <f>VLOOKUP($A133,Product!$A$13:$E$61,5,0)&amp;""</f>
        <v/>
      </c>
      <c r="F133" s="202"/>
      <c r="G133" s="37" t="str">
        <f>VLOOKUP($A133,Questions!$A$2:$X$333,21,0)&amp;""</f>
        <v>Yes</v>
      </c>
      <c r="H133" s="192"/>
      <c r="I133" s="52" t="str">
        <f>VLOOKUP($A133,Questions!$A$2:$X$333,23,0)&amp;""</f>
        <v>Critical Importance</v>
      </c>
      <c r="J133" s="192"/>
      <c r="K133" s="55" t="b">
        <v>0</v>
      </c>
      <c r="L133" s="1"/>
    </row>
    <row r="134" spans="1:12" s="36" customFormat="1" ht="28.5" x14ac:dyDescent="0.2">
      <c r="A134" s="25" t="str">
        <f>Product!$A$26</f>
        <v>AAAI-07</v>
      </c>
      <c r="B134" s="26" t="str">
        <f>VLOOKUP($A134,Product!$A$13:$E$61,2,0)&amp;""</f>
        <v>Are there any passwords/passphrases hard-coded into your systems or solutions?*</v>
      </c>
      <c r="C134" s="52" t="str">
        <f>VLOOKUP($A134,Product!$A$13:$E$61,3,0)&amp;""</f>
        <v/>
      </c>
      <c r="D134" s="41" t="str">
        <f>IF(LEFT(VLOOKUP($A134,Product!$A$13:$E$61,5,0),21)='Auto Responses'!$A$73,'Auto Responses'!$A$74,VLOOKUP($A134,Product!$A$13:$E$61,4,0))&amp;""</f>
        <v/>
      </c>
      <c r="E134" s="353" t="str">
        <f>VLOOKUP($A134,Product!$A$13:$E$61,5,0)&amp;""</f>
        <v/>
      </c>
      <c r="F134" s="202"/>
      <c r="G134" s="37" t="str">
        <f>VLOOKUP($A134,Questions!$A$2:$X$333,21,0)&amp;""</f>
        <v>No</v>
      </c>
      <c r="H134" s="192"/>
      <c r="I134" s="52" t="str">
        <f>VLOOKUP($A134,Questions!$A$2:$X$333,23,0)&amp;""</f>
        <v>Critical Importance</v>
      </c>
      <c r="J134" s="192"/>
      <c r="K134" s="55" t="b">
        <v>0</v>
      </c>
      <c r="L134" s="1"/>
    </row>
    <row r="135" spans="1:12" s="36" customFormat="1" ht="15" x14ac:dyDescent="0.2">
      <c r="A135" s="25" t="str">
        <f>Product!$A$27</f>
        <v>AAAI-08</v>
      </c>
      <c r="B135" s="26" t="str">
        <f>VLOOKUP($A135,Product!$A$13:$E$61,2,0)&amp;""</f>
        <v>Are you storing any passwords in plaintext?*</v>
      </c>
      <c r="C135" s="52" t="str">
        <f>VLOOKUP($A135,Product!$A$13:$E$61,3,0)&amp;""</f>
        <v/>
      </c>
      <c r="D135" s="41" t="str">
        <f>IF(LEFT(VLOOKUP($A135,Product!$A$13:$E$61,5,0),21)='Auto Responses'!$A$73,'Auto Responses'!$A$74,VLOOKUP($A135,Product!$A$13:$E$61,4,0))&amp;""</f>
        <v/>
      </c>
      <c r="E135" s="353" t="str">
        <f>VLOOKUP($A135,Product!$A$13:$E$61,5,0)&amp;""</f>
        <v/>
      </c>
      <c r="F135" s="202"/>
      <c r="G135" s="37" t="str">
        <f>VLOOKUP($A135,Questions!$A$2:$X$333,21,0)&amp;""</f>
        <v>No</v>
      </c>
      <c r="H135" s="192"/>
      <c r="I135" s="52" t="str">
        <f>VLOOKUP($A135,Questions!$A$2:$X$333,23,0)&amp;""</f>
        <v>Critical Importance</v>
      </c>
      <c r="J135" s="192"/>
      <c r="K135" s="55" t="b">
        <v>0</v>
      </c>
      <c r="L135" s="1"/>
    </row>
    <row r="136" spans="1:12" s="36" customFormat="1" ht="28.5" x14ac:dyDescent="0.2">
      <c r="A136" s="25" t="str">
        <f>Product!$A$28</f>
        <v>AAAI-09</v>
      </c>
      <c r="B136" s="26" t="str">
        <f>VLOOKUP($A136,Product!$A$13:$E$61,2,0)&amp;""</f>
        <v>Are audit logs available that include AT LEAST all of the following: login, logout, actions performed, and source IP address?*</v>
      </c>
      <c r="C136" s="52" t="str">
        <f>VLOOKUP($A136,Product!$A$13:$E$61,3,0)&amp;""</f>
        <v/>
      </c>
      <c r="D136" s="41" t="str">
        <f>IF(LEFT(VLOOKUP($A136,Product!$A$13:$E$61,5,0),21)='Auto Responses'!$A$73,'Auto Responses'!$A$74,VLOOKUP($A136,Product!$A$13:$E$61,4,0))&amp;""</f>
        <v/>
      </c>
      <c r="E136" s="353" t="str">
        <f>VLOOKUP($A136,Product!$A$13:$E$61,5,0)&amp;""</f>
        <v/>
      </c>
      <c r="F136" s="202"/>
      <c r="G136" s="37" t="str">
        <f>VLOOKUP($A136,Questions!$A$2:$X$333,21,0)&amp;""</f>
        <v>Yes</v>
      </c>
      <c r="H136" s="192"/>
      <c r="I136" s="52" t="str">
        <f>VLOOKUP($A136,Questions!$A$2:$X$333,23,0)&amp;""</f>
        <v>Critical Importance</v>
      </c>
      <c r="J136" s="192"/>
      <c r="K136" s="55" t="b">
        <v>0</v>
      </c>
      <c r="L136" s="1"/>
    </row>
    <row r="137" spans="1:12" s="36" customFormat="1" ht="85.5" x14ac:dyDescent="0.2">
      <c r="A137" s="25" t="str">
        <f>Product!$A$29</f>
        <v>AAAI-10</v>
      </c>
      <c r="B137" s="26" t="str">
        <f>VLOOKUP($A137,Product!$A$13:$E$61,2,0)&amp;""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37" s="326" t="str">
        <f>VLOOKUP($A137,Product!$A$13:$E$61,3,0)&amp;""</f>
        <v/>
      </c>
      <c r="D137" s="325" t="str">
        <f>IF(LEFT(VLOOKUP($A137,Product!$A$13:$E$61,5,0),21)='Auto Responses'!$A$73,'Auto Responses'!$A$74,VLOOKUP($A137,Product!$A$13:$E$61,4,0))&amp;""</f>
        <v/>
      </c>
      <c r="E137" s="353" t="str">
        <f>VLOOKUP($A137,Product!$A$13:$E$61,5,0)&amp;""</f>
        <v>Ensure that all elements of AAAI-10 are clearly stated in your response.</v>
      </c>
      <c r="F137" s="202"/>
      <c r="G137" s="37" t="str">
        <f>VLOOKUP($A137,Questions!$A$2:$X$333,21,0)&amp;""</f>
        <v>Yes</v>
      </c>
      <c r="H137" s="192"/>
      <c r="I137" s="52" t="str">
        <f>VLOOKUP($A137,Questions!$A$2:$X$333,23,0)&amp;""</f>
        <v>Critical Importance</v>
      </c>
      <c r="J137" s="192"/>
      <c r="K137" s="55" t="b">
        <v>0</v>
      </c>
      <c r="L137" s="1"/>
    </row>
    <row r="138" spans="1:12" s="36" customFormat="1" ht="60" x14ac:dyDescent="0.2">
      <c r="A138" s="25" t="str">
        <f>Product!$A$30</f>
        <v>AAAI-11</v>
      </c>
      <c r="B138" s="26" t="str">
        <f>VLOOKUP($A138,Product!$A$13:$E$61,2,0)&amp;""</f>
        <v>Can you provide the institution documentation regarding the retention period for those logs, how logs are protected, and whether they are accessible to the customer (and if so, how)?*</v>
      </c>
      <c r="C138" s="52" t="str">
        <f>VLOOKUP($A138,Product!$A$13:$E$61,3,0)&amp;""</f>
        <v/>
      </c>
      <c r="D138" s="41" t="str">
        <f>IF(LEFT(VLOOKUP($A138,Product!$A$13:$E$61,5,0),21)='Auto Responses'!$A$73,'Auto Responses'!$A$74,VLOOKUP($A138,Product!$A$13:$E$61,4,0))&amp;""</f>
        <v/>
      </c>
      <c r="E138" s="353" t="str">
        <f>VLOOKUP($A138,Product!$A$13:$E$61,5,0)&amp;""</f>
        <v>Ensure that all elements of AAAI-11 are clearly stated in your response.</v>
      </c>
      <c r="F138" s="202"/>
      <c r="G138" s="37" t="str">
        <f>VLOOKUP($A138,Questions!$A$2:$X$333,21,0)&amp;""</f>
        <v>Yes</v>
      </c>
      <c r="H138" s="192"/>
      <c r="I138" s="52" t="str">
        <f>VLOOKUP($A138,Questions!$A$2:$X$333,23,0)&amp;""</f>
        <v>Critical Importance</v>
      </c>
      <c r="J138" s="192"/>
      <c r="K138" s="55" t="b">
        <v>0</v>
      </c>
      <c r="L138" s="1"/>
    </row>
    <row r="139" spans="1:12" s="36" customFormat="1" ht="28.5" x14ac:dyDescent="0.2">
      <c r="A139" s="25" t="str">
        <f>Product!$A$31</f>
        <v>AAAI-12</v>
      </c>
      <c r="B139" s="26" t="str">
        <f>VLOOKUP($A139,Product!$A$13:$E$61,2,0)&amp;""</f>
        <v>Does your application support integration with other authentication and authorization systems?</v>
      </c>
      <c r="C139" s="52" t="str">
        <f>VLOOKUP($A139,Product!$A$13:$E$61,3,0)&amp;""</f>
        <v/>
      </c>
      <c r="D139" s="41" t="str">
        <f>IF(LEFT(VLOOKUP($A139,Product!$A$13:$E$61,5,0),21)='Auto Responses'!$A$73,'Auto Responses'!$A$74,VLOOKUP($A139,Product!$A$13:$E$61,4,0))&amp;""</f>
        <v/>
      </c>
      <c r="E139" s="353" t="str">
        <f>VLOOKUP($A139,Product!$A$13:$E$61,5,0)&amp;""</f>
        <v/>
      </c>
      <c r="F139" s="202"/>
      <c r="G139" s="37" t="str">
        <f>VLOOKUP($A139,Questions!$A$2:$X$333,21,0)&amp;""</f>
        <v>Yes</v>
      </c>
      <c r="H139" s="192"/>
      <c r="I139" s="52" t="str">
        <f>VLOOKUP($A139,Questions!$A$2:$X$333,23,0)&amp;""</f>
        <v>Standard Importance</v>
      </c>
      <c r="J139" s="192"/>
      <c r="K139" s="55" t="b">
        <v>0</v>
      </c>
      <c r="L139" s="1"/>
    </row>
    <row r="140" spans="1:12" s="36" customFormat="1" ht="42.75" x14ac:dyDescent="0.2">
      <c r="A140" s="25" t="str">
        <f>Product!$A$32</f>
        <v>AAAI-13</v>
      </c>
      <c r="B140" s="26" t="str">
        <f>VLOOKUP($A140,Product!$A$13:$E$61,2,0)&amp;""</f>
        <v>Do you allow the customer to specify attribute mappings for any needed information beyond a user identifier? (e.g., Reference eduPerson, ePPA/ePPN/ePE)</v>
      </c>
      <c r="C140" s="52" t="str">
        <f>VLOOKUP($A140,Product!$A$13:$E$61,3,0)&amp;""</f>
        <v/>
      </c>
      <c r="D140" s="41" t="str">
        <f>IF(LEFT(VLOOKUP($A140,Product!$A$13:$E$61,5,0),21)='Auto Responses'!$A$73,'Auto Responses'!$A$74,VLOOKUP($A140,Product!$A$13:$E$61,4,0))&amp;""</f>
        <v/>
      </c>
      <c r="E140" s="353" t="str">
        <f>VLOOKUP($A140,Product!$A$13:$E$61,5,0)&amp;""</f>
        <v/>
      </c>
      <c r="F140" s="202"/>
      <c r="G140" s="37" t="str">
        <f>VLOOKUP($A140,Questions!$A$2:$X$333,21,0)&amp;""</f>
        <v>Yes</v>
      </c>
      <c r="H140" s="192"/>
      <c r="I140" s="52" t="str">
        <f>VLOOKUP($A140,Questions!$A$2:$X$333,23,0)&amp;""</f>
        <v>Standard Importance</v>
      </c>
      <c r="J140" s="192"/>
      <c r="K140" s="55" t="b">
        <v>0</v>
      </c>
      <c r="L140" s="1"/>
    </row>
    <row r="141" spans="1:12" s="36" customFormat="1" ht="15" x14ac:dyDescent="0.2">
      <c r="A141" s="25" t="str">
        <f>Product!$A$33</f>
        <v>AAAI-14</v>
      </c>
      <c r="B141" s="26" t="str">
        <f>VLOOKUP($A141,Product!$A$13:$E$61,2,0)&amp;""</f>
        <v>Does your application support directory integration for user accounts?</v>
      </c>
      <c r="C141" s="52" t="str">
        <f>VLOOKUP($A141,Product!$A$13:$E$61,3,0)&amp;""</f>
        <v/>
      </c>
      <c r="D141" s="41" t="str">
        <f>IF(LEFT(VLOOKUP($A141,Product!$A$13:$E$61,5,0),21)='Auto Responses'!$A$73,'Auto Responses'!$A$74,VLOOKUP($A141,Product!$A$13:$E$61,4,0))&amp;""</f>
        <v/>
      </c>
      <c r="E141" s="353" t="str">
        <f>VLOOKUP($A141,Product!$A$13:$E$61,5,0)&amp;""</f>
        <v/>
      </c>
      <c r="F141" s="202"/>
      <c r="G141" s="37" t="str">
        <f>VLOOKUP($A141,Questions!$A$2:$X$333,21,0)&amp;""</f>
        <v>Yes</v>
      </c>
      <c r="H141" s="192"/>
      <c r="I141" s="52" t="str">
        <f>VLOOKUP($A141,Questions!$A$2:$X$333,23,0)&amp;""</f>
        <v>Standard Importance</v>
      </c>
      <c r="J141" s="192"/>
      <c r="K141" s="55" t="b">
        <v>0</v>
      </c>
      <c r="L141" s="1"/>
    </row>
    <row r="142" spans="1:12" s="36" customFormat="1" ht="135" x14ac:dyDescent="0.2">
      <c r="A142" s="25" t="str">
        <f>Product!$A$34</f>
        <v>AAAI-15</v>
      </c>
      <c r="B142" s="26" t="str">
        <f>VLOOKUP($A142,Product!$A$13:$E$61,2,0)&amp;""</f>
        <v>Does your solution support any of the following web SSO standards: SAML2 (with redirect flow), OIDC, CAS, or other?</v>
      </c>
      <c r="C142" s="52" t="str">
        <f>VLOOKUP($A142,Product!$A$13:$E$61,3,0)&amp;""</f>
        <v/>
      </c>
      <c r="D142" s="41" t="str">
        <f>IF(LEFT(VLOOKUP($A142,Product!$A$13:$E$61,5,0),21)='Auto Responses'!$A$73,'Auto Responses'!$A$74,VLOOKUP($A142,Product!$A$13:$E$61,4,0))&amp;""</f>
        <v/>
      </c>
      <c r="E142" s="353" t="str">
        <f>VLOOKUP($A142,Product!$A$13:$E$61,5,0)&amp;""</f>
        <v>An answer of "yes" should be well-supported in the Additional Information column, and all elements of interest should be sufficiently addressed.</v>
      </c>
      <c r="F142" s="202"/>
      <c r="G142" s="37" t="str">
        <f>VLOOKUP($A142,Questions!$A$2:$X$333,21,0)&amp;""</f>
        <v>Yes</v>
      </c>
      <c r="H142" s="192"/>
      <c r="I142" s="52" t="str">
        <f>VLOOKUP($A142,Questions!$A$2:$X$333,23,0)&amp;""</f>
        <v>Minor Importance</v>
      </c>
      <c r="J142" s="192"/>
      <c r="K142" s="55" t="b">
        <v>0</v>
      </c>
      <c r="L142" s="1"/>
    </row>
    <row r="143" spans="1:12" s="36" customFormat="1" ht="15" x14ac:dyDescent="0.2">
      <c r="A143" s="25" t="str">
        <f>Product!$A$35</f>
        <v>AAAI-16</v>
      </c>
      <c r="B143" s="26" t="str">
        <f>VLOOKUP($A143,Product!$A$13:$E$61,2,0)&amp;""</f>
        <v>Do you support differentiation between email address and user identifier?</v>
      </c>
      <c r="C143" s="52" t="str">
        <f>VLOOKUP($A143,Product!$A$13:$E$61,3,0)&amp;""</f>
        <v/>
      </c>
      <c r="D143" s="41" t="str">
        <f>IF(LEFT(VLOOKUP($A143,Product!$A$13:$E$61,5,0),21)='Auto Responses'!$A$73,'Auto Responses'!$A$74,VLOOKUP($A143,Product!$A$13:$E$61,4,0))&amp;""</f>
        <v/>
      </c>
      <c r="E143" s="353" t="str">
        <f>VLOOKUP($A143,Product!$A$13:$E$61,5,0)&amp;""</f>
        <v/>
      </c>
      <c r="F143" s="202"/>
      <c r="G143" s="37" t="str">
        <f>VLOOKUP($A143,Questions!$A$2:$X$333,21,0)&amp;""</f>
        <v>Yes</v>
      </c>
      <c r="H143" s="192"/>
      <c r="I143" s="52" t="str">
        <f>VLOOKUP($A143,Questions!$A$2:$X$333,23,0)&amp;""</f>
        <v>Minor Importance</v>
      </c>
      <c r="J143" s="192"/>
      <c r="K143" s="55" t="b">
        <v>0</v>
      </c>
      <c r="L143" s="1"/>
    </row>
    <row r="144" spans="1:12" s="36" customFormat="1" ht="42.75" x14ac:dyDescent="0.2">
      <c r="A144" s="25" t="str">
        <f>Product!$A$36</f>
        <v>AAAI-17</v>
      </c>
      <c r="B144" s="26" t="str">
        <f>VLOOKUP($A144,Product!$A$13:$E$61,2,0)&amp;""</f>
        <v>If the institution does not use SSO, does your application and/or user frontend/portal support multifactor authentication (e.g., Duo, Google Authenticator, OTP, etc.)?</v>
      </c>
      <c r="C144" s="52" t="str">
        <f>VLOOKUP($A144,Product!$A$13:$E$61,3,0)&amp;""</f>
        <v/>
      </c>
      <c r="D144" s="41" t="str">
        <f>IF(LEFT(VLOOKUP($A144,Product!$A$13:$E$61,5,0),21)='Auto Responses'!$A$73,'Auto Responses'!$A$74,VLOOKUP($A144,Product!$A$13:$E$61,4,0))&amp;""</f>
        <v/>
      </c>
      <c r="E144" s="353" t="str">
        <f>VLOOKUP($A144,Product!$A$13:$E$61,5,0)&amp;""</f>
        <v/>
      </c>
      <c r="F144" s="202"/>
      <c r="G144" s="37" t="str">
        <f>VLOOKUP($A144,Questions!$A$2:$X$333,21,0)&amp;""</f>
        <v>Yes</v>
      </c>
      <c r="H144" s="192"/>
      <c r="I144" s="52" t="str">
        <f>VLOOKUP($A144,Questions!$A$2:$X$333,23,0)&amp;""</f>
        <v>Minor Importance</v>
      </c>
      <c r="J144" s="192"/>
      <c r="K144" s="55" t="b">
        <v>0</v>
      </c>
      <c r="L144" s="1"/>
    </row>
    <row r="145" spans="1:12" s="36" customFormat="1" ht="28.5" x14ac:dyDescent="0.2">
      <c r="A145" s="25" t="str">
        <f>Product!$A$37</f>
        <v>AAAI-18</v>
      </c>
      <c r="B145" s="26" t="str">
        <f>VLOOKUP($A145,Product!$A$13:$E$61,2,0)&amp;""</f>
        <v>Does your application automatically lock the session or log out an account after a period of inactivity?</v>
      </c>
      <c r="C145" s="52" t="str">
        <f>VLOOKUP($A145,Product!$A$13:$E$61,3,0)&amp;""</f>
        <v/>
      </c>
      <c r="D145" s="41" t="str">
        <f>IF(LEFT(VLOOKUP($A145,Product!$A$13:$E$61,5,0),21)='Auto Responses'!$A$73,'Auto Responses'!$A$74,VLOOKUP($A145,Product!$A$13:$E$61,4,0))&amp;""</f>
        <v/>
      </c>
      <c r="E145" s="353" t="str">
        <f>VLOOKUP($A145,Product!$A$13:$E$61,5,0)&amp;""</f>
        <v/>
      </c>
      <c r="F145" s="202"/>
      <c r="G145" s="37" t="str">
        <f>VLOOKUP($A145,Questions!$A$2:$X$333,21,0)&amp;""</f>
        <v>Yes</v>
      </c>
      <c r="H145" s="192"/>
      <c r="I145" s="52" t="str">
        <f>VLOOKUP($A145,Questions!$A$2:$X$333,23,0)&amp;""</f>
        <v>Minor Importance</v>
      </c>
      <c r="J145" s="192"/>
      <c r="K145" s="55" t="b">
        <v>0</v>
      </c>
      <c r="L145" s="1"/>
    </row>
    <row r="146" spans="1:12" s="1" customFormat="1" ht="18" x14ac:dyDescent="0.2">
      <c r="A146" s="70" t="str">
        <f>VLOOKUP(LEFT($A147,4),'Auto Responses'!$N$4:$O$38,2,0)&amp;""</f>
        <v xml:space="preserve"> Data</v>
      </c>
      <c r="B146" s="29"/>
      <c r="C146" s="38"/>
      <c r="D146" s="38"/>
      <c r="E146" s="354"/>
      <c r="F146" s="139" t="s">
        <v>1099</v>
      </c>
      <c r="G146" s="38"/>
      <c r="H146" s="38"/>
      <c r="I146" s="38"/>
      <c r="J146" s="38"/>
      <c r="K146" s="38"/>
    </row>
    <row r="147" spans="1:12" s="36" customFormat="1" ht="42.75" x14ac:dyDescent="0.2">
      <c r="A147" s="25" t="str">
        <f>Product!$A$39</f>
        <v>DATA-01</v>
      </c>
      <c r="B147" s="26" t="str">
        <f>VLOOKUP($A147,Product!$A$13:$E$61,2,0)&amp;""</f>
        <v>Will the institution's data be stored on any devices (database servers, file servers, SAN, NAS, etc.) configured with non-RFC 1918/4193 (i.e., publicly routable) IP addresses?*</v>
      </c>
      <c r="C147" s="52" t="str">
        <f>VLOOKUP($A147,Product!$A$13:$E$61,3,0)&amp;""</f>
        <v/>
      </c>
      <c r="D147" s="41" t="str">
        <f>IF(LEFT(VLOOKUP($A147,Product!$A$13:$E$61,5,0),21)='Auto Responses'!$A$73,'Auto Responses'!$A$74,VLOOKUP($A147,Product!$A$13:$E$61,4,0))&amp;""</f>
        <v/>
      </c>
      <c r="E147" s="353" t="str">
        <f>VLOOKUP($A147,Product!$A$13:$E$61,5,0)&amp;""</f>
        <v/>
      </c>
      <c r="F147" s="202"/>
      <c r="G147" s="37" t="str">
        <f>VLOOKUP($A147,Questions!$A$2:$X$333,21,0)&amp;""</f>
        <v>No</v>
      </c>
      <c r="H147" s="192"/>
      <c r="I147" s="52" t="str">
        <f>VLOOKUP($A147,Questions!$A$2:$X$333,23,0)&amp;""</f>
        <v>Critical Importance</v>
      </c>
      <c r="J147" s="192"/>
      <c r="K147" s="55" t="b">
        <v>0</v>
      </c>
      <c r="L147" s="1"/>
    </row>
    <row r="148" spans="1:12" s="36" customFormat="1" ht="28.5" x14ac:dyDescent="0.2">
      <c r="A148" s="25" t="str">
        <f>Product!$A$40</f>
        <v>DATA-02</v>
      </c>
      <c r="B148" s="26" t="str">
        <f>VLOOKUP($A148,Product!$A$13:$E$61,2,0)&amp;""</f>
        <v>Is the transport of sensitive data encrypted using security protocols/algorithms (e.g., system-to-client)?*</v>
      </c>
      <c r="C148" s="52" t="str">
        <f>VLOOKUP($A148,Product!$A$13:$E$61,3,0)&amp;""</f>
        <v/>
      </c>
      <c r="D148" s="41" t="str">
        <f>IF(LEFT(VLOOKUP($A148,Product!$A$13:$E$61,5,0),21)='Auto Responses'!$A$73,'Auto Responses'!$A$74,VLOOKUP($A148,Product!$A$13:$E$61,4,0))&amp;""</f>
        <v/>
      </c>
      <c r="E148" s="353" t="str">
        <f>VLOOKUP($A148,Product!$A$13:$E$61,5,0)&amp;""</f>
        <v/>
      </c>
      <c r="F148" s="202"/>
      <c r="G148" s="37" t="str">
        <f>VLOOKUP($A148,Questions!$A$2:$X$333,21,0)&amp;""</f>
        <v>Yes</v>
      </c>
      <c r="H148" s="192"/>
      <c r="I148" s="52" t="str">
        <f>VLOOKUP($A148,Questions!$A$2:$X$333,23,0)&amp;""</f>
        <v>Critical Importance</v>
      </c>
      <c r="J148" s="192"/>
      <c r="K148" s="55" t="b">
        <v>0</v>
      </c>
      <c r="L148" s="1"/>
    </row>
    <row r="149" spans="1:12" s="36" customFormat="1" ht="42.75" x14ac:dyDescent="0.2">
      <c r="A149" s="25" t="str">
        <f>Product!$A$41</f>
        <v>DATA-03</v>
      </c>
      <c r="B149" s="26" t="str">
        <f>VLOOKUP($A149,Product!$A$13:$E$61,2,0)&amp;""</f>
        <v>Is the storage of sensitive data encrypted using security protocols/algorithms (e.g., disk encryption, at-rest, files, and within a running database)?*</v>
      </c>
      <c r="C149" s="52" t="str">
        <f>VLOOKUP($A149,Product!$A$13:$E$61,3,0)&amp;""</f>
        <v/>
      </c>
      <c r="D149" s="41" t="str">
        <f>IF(LEFT(VLOOKUP($A149,Product!$A$13:$E$61,5,0),21)='Auto Responses'!$A$73,'Auto Responses'!$A$74,VLOOKUP($A149,Product!$A$13:$E$61,4,0))&amp;""</f>
        <v/>
      </c>
      <c r="E149" s="353" t="str">
        <f>VLOOKUP($A149,Product!$A$13:$E$61,5,0)&amp;""</f>
        <v/>
      </c>
      <c r="F149" s="202"/>
      <c r="G149" s="37" t="str">
        <f>VLOOKUP($A149,Questions!$A$2:$X$333,21,0)&amp;""</f>
        <v>Yes</v>
      </c>
      <c r="H149" s="192"/>
      <c r="I149" s="52" t="str">
        <f>VLOOKUP($A149,Questions!$A$2:$X$333,23,0)&amp;""</f>
        <v>Critical Importance</v>
      </c>
      <c r="J149" s="192"/>
      <c r="K149" s="55" t="b">
        <v>0</v>
      </c>
      <c r="L149" s="1"/>
    </row>
    <row r="150" spans="1:12" s="36" customFormat="1" ht="28.5" x14ac:dyDescent="0.2">
      <c r="A150" s="25" t="str">
        <f>Product!$A$42</f>
        <v>DATA-04</v>
      </c>
      <c r="B150" s="26" t="str">
        <f>VLOOKUP($A150,Product!$A$13:$E$61,2,0)&amp;""</f>
        <v>Do all cryptographic modules in use in your solution conform to the Federal Information Processing Standards (FIPS PUB 140-2 or 140-3)?*</v>
      </c>
      <c r="C150" s="52" t="str">
        <f>VLOOKUP($A150,Product!$A$13:$E$61,3,0)&amp;""</f>
        <v/>
      </c>
      <c r="D150" s="41" t="str">
        <f>IF(LEFT(VLOOKUP($A150,Product!$A$13:$E$61,5,0),21)='Auto Responses'!$A$73,'Auto Responses'!$A$74,VLOOKUP($A150,Product!$A$13:$E$61,4,0))&amp;""</f>
        <v/>
      </c>
      <c r="E150" s="353" t="str">
        <f>VLOOKUP($A150,Product!$A$13:$E$61,5,0)&amp;""</f>
        <v/>
      </c>
      <c r="F150" s="202"/>
      <c r="G150" s="37" t="str">
        <f>VLOOKUP($A150,Questions!$A$2:$X$333,21,0)&amp;""</f>
        <v>Yes</v>
      </c>
      <c r="H150" s="192"/>
      <c r="I150" s="52" t="str">
        <f>VLOOKUP($A150,Questions!$A$2:$X$333,23,0)&amp;""</f>
        <v>Critical Importance</v>
      </c>
      <c r="J150" s="192"/>
      <c r="K150" s="55" t="b">
        <v>0</v>
      </c>
      <c r="L150" s="1"/>
    </row>
    <row r="151" spans="1:12" s="36" customFormat="1" ht="28.5" x14ac:dyDescent="0.2">
      <c r="A151" s="25" t="str">
        <f>Product!$A$43</f>
        <v>DATA-05</v>
      </c>
      <c r="B151" s="26" t="str">
        <f>VLOOKUP($A151,Product!$A$13:$E$61,2,0)&amp;""</f>
        <v>Will the institution's data be available within the system for a period of time at the completion of this contract?*</v>
      </c>
      <c r="C151" s="52" t="str">
        <f>VLOOKUP($A151,Product!$A$13:$E$61,3,0)&amp;""</f>
        <v/>
      </c>
      <c r="D151" s="41" t="str">
        <f>IF(LEFT(VLOOKUP($A151,Product!$A$13:$E$61,5,0),21)='Auto Responses'!$A$73,'Auto Responses'!$A$74,VLOOKUP($A151,Product!$A$13:$E$61,4,0))&amp;""</f>
        <v/>
      </c>
      <c r="E151" s="353" t="str">
        <f>VLOOKUP($A151,Product!$A$13:$E$61,5,0)&amp;""</f>
        <v/>
      </c>
      <c r="F151" s="202"/>
      <c r="G151" s="37" t="str">
        <f>VLOOKUP($A151,Questions!$A$2:$X$333,21,0)&amp;""</f>
        <v>Yes</v>
      </c>
      <c r="H151" s="192"/>
      <c r="I151" s="52" t="str">
        <f>VLOOKUP($A151,Questions!$A$2:$X$333,23,0)&amp;""</f>
        <v>Critical Importance</v>
      </c>
      <c r="J151" s="192"/>
      <c r="K151" s="55" t="b">
        <v>0</v>
      </c>
      <c r="L151" s="1"/>
    </row>
    <row r="152" spans="1:12" s="36" customFormat="1" ht="28.5" x14ac:dyDescent="0.2">
      <c r="A152" s="25" t="str">
        <f>Product!$A$44</f>
        <v>DATA-06</v>
      </c>
      <c r="B152" s="26" t="str">
        <f>VLOOKUP($A152,Product!$A$13:$E$61,2,0)&amp;""</f>
        <v>Are these rights retained even through a provider acquisition or bankruptcy event?*</v>
      </c>
      <c r="C152" s="52" t="str">
        <f>VLOOKUP($A152,Product!$A$13:$E$61,3,0)&amp;""</f>
        <v/>
      </c>
      <c r="D152" s="41" t="str">
        <f>IF(LEFT(VLOOKUP($A152,Product!$A$13:$E$61,5,0),21)='Auto Responses'!$A$73,'Auto Responses'!$A$74,VLOOKUP($A152,Product!$A$13:$E$61,4,0))&amp;""</f>
        <v/>
      </c>
      <c r="E152" s="353" t="str">
        <f>VLOOKUP($A152,Product!$A$13:$E$61,5,0)&amp;""</f>
        <v/>
      </c>
      <c r="F152" s="202"/>
      <c r="G152" s="37" t="str">
        <f>VLOOKUP($A152,Questions!$A$2:$X$333,21,0)&amp;""</f>
        <v>Yes</v>
      </c>
      <c r="H152" s="192"/>
      <c r="I152" s="52" t="str">
        <f>VLOOKUP($A152,Questions!$A$2:$X$333,23,0)&amp;""</f>
        <v>Critical Importance</v>
      </c>
      <c r="J152" s="192"/>
      <c r="K152" s="55" t="b">
        <v>0</v>
      </c>
      <c r="L152" s="1"/>
    </row>
    <row r="153" spans="1:12" s="36" customFormat="1" ht="28.5" x14ac:dyDescent="0.2">
      <c r="A153" s="25" t="str">
        <f>Product!$A$45</f>
        <v>DATA-07</v>
      </c>
      <c r="B153" s="26" t="str">
        <f>VLOOKUP($A153,Product!$A$13:$E$61,2,0)&amp;""</f>
        <v>Do backups containing the institution's data ever leave the institution's data zone either physically or via network routing?*</v>
      </c>
      <c r="C153" s="52" t="str">
        <f>VLOOKUP($A153,Product!$A$13:$E$61,3,0)&amp;""</f>
        <v/>
      </c>
      <c r="D153" s="41" t="str">
        <f>IF(LEFT(VLOOKUP($A153,Product!$A$13:$E$61,5,0),21)='Auto Responses'!$A$73,'Auto Responses'!$A$74,VLOOKUP($A153,Product!$A$13:$E$61,4,0))&amp;""</f>
        <v/>
      </c>
      <c r="E153" s="353" t="str">
        <f>VLOOKUP($A153,Product!$A$13:$E$61,5,0)&amp;""</f>
        <v/>
      </c>
      <c r="F153" s="202"/>
      <c r="G153" s="37" t="str">
        <f>VLOOKUP($A153,Questions!$A$2:$X$333,21,0)&amp;""</f>
        <v>No</v>
      </c>
      <c r="H153" s="192"/>
      <c r="I153" s="52" t="str">
        <f>VLOOKUP($A153,Questions!$A$2:$X$333,23,0)&amp;""</f>
        <v>Critical Importance</v>
      </c>
      <c r="J153" s="192"/>
      <c r="K153" s="55" t="b">
        <v>0</v>
      </c>
      <c r="L153" s="1"/>
    </row>
    <row r="154" spans="1:12" s="36" customFormat="1" ht="28.5" x14ac:dyDescent="0.2">
      <c r="A154" s="25" t="str">
        <f>Product!$A$46</f>
        <v>DATA-08</v>
      </c>
      <c r="B154" s="26" t="str">
        <f>VLOOKUP($A154,Product!$A$13:$E$61,2,0)&amp;""</f>
        <v>Is media used for long-term retention of business data and archival purposes stored in a secure, environmentally protected area?*</v>
      </c>
      <c r="C154" s="52" t="str">
        <f>VLOOKUP($A154,Product!$A$13:$E$61,3,0)&amp;""</f>
        <v/>
      </c>
      <c r="D154" s="41" t="str">
        <f>IF(LEFT(VLOOKUP($A154,Product!$A$13:$E$61,5,0),21)='Auto Responses'!$A$73,'Auto Responses'!$A$74,VLOOKUP($A154,Product!$A$13:$E$61,4,0))&amp;""</f>
        <v/>
      </c>
      <c r="E154" s="353" t="str">
        <f>VLOOKUP($A154,Product!$A$13:$E$61,5,0)&amp;""</f>
        <v/>
      </c>
      <c r="F154" s="202"/>
      <c r="G154" s="37" t="str">
        <f>VLOOKUP($A154,Questions!$A$2:$X$333,21,0)&amp;""</f>
        <v>Yes</v>
      </c>
      <c r="H154" s="192"/>
      <c r="I154" s="52" t="str">
        <f>VLOOKUP($A154,Questions!$A$2:$X$333,23,0)&amp;""</f>
        <v>Critical Importance</v>
      </c>
      <c r="J154" s="192"/>
      <c r="K154" s="55" t="b">
        <v>0</v>
      </c>
      <c r="L154" s="1"/>
    </row>
    <row r="155" spans="1:12" s="36" customFormat="1" ht="45" x14ac:dyDescent="0.2">
      <c r="A155" s="25" t="str">
        <f>Product!$A$47</f>
        <v>DATA-09</v>
      </c>
      <c r="B155" s="26" t="str">
        <f>VLOOKUP($A155,Product!$A$13:$E$61,2,0)&amp;""</f>
        <v>At the completion of this contract, will data be returned to the institution and/or deleted from all your systems and archives?</v>
      </c>
      <c r="C155" s="52" t="str">
        <f>VLOOKUP($A155,Product!$A$13:$E$61,3,0)&amp;""</f>
        <v/>
      </c>
      <c r="D155" s="41" t="str">
        <f>IF(LEFT(VLOOKUP($A155,Product!$A$13:$E$61,5,0),21)='Auto Responses'!$A$73,'Auto Responses'!$A$74,VLOOKUP($A155,Product!$A$13:$E$61,4,0))&amp;""</f>
        <v/>
      </c>
      <c r="E155" s="353" t="str">
        <f>VLOOKUP($A155,Product!$A$13:$E$61,5,0)&amp;""</f>
        <v xml:space="preserve">Please specify if it will be returned, deleted, or both. </v>
      </c>
      <c r="F155" s="202"/>
      <c r="G155" s="37" t="str">
        <f>VLOOKUP($A155,Questions!$A$2:$X$333,21,0)&amp;""</f>
        <v>Yes</v>
      </c>
      <c r="H155" s="192"/>
      <c r="I155" s="52" t="str">
        <f>VLOOKUP($A155,Questions!$A$2:$X$333,23,0)&amp;""</f>
        <v>Standard Importance</v>
      </c>
      <c r="J155" s="192"/>
      <c r="K155" s="55" t="b">
        <v>0</v>
      </c>
      <c r="L155" s="1"/>
    </row>
    <row r="156" spans="1:12" s="36" customFormat="1" ht="15" x14ac:dyDescent="0.2">
      <c r="A156" s="25" t="str">
        <f>Product!$A$48</f>
        <v>DATA-10</v>
      </c>
      <c r="B156" s="26" t="str">
        <f>VLOOKUP($A156,Product!$A$13:$E$61,2,0)&amp;""</f>
        <v>Can the institution extract a full or partial backup of data?</v>
      </c>
      <c r="C156" s="52" t="str">
        <f>VLOOKUP($A156,Product!$A$13:$E$61,3,0)&amp;""</f>
        <v/>
      </c>
      <c r="D156" s="41" t="str">
        <f>IF(LEFT(VLOOKUP($A156,Product!$A$13:$E$61,5,0),21)='Auto Responses'!$A$73,'Auto Responses'!$A$74,VLOOKUP($A156,Product!$A$13:$E$61,4,0))&amp;""</f>
        <v/>
      </c>
      <c r="E156" s="353" t="str">
        <f>VLOOKUP($A156,Product!$A$13:$E$61,5,0)&amp;""</f>
        <v/>
      </c>
      <c r="F156" s="202"/>
      <c r="G156" s="37" t="str">
        <f>VLOOKUP($A156,Questions!$A$2:$X$333,21,0)&amp;""</f>
        <v>Yes</v>
      </c>
      <c r="H156" s="192"/>
      <c r="I156" s="52" t="str">
        <f>VLOOKUP($A156,Questions!$A$2:$X$333,23,0)&amp;""</f>
        <v>Standard Importance</v>
      </c>
      <c r="J156" s="192"/>
      <c r="K156" s="55" t="b">
        <v>0</v>
      </c>
      <c r="L156" s="1"/>
    </row>
    <row r="157" spans="1:12" s="36" customFormat="1" ht="42.75" x14ac:dyDescent="0.2">
      <c r="A157" s="25" t="str">
        <f>Product!$A$49</f>
        <v>DATA-11</v>
      </c>
      <c r="B157" s="26" t="str">
        <f>VLOOKUP($A157,Product!$A$13:$E$61,2,0)&amp;""</f>
        <v>Do current backups include all operating system software, utilities, security software, application software, and data files necessary for recovery?</v>
      </c>
      <c r="C157" s="52" t="str">
        <f>VLOOKUP($A157,Product!$A$13:$E$61,3,0)&amp;""</f>
        <v/>
      </c>
      <c r="D157" s="41" t="str">
        <f>IF(LEFT(VLOOKUP($A157,Product!$A$13:$E$61,5,0),21)='Auto Responses'!$A$73,'Auto Responses'!$A$74,VLOOKUP($A157,Product!$A$13:$E$61,4,0))&amp;""</f>
        <v/>
      </c>
      <c r="E157" s="353" t="str">
        <f>VLOOKUP($A157,Product!$A$13:$E$61,5,0)&amp;""</f>
        <v/>
      </c>
      <c r="F157" s="202"/>
      <c r="G157" s="37" t="str">
        <f>VLOOKUP($A157,Questions!$A$2:$X$333,21,0)&amp;""</f>
        <v>Yes</v>
      </c>
      <c r="H157" s="192"/>
      <c r="I157" s="52" t="str">
        <f>VLOOKUP($A157,Questions!$A$2:$X$333,23,0)&amp;""</f>
        <v>Standard Importance</v>
      </c>
      <c r="J157" s="192"/>
      <c r="K157" s="55" t="b">
        <v>0</v>
      </c>
      <c r="L157" s="1"/>
    </row>
    <row r="158" spans="1:12" s="36" customFormat="1" ht="15" x14ac:dyDescent="0.2">
      <c r="A158" s="25" t="str">
        <f>Product!$A$50</f>
        <v>DATA-12</v>
      </c>
      <c r="B158" s="26" t="str">
        <f>VLOOKUP($A158,Product!$A$13:$E$61,2,0)&amp;""</f>
        <v>Are you performing off-site backups (i.e., digitally moved off site)?</v>
      </c>
      <c r="C158" s="52" t="str">
        <f>VLOOKUP($A158,Product!$A$13:$E$61,3,0)&amp;""</f>
        <v/>
      </c>
      <c r="D158" s="41" t="str">
        <f>IF(LEFT(VLOOKUP($A158,Product!$A$13:$E$61,5,0),21)='Auto Responses'!$A$73,'Auto Responses'!$A$74,VLOOKUP($A158,Product!$A$13:$E$61,4,0))&amp;""</f>
        <v/>
      </c>
      <c r="E158" s="353" t="str">
        <f>VLOOKUP($A158,Product!$A$13:$E$61,5,0)&amp;""</f>
        <v/>
      </c>
      <c r="F158" s="202"/>
      <c r="G158" s="37" t="str">
        <f>VLOOKUP($A158,Questions!$A$2:$X$333,21,0)&amp;""</f>
        <v>Yes</v>
      </c>
      <c r="H158" s="192"/>
      <c r="I158" s="52" t="str">
        <f>VLOOKUP($A158,Questions!$A$2:$X$333,23,0)&amp;""</f>
        <v>Standard Importance</v>
      </c>
      <c r="J158" s="192"/>
      <c r="K158" s="55" t="b">
        <v>0</v>
      </c>
      <c r="L158" s="1"/>
    </row>
    <row r="159" spans="1:12" s="36" customFormat="1" ht="15" x14ac:dyDescent="0.2">
      <c r="A159" s="25" t="str">
        <f>Product!$A$51</f>
        <v>DATA-13</v>
      </c>
      <c r="B159" s="26" t="str">
        <f>VLOOKUP($A159,Product!$A$13:$E$61,2,0)&amp;""</f>
        <v>Are physical backups taken off-site (i.e., physically moved off site)?</v>
      </c>
      <c r="C159" s="52" t="str">
        <f>VLOOKUP($A159,Product!$A$13:$E$61,3,0)&amp;""</f>
        <v/>
      </c>
      <c r="D159" s="41" t="str">
        <f>IF(LEFT(VLOOKUP($A159,Product!$A$13:$E$61,5,0),21)='Auto Responses'!$A$73,'Auto Responses'!$A$74,VLOOKUP($A159,Product!$A$13:$E$61,4,0))&amp;""</f>
        <v/>
      </c>
      <c r="E159" s="353" t="str">
        <f>VLOOKUP($A159,Product!$A$13:$E$61,5,0)&amp;""</f>
        <v/>
      </c>
      <c r="F159" s="202"/>
      <c r="G159" s="37" t="str">
        <f>VLOOKUP($A159,Questions!$A$2:$X$333,21,0)&amp;""</f>
        <v>Yes</v>
      </c>
      <c r="H159" s="192"/>
      <c r="I159" s="52" t="str">
        <f>VLOOKUP($A159,Questions!$A$2:$X$333,23,0)&amp;""</f>
        <v>Standard Importance</v>
      </c>
      <c r="J159" s="192"/>
      <c r="K159" s="55" t="b">
        <v>0</v>
      </c>
      <c r="L159" s="1"/>
    </row>
    <row r="160" spans="1:12" s="36" customFormat="1" ht="15" x14ac:dyDescent="0.2">
      <c r="A160" s="25" t="str">
        <f>Product!$A$52</f>
        <v>DATA-14</v>
      </c>
      <c r="B160" s="26" t="str">
        <f>VLOOKUP($A160,Product!$A$13:$E$61,2,0)&amp;""</f>
        <v>Are data backups encrypted?</v>
      </c>
      <c r="C160" s="52" t="str">
        <f>VLOOKUP($A160,Product!$A$13:$E$61,3,0)&amp;""</f>
        <v/>
      </c>
      <c r="D160" s="41" t="str">
        <f>IF(LEFT(VLOOKUP($A160,Product!$A$13:$E$61,5,0),21)='Auto Responses'!$A$73,'Auto Responses'!$A$74,VLOOKUP($A160,Product!$A$13:$E$61,4,0))&amp;""</f>
        <v/>
      </c>
      <c r="E160" s="353" t="str">
        <f>VLOOKUP($A160,Product!$A$13:$E$61,5,0)&amp;""</f>
        <v/>
      </c>
      <c r="F160" s="202"/>
      <c r="G160" s="37" t="str">
        <f>VLOOKUP($A160,Questions!$A$2:$X$333,21,0)&amp;""</f>
        <v>Yes</v>
      </c>
      <c r="H160" s="192"/>
      <c r="I160" s="52" t="str">
        <f>VLOOKUP($A160,Questions!$A$2:$X$333,23,0)&amp;""</f>
        <v>Minor Importance</v>
      </c>
      <c r="J160" s="192"/>
      <c r="K160" s="55" t="b">
        <v>0</v>
      </c>
      <c r="L160" s="1"/>
    </row>
    <row r="161" spans="1:12" s="36" customFormat="1" ht="57" x14ac:dyDescent="0.2">
      <c r="A161" s="25" t="str">
        <f>Product!$A$53</f>
        <v>DATA-15</v>
      </c>
      <c r="B161" s="26" t="str">
        <f>VLOOKUP($A161,Product!$A$13:$E$61,2,0)&amp;""</f>
        <v>Do you have a media handling process that is documented and currently implemented that meets established business needs and regulatory requirements, including end-of-life, repurposing, and data-sanitization procedures?</v>
      </c>
      <c r="C161" s="52" t="str">
        <f>VLOOKUP($A161,Product!$A$13:$E$61,3,0)&amp;""</f>
        <v/>
      </c>
      <c r="D161" s="41" t="str">
        <f>IF(LEFT(VLOOKUP($A161,Product!$A$13:$E$61,5,0),21)='Auto Responses'!$A$73,'Auto Responses'!$A$74,VLOOKUP($A161,Product!$A$13:$E$61,4,0))&amp;""</f>
        <v/>
      </c>
      <c r="E161" s="353" t="str">
        <f>VLOOKUP($A161,Product!$A$13:$E$61,5,0)&amp;""</f>
        <v/>
      </c>
      <c r="F161" s="202"/>
      <c r="G161" s="37" t="str">
        <f>VLOOKUP($A161,Questions!$A$2:$X$333,21,0)&amp;""</f>
        <v>Yes</v>
      </c>
      <c r="H161" s="192"/>
      <c r="I161" s="52" t="str">
        <f>VLOOKUP($A161,Questions!$A$2:$X$333,23,0)&amp;""</f>
        <v>Standard Importance</v>
      </c>
      <c r="J161" s="192"/>
      <c r="K161" s="55" t="b">
        <v>0</v>
      </c>
      <c r="L161" s="1"/>
    </row>
    <row r="162" spans="1:12" s="36" customFormat="1" ht="28.5" x14ac:dyDescent="0.2">
      <c r="A162" s="25" t="str">
        <f>Product!$A$54</f>
        <v>DATA-16</v>
      </c>
      <c r="B162" s="26" t="str">
        <f>VLOOKUP($A162,Product!$A$13:$E$61,2,0)&amp;""</f>
        <v>Does the process described in DATA-15 adhere to DoD 5220.22-M and/or NIST SP 800-88 standards?</v>
      </c>
      <c r="C162" s="52" t="str">
        <f>VLOOKUP($A162,Product!$A$13:$E$61,3,0)&amp;""</f>
        <v/>
      </c>
      <c r="D162" s="41" t="str">
        <f>IF(LEFT(VLOOKUP($A162,Product!$A$13:$E$61,5,0),21)='Auto Responses'!$A$73,'Auto Responses'!$A$74,VLOOKUP($A162,Product!$A$13:$E$61,4,0))&amp;""</f>
        <v/>
      </c>
      <c r="E162" s="353" t="str">
        <f>VLOOKUP($A162,Product!$A$13:$E$61,5,0)&amp;""</f>
        <v/>
      </c>
      <c r="F162" s="202"/>
      <c r="G162" s="37" t="str">
        <f>VLOOKUP($A162,Questions!$A$2:$X$333,21,0)&amp;""</f>
        <v>Yes</v>
      </c>
      <c r="H162" s="192"/>
      <c r="I162" s="52" t="str">
        <f>VLOOKUP($A162,Questions!$A$2:$X$333,23,0)&amp;""</f>
        <v>Standard Importance</v>
      </c>
      <c r="J162" s="192"/>
      <c r="K162" s="55" t="b">
        <v>0</v>
      </c>
      <c r="L162" s="1"/>
    </row>
    <row r="163" spans="1:12" s="36" customFormat="1" ht="28.5" x14ac:dyDescent="0.2">
      <c r="A163" s="25" t="str">
        <f>Product!$A$55</f>
        <v>DATA-17</v>
      </c>
      <c r="B163" s="26" t="str">
        <f>VLOOKUP($A163,Product!$A$13:$E$61,2,0)&amp;""</f>
        <v>Does your staff (or third party) have access to institutional data (e.g., financial, PHI, or other sensitive information) through any means?</v>
      </c>
      <c r="C163" s="52" t="str">
        <f>VLOOKUP($A163,Product!$A$13:$E$61,3,0)&amp;""</f>
        <v/>
      </c>
      <c r="D163" s="41" t="str">
        <f>IF(LEFT(VLOOKUP($A163,Product!$A$13:$E$61,5,0),21)='Auto Responses'!$A$73,'Auto Responses'!$A$74,VLOOKUP($A163,Product!$A$13:$E$61,4,0))&amp;""</f>
        <v/>
      </c>
      <c r="E163" s="353" t="str">
        <f>VLOOKUP($A163,Product!$A$13:$E$61,5,0)&amp;""</f>
        <v/>
      </c>
      <c r="F163" s="202"/>
      <c r="G163" s="37" t="str">
        <f>VLOOKUP($A163,Questions!$A$2:$X$333,21,0)&amp;""</f>
        <v>Yes</v>
      </c>
      <c r="H163" s="192"/>
      <c r="I163" s="52" t="str">
        <f>VLOOKUP($A163,Questions!$A$2:$X$333,23,0)&amp;""</f>
        <v>Standard Importance</v>
      </c>
      <c r="J163" s="192"/>
      <c r="K163" s="55" t="b">
        <v>0</v>
      </c>
      <c r="L163" s="1"/>
    </row>
    <row r="164" spans="1:12" s="36" customFormat="1" ht="42.75" x14ac:dyDescent="0.2">
      <c r="A164" s="25" t="str">
        <f>Product!$A$56</f>
        <v>DATA-18</v>
      </c>
      <c r="B164" s="26" t="str">
        <f>VLOOKUP($A164,Product!$A$13:$E$61,2,0)&amp;""</f>
        <v>Do you have a documented and currently implemented strategy for securing employee workstations when they work remotely (i.e., not in a trusted computing environment)?</v>
      </c>
      <c r="C164" s="52" t="str">
        <f>VLOOKUP($A164,Product!$A$13:$E$61,3,0)&amp;""</f>
        <v/>
      </c>
      <c r="D164" s="41" t="str">
        <f>IF(LEFT(VLOOKUP($A164,Product!$A$13:$E$61,5,0),21)='Auto Responses'!$A$73,'Auto Responses'!$A$74,VLOOKUP($A164,Product!$A$13:$E$61,4,0))&amp;""</f>
        <v/>
      </c>
      <c r="E164" s="353" t="str">
        <f>VLOOKUP($A164,Product!$A$13:$E$61,5,0)&amp;""</f>
        <v/>
      </c>
      <c r="F164" s="202"/>
      <c r="G164" s="37" t="str">
        <f>VLOOKUP($A164,Questions!$A$2:$X$333,21,0)&amp;""</f>
        <v>Yes</v>
      </c>
      <c r="H164" s="192"/>
      <c r="I164" s="52" t="str">
        <f>VLOOKUP($A164,Questions!$A$2:$X$333,23,0)&amp;""</f>
        <v>Standard Importance</v>
      </c>
      <c r="J164" s="192"/>
      <c r="K164" s="55" t="b">
        <v>0</v>
      </c>
      <c r="L164" s="1"/>
    </row>
    <row r="165" spans="1:12" s="36" customFormat="1" ht="57" x14ac:dyDescent="0.2">
      <c r="A165" s="25" t="str">
        <f>Product!$A$57</f>
        <v>DATA-19</v>
      </c>
      <c r="B165" s="26" t="str">
        <f>VLOOKUP($A165,Product!$A$13:$E$61,2,0)&amp;""</f>
        <v>Does the environment provide for dedicated single-tenant capabilities? If not, describe how your solution or environment separates data from different customers (e.g., logically, physically, single tenancy, multi-tenancy).</v>
      </c>
      <c r="C165" s="52" t="str">
        <f>VLOOKUP($A165,Product!$A$13:$E$61,3,0)&amp;""</f>
        <v/>
      </c>
      <c r="D165" s="41" t="str">
        <f>IF(LEFT(VLOOKUP($A165,Product!$A$13:$E$61,5,0),21)='Auto Responses'!$A$73,'Auto Responses'!$A$74,VLOOKUP($A165,Product!$A$13:$E$61,4,0))&amp;""</f>
        <v/>
      </c>
      <c r="E165" s="353" t="str">
        <f>VLOOKUP($A165,Product!$A$13:$E$61,5,0)&amp;""</f>
        <v/>
      </c>
      <c r="F165" s="202"/>
      <c r="G165" s="37" t="str">
        <f>VLOOKUP($A165,Questions!$A$2:$X$333,21,0)&amp;""</f>
        <v>Yes</v>
      </c>
      <c r="H165" s="192"/>
      <c r="I165" s="52" t="str">
        <f>VLOOKUP($A165,Questions!$A$2:$X$333,23,0)&amp;""</f>
        <v>Minor Importance</v>
      </c>
      <c r="J165" s="192"/>
      <c r="K165" s="55" t="b">
        <v>0</v>
      </c>
      <c r="L165" s="1"/>
    </row>
    <row r="166" spans="1:12" s="36" customFormat="1" ht="28.5" x14ac:dyDescent="0.2">
      <c r="A166" s="25" t="str">
        <f>Product!$A$58</f>
        <v>DATA-20</v>
      </c>
      <c r="B166" s="26" t="str">
        <f>VLOOKUP($A166,Product!$A$13:$E$61,2,0)&amp;""</f>
        <v>Are ownership rights to all data, inputs, outputs, and metadata retained by the institution?</v>
      </c>
      <c r="C166" s="52" t="str">
        <f>VLOOKUP($A166,Product!$A$13:$E$61,3,0)&amp;""</f>
        <v/>
      </c>
      <c r="D166" s="41" t="str">
        <f>IF(LEFT(VLOOKUP($A166,Product!$A$13:$E$61,5,0),21)='Auto Responses'!$A$73,'Auto Responses'!$A$74,VLOOKUP($A166,Product!$A$13:$E$61,4,0))&amp;""</f>
        <v/>
      </c>
      <c r="E166" s="353" t="str">
        <f>VLOOKUP($A166,Product!$A$13:$E$61,5,0)&amp;""</f>
        <v/>
      </c>
      <c r="F166" s="202"/>
      <c r="G166" s="37" t="str">
        <f>VLOOKUP($A166,Questions!$A$2:$X$333,21,0)&amp;""</f>
        <v>Yes</v>
      </c>
      <c r="H166" s="192"/>
      <c r="I166" s="52" t="str">
        <f>VLOOKUP($A166,Questions!$A$2:$X$333,23,0)&amp;""</f>
        <v>Minor Importance</v>
      </c>
      <c r="J166" s="192"/>
      <c r="K166" s="55" t="b">
        <v>0</v>
      </c>
      <c r="L166" s="1"/>
    </row>
    <row r="167" spans="1:12" s="36" customFormat="1" ht="42.75" x14ac:dyDescent="0.2">
      <c r="A167" s="25" t="str">
        <f>Product!$A$59</f>
        <v>DATA-21</v>
      </c>
      <c r="B167" s="26" t="str">
        <f>VLOOKUP($A167,Product!$A$13:$E$61,2,0)&amp;""</f>
        <v>In the event of imminent bankruptcy, closing of business, or retirement of service, will you provide 90 days for customers to get their data out of the system and migrate applications?</v>
      </c>
      <c r="C167" s="52" t="str">
        <f>VLOOKUP($A167,Product!$A$13:$E$61,3,0)&amp;""</f>
        <v/>
      </c>
      <c r="D167" s="41" t="str">
        <f>IF(LEFT(VLOOKUP($A167,Product!$A$13:$E$61,5,0),21)='Auto Responses'!$A$73,'Auto Responses'!$A$74,VLOOKUP($A167,Product!$A$13:$E$61,4,0))&amp;""</f>
        <v/>
      </c>
      <c r="E167" s="353" t="str">
        <f>VLOOKUP($A167,Product!$A$13:$E$61,5,0)&amp;""</f>
        <v/>
      </c>
      <c r="F167" s="202"/>
      <c r="G167" s="37" t="str">
        <f>VLOOKUP($A167,Questions!$A$2:$X$333,21,0)&amp;""</f>
        <v>Yes</v>
      </c>
      <c r="H167" s="192"/>
      <c r="I167" s="52" t="str">
        <f>VLOOKUP($A167,Questions!$A$2:$X$333,23,0)&amp;""</f>
        <v>Minor Importance</v>
      </c>
      <c r="J167" s="192"/>
      <c r="K167" s="55" t="b">
        <v>0</v>
      </c>
      <c r="L167" s="1"/>
    </row>
    <row r="168" spans="1:12" s="36" customFormat="1" ht="60" x14ac:dyDescent="0.2">
      <c r="A168" s="25" t="str">
        <f>Product!$A$60</f>
        <v>DATA-22</v>
      </c>
      <c r="B168" s="26" t="str">
        <f>VLOOKUP($A168,Product!$A$13:$E$61,2,0)&amp;""</f>
        <v>Are involatile backup copies made according to predefined schedules and securely stored and protected?</v>
      </c>
      <c r="C168" s="52" t="str">
        <f>VLOOKUP($A168,Product!$A$13:$E$61,3,0)&amp;""</f>
        <v/>
      </c>
      <c r="D168" s="41" t="str">
        <f>IF(LEFT(VLOOKUP($A168,Product!$A$13:$E$61,5,0),21)='Auto Responses'!$A$73,'Auto Responses'!$A$74,VLOOKUP($A168,Product!$A$13:$E$61,4,0))&amp;""</f>
        <v/>
      </c>
      <c r="E168" s="353" t="str">
        <f>VLOOKUP($A168,Product!$A$13:$E$61,5,0)&amp;""</f>
        <v>Ensure that response addresses involatile storage and lists retention periods.</v>
      </c>
      <c r="F168" s="202"/>
      <c r="G168" s="37" t="str">
        <f>VLOOKUP($A168,Questions!$A$2:$X$333,21,0)&amp;""</f>
        <v>Yes</v>
      </c>
      <c r="H168" s="192"/>
      <c r="I168" s="52" t="str">
        <f>VLOOKUP($A168,Questions!$A$2:$X$333,23,0)&amp;""</f>
        <v>Minor Importance</v>
      </c>
      <c r="J168" s="192"/>
      <c r="K168" s="55" t="b">
        <v>0</v>
      </c>
      <c r="L168" s="1"/>
    </row>
    <row r="169" spans="1:12" s="36" customFormat="1" ht="57" x14ac:dyDescent="0.2">
      <c r="A169" s="25" t="str">
        <f>Product!$A$61</f>
        <v>DATA-23</v>
      </c>
      <c r="B169" s="26" t="str">
        <f>VLOOKUP($A169,Product!$A$13:$E$61,2,0)&amp;""</f>
        <v>Do you have a cryptographic key management process (generation, exchange, storage, safeguards, use, vetting, and replacement) that is documented and currently implemented, for all system components (e.g., database, system, web, etc.)?</v>
      </c>
      <c r="C169" s="52" t="str">
        <f>VLOOKUP($A169,Product!$A$13:$E$61,3,0)&amp;""</f>
        <v/>
      </c>
      <c r="D169" s="41" t="str">
        <f>IF(LEFT(VLOOKUP($A169,Product!$A$13:$E$61,5,0),21)='Auto Responses'!$A$73,'Auto Responses'!$A$74,VLOOKUP($A169,Product!$A$13:$E$61,4,0))&amp;""</f>
        <v/>
      </c>
      <c r="E169" s="353" t="str">
        <f>VLOOKUP($A169,Product!$A$13:$E$61,5,0)&amp;""</f>
        <v>Summarize your cryptographic key management process.</v>
      </c>
      <c r="F169" s="202"/>
      <c r="G169" s="37" t="str">
        <f>VLOOKUP($A169,Questions!$A$2:$X$333,21,0)&amp;""</f>
        <v>Yes</v>
      </c>
      <c r="H169" s="192"/>
      <c r="I169" s="52" t="str">
        <f>VLOOKUP($A169,Questions!$A$2:$X$333,23,0)&amp;""</f>
        <v>Minor Importance</v>
      </c>
      <c r="J169" s="192"/>
      <c r="K169" s="55" t="b">
        <v>0</v>
      </c>
      <c r="L169" s="1"/>
    </row>
    <row r="170" spans="1:12" s="1" customFormat="1" ht="18" x14ac:dyDescent="0.2">
      <c r="A170" s="70" t="str">
        <f>VLOOKUP(LEFT($A171,4),'Auto Responses'!$N$4:$O$38,2,0)&amp;""</f>
        <v xml:space="preserve"> Application/Service Security</v>
      </c>
      <c r="B170" s="29"/>
      <c r="C170" s="38"/>
      <c r="D170" s="38"/>
      <c r="E170" s="354"/>
      <c r="F170" s="139" t="s">
        <v>1099</v>
      </c>
      <c r="G170" s="38"/>
      <c r="H170" s="38"/>
      <c r="I170" s="38"/>
      <c r="J170" s="38"/>
      <c r="K170" s="38"/>
    </row>
    <row r="171" spans="1:12" s="36" customFormat="1" ht="180" x14ac:dyDescent="0.2">
      <c r="A171" s="25" t="str">
        <f>Infrastructure!$A$20</f>
        <v>APPL-01</v>
      </c>
      <c r="B171" s="26" t="str">
        <f>VLOOKUP($A171,Infrastructure!$A$13:$E$74,2,0)&amp;""</f>
        <v>Are access controls for institutional accounts based on structured rules, such as role-based access control (RBAC), attribute-based access control (ABAC), or policy-based access control (PBAC)?*</v>
      </c>
      <c r="C171" s="52" t="str">
        <f>VLOOKUP($A171,Infrastructure!$A$13:$E$74,3,0)&amp;""</f>
        <v/>
      </c>
      <c r="D171" s="41" t="str">
        <f>IF(LEFT(VLOOKUP($A171,Infrastructure!$A$13:$E$74,5,0),21)='Auto Responses'!$A$73,'Auto Responses'!$A$74,VLOOKUP($A171,Infrastructure!$A$13:$E$74,4,0))&amp;""</f>
        <v/>
      </c>
      <c r="E171" s="353" t="str">
        <f>VLOOKUP($A171,Infrastructure!$A$13:$E$74,5,0)&amp;""</f>
        <v>This includes end users, administrators, service accounts, etc. PBAC would include various dynamic controls such as conditional access, risk-based access, location-based access, or system activity–based access.</v>
      </c>
      <c r="F171" s="202"/>
      <c r="G171" s="37" t="str">
        <f>VLOOKUP($A171,Questions!$A$2:$X$333,21,0)&amp;""</f>
        <v>Yes</v>
      </c>
      <c r="H171" s="192"/>
      <c r="I171" s="52" t="str">
        <f>VLOOKUP($A171,Questions!$A$2:$X$333,23,0)&amp;""</f>
        <v>Critical Importance</v>
      </c>
      <c r="J171" s="192"/>
      <c r="K171" s="55" t="b">
        <v>0</v>
      </c>
      <c r="L171" s="1"/>
    </row>
    <row r="172" spans="1:12" s="36" customFormat="1" ht="15" x14ac:dyDescent="0.2">
      <c r="A172" s="25" t="str">
        <f>Infrastructure!$A$21</f>
        <v>APPL-02</v>
      </c>
      <c r="B172" s="26" t="str">
        <f>VLOOKUP($A172,Infrastructure!$A$13:$E$74,2,0)&amp;""</f>
        <v>Are you using a web application firewall (WAF)?*</v>
      </c>
      <c r="C172" s="52" t="str">
        <f>VLOOKUP($A172,Infrastructure!$A$13:$E$74,3,0)&amp;""</f>
        <v/>
      </c>
      <c r="D172" s="41" t="str">
        <f>IF(LEFT(VLOOKUP($A172,Infrastructure!$A$13:$E$74,5,0),21)='Auto Responses'!$A$73,'Auto Responses'!$A$74,VLOOKUP($A172,Infrastructure!$A$13:$E$74,4,0))&amp;""</f>
        <v/>
      </c>
      <c r="E172" s="353" t="str">
        <f>VLOOKUP($A172,Infrastructure!$A$13:$E$74,5,0)&amp;""</f>
        <v/>
      </c>
      <c r="F172" s="202"/>
      <c r="G172" s="37" t="str">
        <f>VLOOKUP($A172,Questions!$A$2:$X$333,21,0)&amp;""</f>
        <v>Yes</v>
      </c>
      <c r="H172" s="192"/>
      <c r="I172" s="52" t="str">
        <f>VLOOKUP($A172,Questions!$A$2:$X$333,23,0)&amp;""</f>
        <v>Critical Importance</v>
      </c>
      <c r="J172" s="192"/>
      <c r="K172" s="55" t="b">
        <v>0</v>
      </c>
      <c r="L172" s="1"/>
    </row>
    <row r="173" spans="1:12" s="36" customFormat="1" ht="90" x14ac:dyDescent="0.2">
      <c r="A173" s="25" t="str">
        <f>Infrastructure!$A$22</f>
        <v>APPL-03</v>
      </c>
      <c r="B173" s="26" t="str">
        <f>VLOOKUP($A173,Infrastructure!$A$13:$E$74,2,0)&amp;""</f>
        <v>Are only currently supported operating system(s), software, and libraries leveraged by the system(s)/application(s) that will have access to institution's data?*</v>
      </c>
      <c r="C173" s="52" t="str">
        <f>VLOOKUP($A173,Infrastructure!$A$13:$E$74,3,0)&amp;""</f>
        <v/>
      </c>
      <c r="D173" s="41" t="str">
        <f>IF(LEFT(VLOOKUP($A173,Infrastructure!$A$13:$E$74,5,0),21)='Auto Responses'!$A$73,'Auto Responses'!$A$74,VLOOKUP($A173,Infrastructure!$A$13:$E$74,4,0))&amp;""</f>
        <v/>
      </c>
      <c r="E173" s="353" t="str">
        <f>VLOOKUP($A173,Infrastructure!$A$13:$E$74,5,0)&amp;""</f>
        <v>If the web application only works with a subset of modern supported browsers, please indicate that here.</v>
      </c>
      <c r="F173" s="202"/>
      <c r="G173" s="37" t="str">
        <f>VLOOKUP($A173,Questions!$A$2:$X$333,21,0)&amp;""</f>
        <v>Yes</v>
      </c>
      <c r="H173" s="192"/>
      <c r="I173" s="52" t="str">
        <f>VLOOKUP($A173,Questions!$A$2:$X$333,23,0)&amp;""</f>
        <v>Critical Importance</v>
      </c>
      <c r="J173" s="192"/>
      <c r="K173" s="55" t="b">
        <v>0</v>
      </c>
      <c r="L173" s="1"/>
    </row>
    <row r="174" spans="1:12" s="36" customFormat="1" ht="15" x14ac:dyDescent="0.2">
      <c r="A174" s="25" t="str">
        <f>Infrastructure!$A$23</f>
        <v>APPL-04</v>
      </c>
      <c r="B174" s="26" t="str">
        <f>VLOOKUP($A174,Infrastructure!$A$13:$E$74,2,0)&amp;""</f>
        <v>Does your application require access to location or GPS data?</v>
      </c>
      <c r="C174" s="52" t="str">
        <f>VLOOKUP($A174,Infrastructure!$A$13:$E$74,3,0)&amp;""</f>
        <v/>
      </c>
      <c r="D174" s="41" t="str">
        <f>IF(LEFT(VLOOKUP($A174,Infrastructure!$A$13:$E$74,5,0),21)='Auto Responses'!$A$73,'Auto Responses'!$A$74,VLOOKUP($A174,Infrastructure!$A$13:$E$74,4,0))&amp;""</f>
        <v/>
      </c>
      <c r="E174" s="353" t="str">
        <f>VLOOKUP($A174,Infrastructure!$A$13:$E$74,5,0)&amp;""</f>
        <v/>
      </c>
      <c r="F174" s="202"/>
      <c r="G174" s="37" t="str">
        <f>VLOOKUP($A174,Questions!$A$2:$X$333,21,0)&amp;""</f>
        <v>No</v>
      </c>
      <c r="H174" s="192"/>
      <c r="I174" s="52" t="str">
        <f>VLOOKUP($A174,Questions!$A$2:$X$333,23,0)&amp;""</f>
        <v>Critical Importance</v>
      </c>
      <c r="J174" s="192"/>
      <c r="K174" s="55" t="b">
        <v>0</v>
      </c>
      <c r="L174" s="1"/>
    </row>
    <row r="175" spans="1:12" s="36" customFormat="1" ht="28.5" x14ac:dyDescent="0.2">
      <c r="A175" s="25" t="str">
        <f>Infrastructure!$A$24</f>
        <v>APPL-05</v>
      </c>
      <c r="B175" s="26" t="str">
        <f>VLOOKUP($A175,Infrastructure!$A$13:$E$74,2,0)&amp;""</f>
        <v>Does your application provide separation of duties between security administration, system administration, and standard user functions?*</v>
      </c>
      <c r="C175" s="52" t="str">
        <f>VLOOKUP($A175,Infrastructure!$A$13:$E$74,3,0)&amp;""</f>
        <v/>
      </c>
      <c r="D175" s="41" t="str">
        <f>IF(LEFT(VLOOKUP($A175,Infrastructure!$A$13:$E$74,5,0),21)='Auto Responses'!$A$73,'Auto Responses'!$A$74,VLOOKUP($A175,Infrastructure!$A$13:$E$74,4,0))&amp;""</f>
        <v/>
      </c>
      <c r="E175" s="353" t="str">
        <f>VLOOKUP($A175,Infrastructure!$A$13:$E$74,5,0)&amp;""</f>
        <v/>
      </c>
      <c r="F175" s="202"/>
      <c r="G175" s="37" t="str">
        <f>VLOOKUP($A175,Questions!$A$2:$X$333,21,0)&amp;""</f>
        <v>Yes</v>
      </c>
      <c r="H175" s="192"/>
      <c r="I175" s="52" t="str">
        <f>VLOOKUP($A175,Questions!$A$2:$X$333,23,0)&amp;""</f>
        <v>Critical Importance</v>
      </c>
      <c r="J175" s="192"/>
      <c r="K175" s="55" t="b">
        <v>0</v>
      </c>
      <c r="L175" s="1"/>
    </row>
    <row r="176" spans="1:12" s="36" customFormat="1" ht="28.5" x14ac:dyDescent="0.2">
      <c r="A176" s="25" t="str">
        <f>Infrastructure!$A$25</f>
        <v>APPL-06</v>
      </c>
      <c r="B176" s="26" t="str">
        <f>VLOOKUP($A176,Infrastructure!$A$13:$E$74,2,0)&amp;""</f>
        <v>Do you subject your code to static code analysis and/or static application security testing prior to release?*</v>
      </c>
      <c r="C176" s="52" t="str">
        <f>VLOOKUP($A176,Infrastructure!$A$13:$E$74,3,0)&amp;""</f>
        <v/>
      </c>
      <c r="D176" s="41" t="str">
        <f>IF(LEFT(VLOOKUP($A176,Infrastructure!$A$13:$E$74,5,0),21)='Auto Responses'!$A$73,'Auto Responses'!$A$74,VLOOKUP($A176,Infrastructure!$A$13:$E$74,4,0))&amp;""</f>
        <v/>
      </c>
      <c r="E176" s="353" t="str">
        <f>VLOOKUP($A176,Infrastructure!$A$13:$E$74,5,0)&amp;""</f>
        <v/>
      </c>
      <c r="F176" s="202"/>
      <c r="G176" s="37" t="str">
        <f>VLOOKUP($A176,Questions!$A$2:$X$333,21,0)&amp;""</f>
        <v>Yes</v>
      </c>
      <c r="H176" s="192"/>
      <c r="I176" s="52" t="str">
        <f>VLOOKUP($A176,Questions!$A$2:$X$333,23,0)&amp;""</f>
        <v>Critical Importance</v>
      </c>
      <c r="J176" s="192"/>
      <c r="K176" s="55" t="b">
        <v>0</v>
      </c>
      <c r="L176" s="1"/>
    </row>
    <row r="177" spans="1:12" s="36" customFormat="1" ht="28.5" x14ac:dyDescent="0.2">
      <c r="A177" s="25" t="str">
        <f>Infrastructure!$A$26</f>
        <v>APPL-07</v>
      </c>
      <c r="B177" s="26" t="str">
        <f>VLOOKUP($A177,Infrastructure!$A$13:$E$74,2,0)&amp;""</f>
        <v>Do you have software testing processes (dynamic or static) that are established and followed?*</v>
      </c>
      <c r="C177" s="52" t="str">
        <f>VLOOKUP($A177,Infrastructure!$A$13:$E$74,3,0)&amp;""</f>
        <v/>
      </c>
      <c r="D177" s="41" t="str">
        <f>IF(LEFT(VLOOKUP($A177,Infrastructure!$A$13:$E$74,5,0),21)='Auto Responses'!$A$73,'Auto Responses'!$A$74,VLOOKUP($A177,Infrastructure!$A$13:$E$74,4,0))&amp;""</f>
        <v/>
      </c>
      <c r="E177" s="353" t="str">
        <f>VLOOKUP($A177,Infrastructure!$A$13:$E$74,5,0)&amp;""</f>
        <v/>
      </c>
      <c r="F177" s="202"/>
      <c r="G177" s="37" t="str">
        <f>VLOOKUP($A177,Questions!$A$2:$X$333,21,0)&amp;""</f>
        <v>Yes</v>
      </c>
      <c r="H177" s="192"/>
      <c r="I177" s="52" t="str">
        <f>VLOOKUP($A177,Questions!$A$2:$X$333,23,0)&amp;""</f>
        <v>Critical Importance</v>
      </c>
      <c r="J177" s="192"/>
      <c r="K177" s="55" t="b">
        <v>0</v>
      </c>
      <c r="L177" s="1"/>
    </row>
    <row r="178" spans="1:12" s="36" customFormat="1" ht="195" x14ac:dyDescent="0.2">
      <c r="A178" s="25" t="str">
        <f>Infrastructure!$A$27</f>
        <v>APPL-08</v>
      </c>
      <c r="B178" s="26" t="str">
        <f>VLOOKUP($A178,Infrastructure!$A$13:$E$74,2,0)&amp;""</f>
        <v>Are access controls for staff within your organization based on structured rules, such as RBAC, ABAC, or PBAC?</v>
      </c>
      <c r="C178" s="52" t="str">
        <f>VLOOKUP($A178,Infrastructure!$A$13:$E$74,3,0)&amp;""</f>
        <v/>
      </c>
      <c r="D178" s="41" t="str">
        <f>IF(LEFT(VLOOKUP($A178,Infrastructure!$A$13:$E$74,5,0),21)='Auto Responses'!$A$73,'Auto Responses'!$A$74,VLOOKUP($A178,Infrastructure!$A$13:$E$74,4,0))&amp;""</f>
        <v/>
      </c>
      <c r="E178" s="353" t="str">
        <f>VLOOKUP($A178,Infrastructure!$A$13:$E$74,5,0)&amp;""</f>
        <v>This includes system administrators and third-party personnel with access to the system. PBAC would include various dynamic controls such as conditional access, risk-based access, location-based access, or system activity–based access.</v>
      </c>
      <c r="F178" s="202"/>
      <c r="G178" s="37" t="str">
        <f>VLOOKUP($A178,Questions!$A$2:$X$333,21,0)&amp;""</f>
        <v>Yes</v>
      </c>
      <c r="H178" s="192"/>
      <c r="I178" s="52" t="str">
        <f>VLOOKUP($A178,Questions!$A$2:$X$333,23,0)&amp;""</f>
        <v>Standard Importance</v>
      </c>
      <c r="J178" s="192"/>
      <c r="K178" s="55" t="b">
        <v>0</v>
      </c>
      <c r="L178" s="1"/>
    </row>
    <row r="179" spans="1:12" s="36" customFormat="1" ht="15" x14ac:dyDescent="0.2">
      <c r="A179" s="25" t="str">
        <f>Infrastructure!$A$28</f>
        <v>APPL-09</v>
      </c>
      <c r="B179" s="26" t="str">
        <f>VLOOKUP($A179,Infrastructure!$A$13:$E$74,2,0)&amp;""</f>
        <v>Does the system provide data input validation and error messages?</v>
      </c>
      <c r="C179" s="52" t="str">
        <f>VLOOKUP($A179,Infrastructure!$A$13:$E$74,3,0)&amp;""</f>
        <v/>
      </c>
      <c r="D179" s="41" t="str">
        <f>IF(LEFT(VLOOKUP($A179,Infrastructure!$A$13:$E$74,5,0),21)='Auto Responses'!$A$73,'Auto Responses'!$A$74,VLOOKUP($A179,Infrastructure!$A$13:$E$74,4,0))&amp;""</f>
        <v/>
      </c>
      <c r="E179" s="353" t="str">
        <f>VLOOKUP($A179,Infrastructure!$A$13:$E$74,5,0)&amp;""</f>
        <v/>
      </c>
      <c r="F179" s="202"/>
      <c r="G179" s="37" t="str">
        <f>VLOOKUP($A179,Questions!$A$2:$X$333,21,0)&amp;""</f>
        <v>Yes</v>
      </c>
      <c r="H179" s="192"/>
      <c r="I179" s="52" t="str">
        <f>VLOOKUP($A179,Questions!$A$2:$X$333,23,0)&amp;""</f>
        <v>Standard Importance</v>
      </c>
      <c r="J179" s="192"/>
      <c r="K179" s="55" t="b">
        <v>0</v>
      </c>
      <c r="L179" s="1"/>
    </row>
    <row r="180" spans="1:12" s="36" customFormat="1" ht="45" x14ac:dyDescent="0.2">
      <c r="A180" s="25" t="str">
        <f>Infrastructure!$A$29</f>
        <v>APPL-10</v>
      </c>
      <c r="B180" s="26" t="str">
        <f>VLOOKUP($A180,Infrastructure!$A$13:$E$74,2,0)&amp;""</f>
        <v>Do you have a process and implemented procedures for managing your software supply chain (e.g., libraries, repositories, frameworks, etc.)</v>
      </c>
      <c r="C180" s="52" t="str">
        <f>VLOOKUP($A180,Infrastructure!$A$13:$E$74,3,0)&amp;""</f>
        <v/>
      </c>
      <c r="D180" s="41" t="str">
        <f>IF(LEFT(VLOOKUP($A180,Infrastructure!$A$13:$E$74,5,0),21)='Auto Responses'!$A$73,'Auto Responses'!$A$74,VLOOKUP($A180,Infrastructure!$A$13:$E$74,4,0))&amp;""</f>
        <v/>
      </c>
      <c r="E180" s="353" t="str">
        <f>VLOOKUP($A180,Infrastructure!$A$13:$E$74,5,0)&amp;""</f>
        <v>Include any in-house developed or contract development.</v>
      </c>
      <c r="F180" s="202"/>
      <c r="G180" s="37" t="str">
        <f>VLOOKUP($A180,Questions!$A$2:$X$333,21,0)&amp;""</f>
        <v>Yes</v>
      </c>
      <c r="H180" s="192"/>
      <c r="I180" s="52" t="str">
        <f>VLOOKUP($A180,Questions!$A$2:$X$333,23,0)&amp;""</f>
        <v>Standard Importance</v>
      </c>
      <c r="J180" s="192"/>
      <c r="K180" s="55" t="b">
        <v>0</v>
      </c>
      <c r="L180" s="1"/>
    </row>
    <row r="181" spans="1:12" s="36" customFormat="1" ht="15" x14ac:dyDescent="0.2">
      <c r="A181" s="25" t="str">
        <f>Infrastructure!$A$30</f>
        <v>APPL-11</v>
      </c>
      <c r="B181" s="26" t="str">
        <f>VLOOKUP($A181,Infrastructure!$A$13:$E$74,2,0)&amp;""</f>
        <v>Have your developers been trained in secure coding techniques?</v>
      </c>
      <c r="C181" s="52" t="str">
        <f>VLOOKUP($A181,Infrastructure!$A$13:$E$74,3,0)&amp;""</f>
        <v/>
      </c>
      <c r="D181" s="41" t="str">
        <f>IF(LEFT(VLOOKUP($A181,Infrastructure!$A$13:$E$74,5,0),21)='Auto Responses'!$A$73,'Auto Responses'!$A$74,VLOOKUP($A181,Infrastructure!$A$13:$E$74,4,0))&amp;""</f>
        <v/>
      </c>
      <c r="E181" s="353" t="str">
        <f>VLOOKUP($A181,Infrastructure!$A$13:$E$74,5,0)&amp;""</f>
        <v/>
      </c>
      <c r="F181" s="202"/>
      <c r="G181" s="37" t="str">
        <f>VLOOKUP($A181,Questions!$A$2:$X$333,21,0)&amp;""</f>
        <v>Yes</v>
      </c>
      <c r="H181" s="192"/>
      <c r="I181" s="52" t="str">
        <f>VLOOKUP($A181,Questions!$A$2:$X$333,23,0)&amp;""</f>
        <v>Standard Importance</v>
      </c>
      <c r="J181" s="192"/>
      <c r="K181" s="55" t="b">
        <v>0</v>
      </c>
      <c r="L181" s="1"/>
    </row>
    <row r="182" spans="1:12" s="36" customFormat="1" ht="15" x14ac:dyDescent="0.2">
      <c r="A182" s="25" t="str">
        <f>Infrastructure!$A$31</f>
        <v>APPL-12</v>
      </c>
      <c r="B182" s="26" t="str">
        <f>VLOOKUP($A182,Infrastructure!$A$13:$E$74,2,0)&amp;""</f>
        <v>Was your application developed using secure coding techniques?</v>
      </c>
      <c r="C182" s="52" t="str">
        <f>VLOOKUP($A182,Infrastructure!$A$13:$E$74,3,0)&amp;""</f>
        <v/>
      </c>
      <c r="D182" s="41" t="str">
        <f>IF(LEFT(VLOOKUP($A182,Infrastructure!$A$13:$E$74,5,0),21)='Auto Responses'!$A$73,'Auto Responses'!$A$74,VLOOKUP($A182,Infrastructure!$A$13:$E$74,4,0))&amp;""</f>
        <v/>
      </c>
      <c r="E182" s="353" t="str">
        <f>VLOOKUP($A182,Infrastructure!$A$13:$E$74,5,0)&amp;""</f>
        <v/>
      </c>
      <c r="F182" s="202"/>
      <c r="G182" s="37" t="str">
        <f>VLOOKUP($A182,Questions!$A$2:$X$333,21,0)&amp;""</f>
        <v>Yes</v>
      </c>
      <c r="H182" s="192"/>
      <c r="I182" s="52" t="str">
        <f>VLOOKUP($A182,Questions!$A$2:$X$333,23,0)&amp;""</f>
        <v>Standard Importance</v>
      </c>
      <c r="J182" s="192"/>
      <c r="K182" s="55" t="b">
        <v>0</v>
      </c>
      <c r="L182" s="1"/>
    </row>
    <row r="183" spans="1:12" s="36" customFormat="1" ht="45" x14ac:dyDescent="0.2">
      <c r="A183" s="25" t="str">
        <f>Infrastructure!$A$32</f>
        <v>APPL-13</v>
      </c>
      <c r="B183" s="26" t="str">
        <f>VLOOKUP($A183,Infrastructure!$A$13:$E$74,2,0)&amp;""</f>
        <v>If mobile, is the application available from a trusted source (e.g., App Store, Google Play Store)?</v>
      </c>
      <c r="C183" s="52" t="str">
        <f>VLOOKUP($A183,Infrastructure!$A$13:$E$74,3,0)&amp;""</f>
        <v/>
      </c>
      <c r="D183" s="41" t="str">
        <f>IF(LEFT(VLOOKUP($A183,Infrastructure!$A$13:$E$74,5,0),21)='Auto Responses'!$A$73,'Auto Responses'!$A$74,VLOOKUP($A183,Infrastructure!$A$13:$E$74,4,0))&amp;""</f>
        <v/>
      </c>
      <c r="E183" s="353" t="str">
        <f>VLOOKUP($A183,Infrastructure!$A$13:$E$74,5,0)&amp;""</f>
        <v>Select N/A if there is no mobile version of your app.</v>
      </c>
      <c r="F183" s="202"/>
      <c r="G183" s="37" t="str">
        <f>VLOOKUP($A183,Questions!$A$2:$X$333,21,0)&amp;""</f>
        <v>Yes</v>
      </c>
      <c r="H183" s="192"/>
      <c r="I183" s="52" t="str">
        <f>VLOOKUP($A183,Questions!$A$2:$X$333,23,0)&amp;""</f>
        <v>Minor Importance</v>
      </c>
      <c r="J183" s="192"/>
      <c r="K183" s="55" t="b">
        <v>0</v>
      </c>
      <c r="L183" s="1"/>
    </row>
    <row r="184" spans="1:12" s="36" customFormat="1" ht="42.75" x14ac:dyDescent="0.2">
      <c r="A184" s="25" t="str">
        <f>Infrastructure!$A$33</f>
        <v>APPL-14</v>
      </c>
      <c r="B184" s="26" t="str">
        <f>VLOOKUP($A184,Infrastructure!$A$13:$E$74,2,0)&amp;""</f>
        <v>Do you have a fully implemented policy or procedure that details how your employees obtain administrator access to institutional instance of the application?</v>
      </c>
      <c r="C184" s="52" t="str">
        <f>VLOOKUP($A184,Infrastructure!$A$13:$E$74,3,0)&amp;""</f>
        <v/>
      </c>
      <c r="D184" s="41" t="str">
        <f>IF(LEFT(VLOOKUP($A184,Infrastructure!$A$13:$E$74,5,0),21)='Auto Responses'!$A$73,'Auto Responses'!$A$74,VLOOKUP($A184,Infrastructure!$A$13:$E$74,4,0))&amp;""</f>
        <v/>
      </c>
      <c r="E184" s="353" t="str">
        <f>VLOOKUP($A184,Infrastructure!$A$13:$E$74,5,0)&amp;""</f>
        <v/>
      </c>
      <c r="F184" s="202"/>
      <c r="G184" s="37" t="str">
        <f>VLOOKUP($A184,Questions!$A$2:$X$333,21,0)&amp;""</f>
        <v>Yes</v>
      </c>
      <c r="H184" s="192"/>
      <c r="I184" s="52" t="str">
        <f>VLOOKUP($A184,Questions!$A$2:$X$333,23,0)&amp;""</f>
        <v>Minor Importance</v>
      </c>
      <c r="J184" s="192"/>
      <c r="K184" s="55" t="b">
        <v>0</v>
      </c>
      <c r="L184" s="1"/>
    </row>
    <row r="185" spans="1:12" s="1" customFormat="1" ht="18" x14ac:dyDescent="0.2">
      <c r="A185" s="70" t="str">
        <f>VLOOKUP(LEFT($A186,4),'Auto Responses'!$N$4:$O$38,2,0)&amp;""</f>
        <v xml:space="preserve"> Datacenter</v>
      </c>
      <c r="B185" s="29"/>
      <c r="C185" s="38"/>
      <c r="D185" s="38"/>
      <c r="E185" s="354"/>
      <c r="F185" s="139" t="s">
        <v>1099</v>
      </c>
      <c r="G185" s="38"/>
      <c r="H185" s="38"/>
      <c r="I185" s="38"/>
      <c r="J185" s="38"/>
      <c r="K185" s="38"/>
    </row>
    <row r="186" spans="1:12" s="36" customFormat="1" ht="135" x14ac:dyDescent="0.2">
      <c r="A186" s="25" t="str">
        <f>Infrastructure!$A$35</f>
        <v>DCTR-01</v>
      </c>
      <c r="B186" s="26" t="str">
        <f>VLOOKUP($A186,Infrastructure!$A$13:$E$74,2,0)&amp;""</f>
        <v>Select your hosting option.</v>
      </c>
      <c r="C186" s="52" t="str">
        <f>VLOOKUP($A186,Infrastructure!$A$13:$E$74,3,0)&amp;""</f>
        <v/>
      </c>
      <c r="D186" s="41" t="str">
        <f>IF(LEFT(VLOOKUP($A186,Infrastructure!$A$13:$E$74,5,0),21)='Auto Responses'!$A$73,'Auto Responses'!$A$74,VLOOKUP($A186,Infrastructure!$A$13:$E$74,4,0))&amp;""</f>
        <v/>
      </c>
      <c r="E186" s="353" t="str">
        <f>VLOOKUP($A186,Infrastructure!$A$13:$E$74,5,0)&amp;""</f>
        <v>If you are using an option not listed, or a combination of options, select "Other." Your selection here will determine which questions below are required.</v>
      </c>
      <c r="F186" s="202"/>
      <c r="G186" s="37" t="str">
        <f>VLOOKUP($A186,Questions!$A$2:$X$333,21,0)&amp;""</f>
        <v>Yes</v>
      </c>
      <c r="H186" s="192"/>
      <c r="I186" s="52" t="str">
        <f>VLOOKUP($A186,Questions!$A$2:$X$333,23,0)&amp;""</f>
        <v/>
      </c>
      <c r="J186" s="192"/>
      <c r="K186" s="55" t="b">
        <v>0</v>
      </c>
      <c r="L186" s="1"/>
    </row>
    <row r="187" spans="1:12" s="36" customFormat="1" ht="15" x14ac:dyDescent="0.2">
      <c r="A187" s="25" t="str">
        <f>Infrastructure!$A$36</f>
        <v>DCTR-02</v>
      </c>
      <c r="B187" s="26" t="str">
        <f>VLOOKUP($A187,Infrastructure!$A$13:$E$74,2,0)&amp;""</f>
        <v>Is a SOC 2 Type 2 report available for the hosting environment?</v>
      </c>
      <c r="C187" s="52" t="str">
        <f>VLOOKUP($A187,Infrastructure!$A$13:$E$74,3,0)&amp;""</f>
        <v/>
      </c>
      <c r="D187" s="41" t="str">
        <f>IF(LEFT(VLOOKUP($A187,Infrastructure!$A$13:$E$74,5,0),21)='Auto Responses'!$A$73,'Auto Responses'!$A$74,VLOOKUP($A187,Infrastructure!$A$13:$E$74,4,0))&amp;""</f>
        <v/>
      </c>
      <c r="E187" s="353" t="str">
        <f>VLOOKUP($A187,Infrastructure!$A$13:$E$74,5,0)&amp;""</f>
        <v/>
      </c>
      <c r="F187" s="202"/>
      <c r="G187" s="37" t="str">
        <f>VLOOKUP($A187,Questions!$A$2:$X$333,21,0)&amp;""</f>
        <v>Yes</v>
      </c>
      <c r="H187" s="192"/>
      <c r="I187" s="52" t="str">
        <f>VLOOKUP($A187,Questions!$A$2:$X$333,23,0)&amp;""</f>
        <v>Standard Importance</v>
      </c>
      <c r="J187" s="192"/>
      <c r="K187" s="55" t="b">
        <v>0</v>
      </c>
      <c r="L187" s="1"/>
    </row>
    <row r="188" spans="1:12" s="36" customFormat="1" ht="28.5" x14ac:dyDescent="0.2">
      <c r="A188" s="25" t="str">
        <f>Infrastructure!$A$37</f>
        <v>DCTR-03</v>
      </c>
      <c r="B188" s="26" t="str">
        <f>VLOOKUP($A188,Infrastructure!$A$13:$E$74,2,0)&amp;""</f>
        <v>Are you generally able to accommodate storing each institution's data within its geographic region?</v>
      </c>
      <c r="C188" s="52" t="str">
        <f>VLOOKUP($A188,Infrastructure!$A$13:$E$74,3,0)&amp;""</f>
        <v/>
      </c>
      <c r="D188" s="41" t="str">
        <f>IF(LEFT(VLOOKUP($A188,Infrastructure!$A$13:$E$74,5,0),21)='Auto Responses'!$A$73,'Auto Responses'!$A$74,VLOOKUP($A188,Infrastructure!$A$13:$E$74,4,0))&amp;""</f>
        <v/>
      </c>
      <c r="E188" s="353" t="str">
        <f>VLOOKUP($A188,Infrastructure!$A$13:$E$74,5,0)&amp;""</f>
        <v/>
      </c>
      <c r="F188" s="202"/>
      <c r="G188" s="37" t="str">
        <f>VLOOKUP($A188,Questions!$A$2:$X$333,21,0)&amp;""</f>
        <v>Yes</v>
      </c>
      <c r="H188" s="192"/>
      <c r="I188" s="52" t="str">
        <f>VLOOKUP($A188,Questions!$A$2:$X$333,23,0)&amp;""</f>
        <v>Standard Importance</v>
      </c>
      <c r="J188" s="192"/>
      <c r="K188" s="55" t="b">
        <v>0</v>
      </c>
      <c r="L188" s="1"/>
    </row>
    <row r="189" spans="1:12" s="36" customFormat="1" ht="28.5" x14ac:dyDescent="0.2">
      <c r="A189" s="25" t="str">
        <f>Infrastructure!$A$38</f>
        <v>DCTR-04</v>
      </c>
      <c r="B189" s="26" t="str">
        <f>VLOOKUP($A189,Infrastructure!$A$13:$E$74,2,0)&amp;""</f>
        <v>Are the data centers staffed 24 hours a day, seven days a week (i.e., 24 x 7 x 365)?</v>
      </c>
      <c r="C189" s="52" t="str">
        <f>VLOOKUP($A189,Infrastructure!$A$13:$E$74,3,0)&amp;""</f>
        <v/>
      </c>
      <c r="D189" s="41" t="str">
        <f>IF(LEFT(VLOOKUP($A189,Infrastructure!$A$13:$E$74,5,0),21)='Auto Responses'!$A$73,'Auto Responses'!$A$74,VLOOKUP($A189,Infrastructure!$A$13:$E$74,4,0))&amp;""</f>
        <v/>
      </c>
      <c r="E189" s="353" t="str">
        <f>VLOOKUP($A189,Infrastructure!$A$13:$E$74,5,0)&amp;""</f>
        <v/>
      </c>
      <c r="F189" s="202"/>
      <c r="G189" s="37" t="str">
        <f>VLOOKUP($A189,Questions!$A$2:$X$333,21,0)&amp;""</f>
        <v>Yes</v>
      </c>
      <c r="H189" s="192"/>
      <c r="I189" s="52" t="str">
        <f>VLOOKUP($A189,Questions!$A$2:$X$333,23,0)&amp;""</f>
        <v>Standard Importance</v>
      </c>
      <c r="J189" s="192"/>
      <c r="K189" s="55" t="b">
        <v>0</v>
      </c>
      <c r="L189" s="1"/>
    </row>
    <row r="190" spans="1:12" s="36" customFormat="1" ht="28.5" x14ac:dyDescent="0.2">
      <c r="A190" s="25" t="str">
        <f>Infrastructure!$A$39</f>
        <v>DCTR-05</v>
      </c>
      <c r="B190" s="26" t="str">
        <f>VLOOKUP($A190,Infrastructure!$A$13:$E$74,2,0)&amp;""</f>
        <v>Are your servers separated from other companies via a physical barrier, such as a cage or hard walls?</v>
      </c>
      <c r="C190" s="52" t="str">
        <f>VLOOKUP($A190,Infrastructure!$A$13:$E$74,3,0)&amp;""</f>
        <v/>
      </c>
      <c r="D190" s="41" t="str">
        <f>IF(LEFT(VLOOKUP($A190,Infrastructure!$A$13:$E$74,5,0),21)='Auto Responses'!$A$73,'Auto Responses'!$A$74,VLOOKUP($A190,Infrastructure!$A$13:$E$74,4,0))&amp;""</f>
        <v/>
      </c>
      <c r="E190" s="353" t="str">
        <f>VLOOKUP($A190,Infrastructure!$A$13:$E$74,5,0)&amp;""</f>
        <v/>
      </c>
      <c r="F190" s="202"/>
      <c r="G190" s="37" t="str">
        <f>VLOOKUP($A190,Questions!$A$2:$X$333,21,0)&amp;""</f>
        <v>Yes</v>
      </c>
      <c r="H190" s="192"/>
      <c r="I190" s="52" t="str">
        <f>VLOOKUP($A190,Questions!$A$2:$X$333,23,0)&amp;""</f>
        <v>Standard Importance</v>
      </c>
      <c r="J190" s="192"/>
      <c r="K190" s="55" t="b">
        <v>0</v>
      </c>
      <c r="L190" s="1"/>
    </row>
    <row r="191" spans="1:12" s="36" customFormat="1" ht="28.5" x14ac:dyDescent="0.2">
      <c r="A191" s="25" t="str">
        <f>Infrastructure!$A$40</f>
        <v>DCTR-06</v>
      </c>
      <c r="B191" s="26" t="str">
        <f>VLOOKUP($A191,Infrastructure!$A$13:$E$74,2,0)&amp;""</f>
        <v>Does a physical barrier fully enclose the physical space, preventing unauthorized physical contact with any of your devices?*</v>
      </c>
      <c r="C191" s="52" t="str">
        <f>VLOOKUP($A191,Infrastructure!$A$13:$E$74,3,0)&amp;""</f>
        <v/>
      </c>
      <c r="D191" s="41" t="str">
        <f>IF(LEFT(VLOOKUP($A191,Infrastructure!$A$13:$E$74,5,0),21)='Auto Responses'!$A$73,'Auto Responses'!$A$74,VLOOKUP($A191,Infrastructure!$A$13:$E$74,4,0))&amp;""</f>
        <v/>
      </c>
      <c r="E191" s="353" t="str">
        <f>VLOOKUP($A191,Infrastructure!$A$13:$E$74,5,0)&amp;""</f>
        <v/>
      </c>
      <c r="F191" s="202"/>
      <c r="G191" s="37" t="str">
        <f>VLOOKUP($A191,Questions!$A$2:$X$333,21,0)&amp;""</f>
        <v>Yes</v>
      </c>
      <c r="H191" s="192"/>
      <c r="I191" s="52" t="str">
        <f>VLOOKUP($A191,Questions!$A$2:$X$333,23,0)&amp;""</f>
        <v>Critical Importance</v>
      </c>
      <c r="J191" s="192"/>
      <c r="K191" s="55" t="b">
        <v>0</v>
      </c>
      <c r="L191" s="1"/>
    </row>
    <row r="192" spans="1:12" s="36" customFormat="1" ht="15" x14ac:dyDescent="0.2">
      <c r="A192" s="25" t="str">
        <f>Infrastructure!$A$41</f>
        <v>DCTR-07</v>
      </c>
      <c r="B192" s="26" t="str">
        <f>VLOOKUP($A192,Infrastructure!$A$13:$E$74,2,0)&amp;""</f>
        <v>Are your primary and secondary data centers geographically diverse?</v>
      </c>
      <c r="C192" s="52" t="str">
        <f>VLOOKUP($A192,Infrastructure!$A$13:$E$74,3,0)&amp;""</f>
        <v/>
      </c>
      <c r="D192" s="41" t="str">
        <f>IF(LEFT(VLOOKUP($A192,Infrastructure!$A$13:$E$74,5,0),21)='Auto Responses'!$A$73,'Auto Responses'!$A$74,VLOOKUP($A192,Infrastructure!$A$13:$E$74,4,0))&amp;""</f>
        <v/>
      </c>
      <c r="E192" s="353" t="str">
        <f>VLOOKUP($A192,Infrastructure!$A$13:$E$74,5,0)&amp;""</f>
        <v/>
      </c>
      <c r="F192" s="202"/>
      <c r="G192" s="37" t="str">
        <f>VLOOKUP($A192,Questions!$A$2:$X$333,21,0)&amp;""</f>
        <v>Yes</v>
      </c>
      <c r="H192" s="192"/>
      <c r="I192" s="52" t="str">
        <f>VLOOKUP($A192,Questions!$A$2:$X$333,23,0)&amp;""</f>
        <v>Standard Importance</v>
      </c>
      <c r="J192" s="192"/>
      <c r="K192" s="55" t="b">
        <v>0</v>
      </c>
      <c r="L192" s="1"/>
    </row>
    <row r="193" spans="1:12" s="36" customFormat="1" ht="15" x14ac:dyDescent="0.2">
      <c r="A193" s="25" t="str">
        <f>Infrastructure!$A$42</f>
        <v>DCTR-08</v>
      </c>
      <c r="B193" s="26" t="str">
        <f>VLOOKUP($A193,Infrastructure!$A$13:$E$74,2,0)&amp;""</f>
        <v>Is the service hosted in a high-availability environment?</v>
      </c>
      <c r="C193" s="52" t="str">
        <f>VLOOKUP($A193,Infrastructure!$A$13:$E$74,3,0)&amp;""</f>
        <v/>
      </c>
      <c r="D193" s="41" t="str">
        <f>IF(LEFT(VLOOKUP($A193,Infrastructure!$A$13:$E$74,5,0),21)='Auto Responses'!$A$73,'Auto Responses'!$A$74,VLOOKUP($A193,Infrastructure!$A$13:$E$74,4,0))&amp;""</f>
        <v/>
      </c>
      <c r="E193" s="353" t="str">
        <f>VLOOKUP($A193,Infrastructure!$A$13:$E$74,5,0)&amp;""</f>
        <v/>
      </c>
      <c r="F193" s="202"/>
      <c r="G193" s="37" t="str">
        <f>VLOOKUP($A193,Questions!$A$2:$X$333,21,0)&amp;""</f>
        <v>Yes</v>
      </c>
      <c r="H193" s="192"/>
      <c r="I193" s="52" t="str">
        <f>VLOOKUP($A193,Questions!$A$2:$X$333,23,0)&amp;""</f>
        <v>Standard Importance</v>
      </c>
      <c r="J193" s="192"/>
      <c r="K193" s="55" t="b">
        <v>0</v>
      </c>
      <c r="L193" s="1"/>
    </row>
    <row r="194" spans="1:12" s="36" customFormat="1" ht="28.5" x14ac:dyDescent="0.2">
      <c r="A194" s="25" t="str">
        <f>Infrastructure!$A$43</f>
        <v>DCTR-09</v>
      </c>
      <c r="B194" s="26" t="str">
        <f>VLOOKUP($A194,Infrastructure!$A$13:$E$74,2,0)&amp;""</f>
        <v>Is redundant power available for all data centers where institutional data will reside?</v>
      </c>
      <c r="C194" s="52" t="str">
        <f>VLOOKUP($A194,Infrastructure!$A$13:$E$74,3,0)&amp;""</f>
        <v/>
      </c>
      <c r="D194" s="41" t="str">
        <f>IF(LEFT(VLOOKUP($A194,Infrastructure!$A$13:$E$74,5,0),21)='Auto Responses'!$A$73,'Auto Responses'!$A$74,VLOOKUP($A194,Infrastructure!$A$13:$E$74,4,0))&amp;""</f>
        <v/>
      </c>
      <c r="E194" s="353" t="str">
        <f>VLOOKUP($A194,Infrastructure!$A$13:$E$74,5,0)&amp;""</f>
        <v/>
      </c>
      <c r="F194" s="202"/>
      <c r="G194" s="37" t="str">
        <f>VLOOKUP($A194,Questions!$A$2:$X$333,21,0)&amp;""</f>
        <v>Yes</v>
      </c>
      <c r="H194" s="192"/>
      <c r="I194" s="52" t="str">
        <f>VLOOKUP($A194,Questions!$A$2:$X$333,23,0)&amp;""</f>
        <v>Standard Importance</v>
      </c>
      <c r="J194" s="192"/>
      <c r="K194" s="55" t="b">
        <v>0</v>
      </c>
      <c r="L194" s="1"/>
    </row>
    <row r="195" spans="1:12" s="36" customFormat="1" ht="15" x14ac:dyDescent="0.2">
      <c r="A195" s="25" t="str">
        <f>Infrastructure!$A$44</f>
        <v>DCTR-10</v>
      </c>
      <c r="B195" s="26" t="str">
        <f>VLOOKUP($A195,Infrastructure!$A$13:$E$74,2,0)&amp;""</f>
        <v>Are redundant power strategies tested?*</v>
      </c>
      <c r="C195" s="52" t="str">
        <f>VLOOKUP($A195,Infrastructure!$A$13:$E$74,3,0)&amp;""</f>
        <v/>
      </c>
      <c r="D195" s="41" t="str">
        <f>IF(LEFT(VLOOKUP($A195,Infrastructure!$A$13:$E$74,5,0),21)='Auto Responses'!$A$73,'Auto Responses'!$A$74,VLOOKUP($A195,Infrastructure!$A$13:$E$74,4,0))&amp;""</f>
        <v/>
      </c>
      <c r="E195" s="353" t="str">
        <f>VLOOKUP($A195,Infrastructure!$A$13:$E$74,5,0)&amp;""</f>
        <v/>
      </c>
      <c r="F195" s="202"/>
      <c r="G195" s="37" t="str">
        <f>VLOOKUP($A195,Questions!$A$2:$X$333,21,0)&amp;""</f>
        <v>Yes</v>
      </c>
      <c r="H195" s="192"/>
      <c r="I195" s="52" t="str">
        <f>VLOOKUP($A195,Questions!$A$2:$X$333,23,0)&amp;""</f>
        <v>Critical Importance</v>
      </c>
      <c r="J195" s="192"/>
      <c r="K195" s="55" t="b">
        <v>0</v>
      </c>
      <c r="L195" s="1"/>
    </row>
    <row r="196" spans="1:12" s="36" customFormat="1" ht="28.5" x14ac:dyDescent="0.2">
      <c r="A196" s="25" t="str">
        <f>Infrastructure!$A$45</f>
        <v>DCTR-11</v>
      </c>
      <c r="B196" s="26" t="str">
        <f>VLOOKUP($A196,Infrastructure!$A$13:$E$74,2,0)&amp;""</f>
        <v>Does the center where the data will reside have cooling and fire-suppression systems that are active and regularly tested?</v>
      </c>
      <c r="C196" s="52" t="str">
        <f>VLOOKUP($A196,Infrastructure!$A$13:$E$74,3,0)&amp;""</f>
        <v/>
      </c>
      <c r="D196" s="41" t="str">
        <f>IF(LEFT(VLOOKUP($A196,Infrastructure!$A$13:$E$74,5,0),21)='Auto Responses'!$A$73,'Auto Responses'!$A$74,VLOOKUP($A196,Infrastructure!$A$13:$E$74,4,0))&amp;""</f>
        <v/>
      </c>
      <c r="E196" s="353" t="str">
        <f>VLOOKUP($A196,Infrastructure!$A$13:$E$74,5,0)&amp;""</f>
        <v/>
      </c>
      <c r="F196" s="202"/>
      <c r="G196" s="37" t="str">
        <f>VLOOKUP($A196,Questions!$A$2:$X$333,21,0)&amp;""</f>
        <v>Yes</v>
      </c>
      <c r="H196" s="192"/>
      <c r="I196" s="52" t="str">
        <f>VLOOKUP($A196,Questions!$A$2:$X$333,23,0)&amp;""</f>
        <v>Standard Importance</v>
      </c>
      <c r="J196" s="192"/>
      <c r="K196" s="55" t="b">
        <v>0</v>
      </c>
      <c r="L196" s="1"/>
    </row>
    <row r="197" spans="1:12" s="36" customFormat="1" ht="15" x14ac:dyDescent="0.2">
      <c r="A197" s="25" t="str">
        <f>Infrastructure!$A$46</f>
        <v>DCTR-12</v>
      </c>
      <c r="B197" s="26" t="str">
        <f>VLOOKUP($A197,Infrastructure!$A$13:$E$74,2,0)&amp;""</f>
        <v>Do you have Internet Service Provider (ISP) redundancy?</v>
      </c>
      <c r="C197" s="52" t="str">
        <f>VLOOKUP($A197,Infrastructure!$A$13:$E$74,3,0)&amp;""</f>
        <v/>
      </c>
      <c r="D197" s="41" t="str">
        <f>IF(LEFT(VLOOKUP($A197,Infrastructure!$A$13:$E$74,5,0),21)='Auto Responses'!$A$73,'Auto Responses'!$A$74,VLOOKUP($A197,Infrastructure!$A$13:$E$74,4,0))&amp;""</f>
        <v/>
      </c>
      <c r="E197" s="353" t="str">
        <f>VLOOKUP($A197,Infrastructure!$A$13:$E$74,5,0)&amp;""</f>
        <v/>
      </c>
      <c r="F197" s="202"/>
      <c r="G197" s="37" t="str">
        <f>VLOOKUP($A197,Questions!$A$2:$X$333,21,0)&amp;""</f>
        <v>Yes</v>
      </c>
      <c r="H197" s="192"/>
      <c r="I197" s="52" t="str">
        <f>VLOOKUP($A197,Questions!$A$2:$X$333,23,0)&amp;""</f>
        <v>Standard Importance</v>
      </c>
      <c r="J197" s="192"/>
      <c r="K197" s="55" t="b">
        <v>0</v>
      </c>
      <c r="L197" s="1"/>
    </row>
    <row r="198" spans="1:12" s="36" customFormat="1" ht="28.5" x14ac:dyDescent="0.2">
      <c r="A198" s="25" t="str">
        <f>Infrastructure!$A$47</f>
        <v>DCTR-13</v>
      </c>
      <c r="B198" s="26" t="str">
        <f>VLOOKUP($A198,Infrastructure!$A$13:$E$74,2,0)&amp;""</f>
        <v>Does every data center where the institution's data will reside have multiple telephone company or network provider entrances to the facility?</v>
      </c>
      <c r="C198" s="52" t="str">
        <f>VLOOKUP($A198,Infrastructure!$A$13:$E$74,3,0)&amp;""</f>
        <v/>
      </c>
      <c r="D198" s="41" t="str">
        <f>IF(LEFT(VLOOKUP($A198,Infrastructure!$A$13:$E$74,5,0),21)='Auto Responses'!$A$73,'Auto Responses'!$A$74,VLOOKUP($A198,Infrastructure!$A$13:$E$74,4,0))&amp;""</f>
        <v/>
      </c>
      <c r="E198" s="353" t="str">
        <f>VLOOKUP($A198,Infrastructure!$A$13:$E$74,5,0)&amp;""</f>
        <v/>
      </c>
      <c r="F198" s="202"/>
      <c r="G198" s="37" t="str">
        <f>VLOOKUP($A198,Questions!$A$2:$X$333,21,0)&amp;""</f>
        <v>Yes</v>
      </c>
      <c r="H198" s="192"/>
      <c r="I198" s="52" t="str">
        <f>VLOOKUP($A198,Questions!$A$2:$X$333,23,0)&amp;""</f>
        <v>Standard Importance</v>
      </c>
      <c r="J198" s="192"/>
      <c r="K198" s="55" t="b">
        <v>0</v>
      </c>
      <c r="L198" s="1"/>
    </row>
    <row r="199" spans="1:12" s="36" customFormat="1" ht="28.5" x14ac:dyDescent="0.2">
      <c r="A199" s="25" t="str">
        <f>Infrastructure!$A$48</f>
        <v>DCTR-14</v>
      </c>
      <c r="B199" s="26" t="str">
        <f>VLOOKUP($A199,Infrastructure!$A$13:$E$74,2,0)&amp;""</f>
        <v>Do you require multifactor authentication for all administrative accounts in your environment?</v>
      </c>
      <c r="C199" s="52" t="str">
        <f>VLOOKUP($A199,Infrastructure!$A$13:$E$74,3,0)&amp;""</f>
        <v/>
      </c>
      <c r="D199" s="41" t="str">
        <f>IF(LEFT(VLOOKUP($A199,Infrastructure!$A$13:$E$74,5,0),21)='Auto Responses'!$A$73,'Auto Responses'!$A$74,VLOOKUP($A199,Infrastructure!$A$13:$E$74,4,0))&amp;""</f>
        <v/>
      </c>
      <c r="E199" s="353" t="str">
        <f>VLOOKUP($A199,Infrastructure!$A$13:$E$74,5,0)&amp;""</f>
        <v/>
      </c>
      <c r="F199" s="202"/>
      <c r="G199" s="37" t="str">
        <f>VLOOKUP($A199,Questions!$A$2:$X$333,21,0)&amp;""</f>
        <v>Yes</v>
      </c>
      <c r="H199" s="192"/>
      <c r="I199" s="52" t="str">
        <f>VLOOKUP($A199,Questions!$A$2:$X$333,23,0)&amp;""</f>
        <v>Standard Importance</v>
      </c>
      <c r="J199" s="192"/>
      <c r="K199" s="55" t="b">
        <v>0</v>
      </c>
      <c r="L199" s="1"/>
    </row>
    <row r="200" spans="1:12" s="36" customFormat="1" ht="28.5" x14ac:dyDescent="0.2">
      <c r="A200" s="25" t="str">
        <f>Infrastructure!$A$49</f>
        <v>DCTR-15</v>
      </c>
      <c r="B200" s="26" t="str">
        <f>VLOOKUP($A200,Infrastructure!$A$13:$E$74,2,0)&amp;""</f>
        <v>Are you using your cloud provider's available hardening tools or pre-hardened images?</v>
      </c>
      <c r="C200" s="52" t="str">
        <f>VLOOKUP($A200,Infrastructure!$A$13:$E$74,3,0)&amp;""</f>
        <v/>
      </c>
      <c r="D200" s="41" t="str">
        <f>IF(LEFT(VLOOKUP($A200,Infrastructure!$A$13:$E$74,5,0),21)='Auto Responses'!$A$73,'Auto Responses'!$A$74,VLOOKUP($A200,Infrastructure!$A$13:$E$74,4,0))&amp;""</f>
        <v/>
      </c>
      <c r="E200" s="353" t="str">
        <f>VLOOKUP($A200,Infrastructure!$A$13:$E$74,5,0)&amp;""</f>
        <v/>
      </c>
      <c r="F200" s="202"/>
      <c r="G200" s="37" t="str">
        <f>VLOOKUP($A200,Questions!$A$2:$X$333,21,0)&amp;""</f>
        <v>Yes</v>
      </c>
      <c r="H200" s="192"/>
      <c r="I200" s="52" t="str">
        <f>VLOOKUP($A200,Questions!$A$2:$X$333,23,0)&amp;""</f>
        <v>Standard Importance</v>
      </c>
      <c r="J200" s="192"/>
      <c r="K200" s="55" t="b">
        <v>0</v>
      </c>
      <c r="L200" s="1"/>
    </row>
    <row r="201" spans="1:12" s="36" customFormat="1" ht="15" x14ac:dyDescent="0.2">
      <c r="A201" s="25" t="str">
        <f>Infrastructure!$A$50</f>
        <v>DCTR-16</v>
      </c>
      <c r="B201" s="26" t="str">
        <f>VLOOKUP($A201,Infrastructure!$A$13:$E$74,2,0)&amp;""</f>
        <v>Does your cloud solution provider have access to your encryption keys?</v>
      </c>
      <c r="C201" s="52" t="str">
        <f>VLOOKUP($A201,Infrastructure!$A$13:$E$74,3,0)&amp;""</f>
        <v/>
      </c>
      <c r="D201" s="41" t="str">
        <f>IF(LEFT(VLOOKUP($A201,Infrastructure!$A$13:$E$74,5,0),21)='Auto Responses'!$A$73,'Auto Responses'!$A$74,VLOOKUP($A201,Infrastructure!$A$13:$E$74,4,0))&amp;""</f>
        <v/>
      </c>
      <c r="E201" s="353" t="str">
        <f>VLOOKUP($A201,Infrastructure!$A$13:$E$74,5,0)&amp;""</f>
        <v/>
      </c>
      <c r="F201" s="202"/>
      <c r="G201" s="37" t="str">
        <f>VLOOKUP($A201,Questions!$A$2:$X$333,21,0)&amp;""</f>
        <v>No</v>
      </c>
      <c r="H201" s="192"/>
      <c r="I201" s="52" t="str">
        <f>VLOOKUP($A201,Questions!$A$2:$X$333,23,0)&amp;""</f>
        <v>Standard Importance</v>
      </c>
      <c r="J201" s="192"/>
      <c r="K201" s="55" t="b">
        <v>0</v>
      </c>
      <c r="L201" s="1"/>
    </row>
    <row r="202" spans="1:12" s="1" customFormat="1" ht="18" x14ac:dyDescent="0.2">
      <c r="A202" s="70" t="str">
        <f>VLOOKUP(LEFT($A203,4),'Auto Responses'!$N$4:$O$38,2,0)&amp;""</f>
        <v xml:space="preserve"> Firewalls, IDS, IPS, and Networking</v>
      </c>
      <c r="B202" s="29"/>
      <c r="C202" s="38"/>
      <c r="D202" s="38"/>
      <c r="E202" s="354"/>
      <c r="F202" s="139" t="s">
        <v>1099</v>
      </c>
      <c r="G202" s="38"/>
      <c r="H202" s="38"/>
      <c r="I202" s="38"/>
      <c r="J202" s="38"/>
      <c r="K202" s="38"/>
    </row>
    <row r="203" spans="1:12" s="36" customFormat="1" ht="15" x14ac:dyDescent="0.2">
      <c r="A203" s="25" t="str">
        <f>Infrastructure!$A$52</f>
        <v>FIDP-01</v>
      </c>
      <c r="B203" s="26" t="str">
        <f>VLOOKUP($A203,Infrastructure!$A$13:$E$74,2,0)&amp;""</f>
        <v>Are you utilizing a stateful packet inspection (SPI) firewall?*</v>
      </c>
      <c r="C203" s="52" t="str">
        <f>VLOOKUP($A203,Infrastructure!$A$13:$E$74,3,0)&amp;""</f>
        <v/>
      </c>
      <c r="D203" s="41" t="str">
        <f>IF(LEFT(VLOOKUP($A203,Infrastructure!$A$13:$E$74,5,0),21)='Auto Responses'!$A$73,'Auto Responses'!$A$74,VLOOKUP($A203,Infrastructure!$A$13:$E$74,4,0))&amp;""</f>
        <v/>
      </c>
      <c r="E203" s="353" t="str">
        <f>VLOOKUP($A203,Infrastructure!$A$13:$E$74,5,0)&amp;""</f>
        <v/>
      </c>
      <c r="F203" s="202"/>
      <c r="G203" s="37" t="str">
        <f>VLOOKUP($A203,Questions!$A$2:$X$333,21,0)&amp;""</f>
        <v>Yes</v>
      </c>
      <c r="H203" s="192"/>
      <c r="I203" s="52" t="str">
        <f>VLOOKUP($A203,Questions!$A$2:$X$333,23,0)&amp;""</f>
        <v>Critical Importance</v>
      </c>
      <c r="J203" s="192"/>
      <c r="K203" s="55" t="b">
        <v>0</v>
      </c>
      <c r="L203" s="1"/>
    </row>
    <row r="204" spans="1:12" s="36" customFormat="1" ht="15" x14ac:dyDescent="0.2">
      <c r="A204" s="25" t="str">
        <f>Infrastructure!$A$53</f>
        <v>FIDP-02</v>
      </c>
      <c r="B204" s="26" t="str">
        <f>VLOOKUP($A204,Infrastructure!$A$13:$E$74,2,0)&amp;""</f>
        <v>Do you have a documented policy for firewall change requests?*</v>
      </c>
      <c r="C204" s="52" t="str">
        <f>VLOOKUP($A204,Infrastructure!$A$13:$E$74,3,0)&amp;""</f>
        <v/>
      </c>
      <c r="D204" s="41" t="str">
        <f>IF(LEFT(VLOOKUP($A204,Infrastructure!$A$13:$E$74,5,0),21)='Auto Responses'!$A$73,'Auto Responses'!$A$74,VLOOKUP($A204,Infrastructure!$A$13:$E$74,4,0))&amp;""</f>
        <v/>
      </c>
      <c r="E204" s="353" t="str">
        <f>VLOOKUP($A204,Infrastructure!$A$13:$E$74,5,0)&amp;""</f>
        <v/>
      </c>
      <c r="F204" s="202"/>
      <c r="G204" s="37" t="str">
        <f>VLOOKUP($A204,Questions!$A$2:$X$333,21,0)&amp;""</f>
        <v>Yes</v>
      </c>
      <c r="H204" s="192"/>
      <c r="I204" s="52" t="str">
        <f>VLOOKUP($A204,Questions!$A$2:$X$333,23,0)&amp;""</f>
        <v>Critical Importance</v>
      </c>
      <c r="J204" s="192"/>
      <c r="K204" s="55" t="b">
        <v>0</v>
      </c>
      <c r="L204" s="1"/>
    </row>
    <row r="205" spans="1:12" s="36" customFormat="1" ht="15" x14ac:dyDescent="0.2">
      <c r="A205" s="25" t="str">
        <f>Infrastructure!$A$54</f>
        <v>FIDP-03</v>
      </c>
      <c r="B205" s="26" t="str">
        <f>VLOOKUP($A205,Infrastructure!$A$13:$E$74,2,0)&amp;""</f>
        <v>Have you implemented an intrusion detection system (network-based)?*</v>
      </c>
      <c r="C205" s="52" t="str">
        <f>VLOOKUP($A205,Infrastructure!$A$13:$E$74,3,0)&amp;""</f>
        <v/>
      </c>
      <c r="D205" s="41" t="str">
        <f>IF(LEFT(VLOOKUP($A205,Infrastructure!$A$13:$E$74,5,0),21)='Auto Responses'!$A$73,'Auto Responses'!$A$74,VLOOKUP($A205,Infrastructure!$A$13:$E$74,4,0))&amp;""</f>
        <v/>
      </c>
      <c r="E205" s="353" t="str">
        <f>VLOOKUP($A205,Infrastructure!$A$13:$E$74,5,0)&amp;""</f>
        <v/>
      </c>
      <c r="F205" s="202"/>
      <c r="G205" s="37" t="str">
        <f>VLOOKUP($A205,Questions!$A$2:$X$333,21,0)&amp;""</f>
        <v>Yes</v>
      </c>
      <c r="H205" s="192"/>
      <c r="I205" s="52" t="str">
        <f>VLOOKUP($A205,Questions!$A$2:$X$333,23,0)&amp;""</f>
        <v>Critical Importance</v>
      </c>
      <c r="J205" s="192"/>
      <c r="K205" s="55" t="b">
        <v>0</v>
      </c>
      <c r="L205" s="1"/>
    </row>
    <row r="206" spans="1:12" s="36" customFormat="1" ht="15" x14ac:dyDescent="0.2">
      <c r="A206" s="25" t="str">
        <f>Infrastructure!$A$55</f>
        <v>FIDP-04</v>
      </c>
      <c r="B206" s="26" t="str">
        <f>VLOOKUP($A206,Infrastructure!$A$13:$E$74,2,0)&amp;""</f>
        <v>Do you employ host-based intrusion detection?*</v>
      </c>
      <c r="C206" s="52" t="str">
        <f>VLOOKUP($A206,Infrastructure!$A$13:$E$74,3,0)&amp;""</f>
        <v/>
      </c>
      <c r="D206" s="41" t="str">
        <f>IF(LEFT(VLOOKUP($A206,Infrastructure!$A$13:$E$74,5,0),21)='Auto Responses'!$A$73,'Auto Responses'!$A$74,VLOOKUP($A206,Infrastructure!$A$13:$E$74,4,0))&amp;""</f>
        <v/>
      </c>
      <c r="E206" s="353" t="str">
        <f>VLOOKUP($A206,Infrastructure!$A$13:$E$74,5,0)&amp;""</f>
        <v/>
      </c>
      <c r="F206" s="202"/>
      <c r="G206" s="37" t="str">
        <f>VLOOKUP($A206,Questions!$A$2:$X$333,21,0)&amp;""</f>
        <v>Yes</v>
      </c>
      <c r="H206" s="192"/>
      <c r="I206" s="52" t="str">
        <f>VLOOKUP($A206,Questions!$A$2:$X$333,23,0)&amp;""</f>
        <v>Critical Importance</v>
      </c>
      <c r="J206" s="192"/>
      <c r="K206" s="55" t="b">
        <v>0</v>
      </c>
      <c r="L206" s="1"/>
    </row>
    <row r="207" spans="1:12" s="36" customFormat="1" ht="28.5" x14ac:dyDescent="0.2">
      <c r="A207" s="25" t="str">
        <f>Infrastructure!$A$56</f>
        <v>FIDP-05</v>
      </c>
      <c r="B207" s="26" t="str">
        <f>VLOOKUP($A207,Infrastructure!$A$13:$E$74,2,0)&amp;""</f>
        <v>Are audit logs available for all changes to the network, firewall, IDS, and IPS systems?*</v>
      </c>
      <c r="C207" s="52" t="str">
        <f>VLOOKUP($A207,Infrastructure!$A$13:$E$74,3,0)&amp;""</f>
        <v/>
      </c>
      <c r="D207" s="41" t="str">
        <f>IF(LEFT(VLOOKUP($A207,Infrastructure!$A$13:$E$74,5,0),21)='Auto Responses'!$A$73,'Auto Responses'!$A$74,VLOOKUP($A207,Infrastructure!$A$13:$E$74,4,0))&amp;""</f>
        <v/>
      </c>
      <c r="E207" s="353" t="str">
        <f>VLOOKUP($A207,Infrastructure!$A$13:$E$74,5,0)&amp;""</f>
        <v/>
      </c>
      <c r="F207" s="202"/>
      <c r="G207" s="37" t="str">
        <f>VLOOKUP($A207,Questions!$A$2:$X$333,21,0)&amp;""</f>
        <v>Yes</v>
      </c>
      <c r="H207" s="192"/>
      <c r="I207" s="52" t="str">
        <f>VLOOKUP($A207,Questions!$A$2:$X$333,23,0)&amp;""</f>
        <v>Critical Importance</v>
      </c>
      <c r="J207" s="192"/>
      <c r="K207" s="55" t="b">
        <v>0</v>
      </c>
      <c r="L207" s="1"/>
    </row>
    <row r="208" spans="1:12" s="36" customFormat="1" ht="28.5" x14ac:dyDescent="0.2">
      <c r="A208" s="25" t="str">
        <f>Infrastructure!$A$57</f>
        <v>FIDP-06</v>
      </c>
      <c r="B208" s="26" t="str">
        <f>VLOOKUP($A208,Infrastructure!$A$13:$E$74,2,0)&amp;""</f>
        <v>Is authority for firewall change approval documented? Please list approver names or titles in Additional Info.</v>
      </c>
      <c r="C208" s="52" t="str">
        <f>VLOOKUP($A208,Infrastructure!$A$13:$E$74,3,0)&amp;""</f>
        <v/>
      </c>
      <c r="D208" s="41" t="str">
        <f>IF(LEFT(VLOOKUP($A208,Infrastructure!$A$13:$E$74,5,0),21)='Auto Responses'!$A$73,'Auto Responses'!$A$74,VLOOKUP($A208,Infrastructure!$A$13:$E$74,4,0))&amp;""</f>
        <v/>
      </c>
      <c r="E208" s="353" t="str">
        <f>VLOOKUP($A208,Infrastructure!$A$13:$E$74,5,0)&amp;""</f>
        <v/>
      </c>
      <c r="F208" s="202"/>
      <c r="G208" s="37" t="str">
        <f>VLOOKUP($A208,Questions!$A$2:$X$333,21,0)&amp;""</f>
        <v>Yes</v>
      </c>
      <c r="H208" s="192"/>
      <c r="I208" s="52" t="str">
        <f>VLOOKUP($A208,Questions!$A$2:$X$333,23,0)&amp;""</f>
        <v>Standard Importance</v>
      </c>
      <c r="J208" s="192"/>
      <c r="K208" s="55" t="b">
        <v>0</v>
      </c>
      <c r="L208" s="1"/>
    </row>
    <row r="209" spans="1:12" s="36" customFormat="1" ht="15" x14ac:dyDescent="0.2">
      <c r="A209" s="25" t="str">
        <f>Infrastructure!$A$58</f>
        <v>FIDP-07</v>
      </c>
      <c r="B209" s="26" t="str">
        <f>VLOOKUP($A209,Infrastructure!$A$13:$E$74,2,0)&amp;""</f>
        <v>Have you implemented an intrusion prevention system (network-based)?</v>
      </c>
      <c r="C209" s="52" t="str">
        <f>VLOOKUP($A209,Infrastructure!$A$13:$E$74,3,0)&amp;""</f>
        <v/>
      </c>
      <c r="D209" s="41" t="str">
        <f>IF(LEFT(VLOOKUP($A209,Infrastructure!$A$13:$E$74,5,0),21)='Auto Responses'!$A$73,'Auto Responses'!$A$74,VLOOKUP($A209,Infrastructure!$A$13:$E$74,4,0))&amp;""</f>
        <v/>
      </c>
      <c r="E209" s="353" t="str">
        <f>VLOOKUP($A209,Infrastructure!$A$13:$E$74,5,0)&amp;""</f>
        <v/>
      </c>
      <c r="F209" s="202"/>
      <c r="G209" s="37" t="str">
        <f>VLOOKUP($A209,Questions!$A$2:$X$333,21,0)&amp;""</f>
        <v>Yes</v>
      </c>
      <c r="H209" s="192"/>
      <c r="I209" s="52" t="str">
        <f>VLOOKUP($A209,Questions!$A$2:$X$333,23,0)&amp;""</f>
        <v>Standard Importance</v>
      </c>
      <c r="J209" s="192"/>
      <c r="K209" s="55" t="b">
        <v>0</v>
      </c>
      <c r="L209" s="1"/>
    </row>
    <row r="210" spans="1:12" s="36" customFormat="1" ht="15" x14ac:dyDescent="0.2">
      <c r="A210" s="25" t="str">
        <f>Infrastructure!$A$59</f>
        <v>FIDP-08</v>
      </c>
      <c r="B210" s="26" t="str">
        <f>VLOOKUP($A210,Infrastructure!$A$13:$E$74,2,0)&amp;""</f>
        <v>Do you employ host-based intrusion prevention?</v>
      </c>
      <c r="C210" s="52" t="str">
        <f>VLOOKUP($A210,Infrastructure!$A$13:$E$74,3,0)&amp;""</f>
        <v/>
      </c>
      <c r="D210" s="41" t="str">
        <f>IF(LEFT(VLOOKUP($A210,Infrastructure!$A$13:$E$74,5,0),21)='Auto Responses'!$A$73,'Auto Responses'!$A$74,VLOOKUP($A210,Infrastructure!$A$13:$E$74,4,0))&amp;""</f>
        <v/>
      </c>
      <c r="E210" s="353" t="str">
        <f>VLOOKUP($A210,Infrastructure!$A$13:$E$74,5,0)&amp;""</f>
        <v/>
      </c>
      <c r="F210" s="202"/>
      <c r="G210" s="37" t="str">
        <f>VLOOKUP($A210,Questions!$A$2:$X$333,21,0)&amp;""</f>
        <v>Yes</v>
      </c>
      <c r="H210" s="192"/>
      <c r="I210" s="52" t="str">
        <f>VLOOKUP($A210,Questions!$A$2:$X$333,23,0)&amp;""</f>
        <v>Standard Importance</v>
      </c>
      <c r="J210" s="192"/>
      <c r="K210" s="55" t="b">
        <v>0</v>
      </c>
      <c r="L210" s="1"/>
    </row>
    <row r="211" spans="1:12" s="36" customFormat="1" ht="28.5" x14ac:dyDescent="0.2">
      <c r="A211" s="25" t="str">
        <f>Infrastructure!$A$60</f>
        <v>FIDP-09</v>
      </c>
      <c r="B211" s="26" t="str">
        <f>VLOOKUP($A211,Infrastructure!$A$13:$E$74,2,0)&amp;""</f>
        <v>Are you employing any next-generation persistent threat (NGPT) monitoring?</v>
      </c>
      <c r="C211" s="52" t="str">
        <f>VLOOKUP($A211,Infrastructure!$A$13:$E$74,3,0)&amp;""</f>
        <v/>
      </c>
      <c r="D211" s="41" t="str">
        <f>IF(LEFT(VLOOKUP($A211,Infrastructure!$A$13:$E$74,5,0),21)='Auto Responses'!$A$73,'Auto Responses'!$A$74,VLOOKUP($A211,Infrastructure!$A$13:$E$74,4,0))&amp;""</f>
        <v/>
      </c>
      <c r="E211" s="353" t="str">
        <f>VLOOKUP($A211,Infrastructure!$A$13:$E$74,5,0)&amp;""</f>
        <v/>
      </c>
      <c r="F211" s="202"/>
      <c r="G211" s="37" t="str">
        <f>VLOOKUP($A211,Questions!$A$2:$X$333,21,0)&amp;""</f>
        <v>Yes</v>
      </c>
      <c r="H211" s="192"/>
      <c r="I211" s="52" t="str">
        <f>VLOOKUP($A211,Questions!$A$2:$X$333,23,0)&amp;""</f>
        <v>Standard Importance</v>
      </c>
      <c r="J211" s="192"/>
      <c r="K211" s="55" t="b">
        <v>0</v>
      </c>
      <c r="L211" s="1"/>
    </row>
    <row r="212" spans="1:12" s="36" customFormat="1" ht="90" x14ac:dyDescent="0.2">
      <c r="A212" s="25" t="str">
        <f>Infrastructure!$A$61</f>
        <v>FIDP-10</v>
      </c>
      <c r="B212" s="26" t="str">
        <f>VLOOKUP($A212,Infrastructure!$A$13:$E$74,2,0)&amp;""</f>
        <v>Is intrusion monitoring performed internally or by a third-party service?</v>
      </c>
      <c r="C212" s="52" t="str">
        <f>VLOOKUP($A212,Infrastructure!$A$13:$E$74,3,0)&amp;""</f>
        <v/>
      </c>
      <c r="D212" s="41" t="str">
        <f>IF(LEFT(VLOOKUP($A212,Infrastructure!$A$13:$E$74,5,0),21)='Auto Responses'!$A$73,'Auto Responses'!$A$74,VLOOKUP($A212,Infrastructure!$A$13:$E$74,4,0))&amp;""</f>
        <v/>
      </c>
      <c r="E212" s="353" t="str">
        <f>VLOOKUP($A212,Infrastructure!$A$13:$E$74,5,0)&amp;""</f>
        <v>In addition to stating your intrusion monitoring strategy, provide a brief summary of its implementation.</v>
      </c>
      <c r="F212" s="202"/>
      <c r="G212" s="37" t="str">
        <f>VLOOKUP($A212,Questions!$A$2:$X$333,21,0)&amp;""</f>
        <v>Yes</v>
      </c>
      <c r="H212" s="192"/>
      <c r="I212" s="52" t="str">
        <f>VLOOKUP($A212,Questions!$A$2:$X$333,23,0)&amp;""</f>
        <v>Standard Importance</v>
      </c>
      <c r="J212" s="192"/>
      <c r="K212" s="55" t="b">
        <v>0</v>
      </c>
      <c r="L212" s="1"/>
    </row>
    <row r="213" spans="1:12" s="36" customFormat="1" ht="15" x14ac:dyDescent="0.2">
      <c r="A213" s="25" t="str">
        <f>Infrastructure!$A$62</f>
        <v>FIDP-11</v>
      </c>
      <c r="B213" s="26" t="str">
        <f>VLOOKUP($A213,Infrastructure!$A$13:$E$74,2,0)&amp;""</f>
        <v>Do you monitor for intrusions on a 24 x 7 x 365 basis?</v>
      </c>
      <c r="C213" s="52" t="str">
        <f>VLOOKUP($A213,Infrastructure!$A$13:$E$74,3,0)&amp;""</f>
        <v/>
      </c>
      <c r="D213" s="41" t="str">
        <f>IF(LEFT(VLOOKUP($A213,Infrastructure!$A$13:$E$74,5,0),21)='Auto Responses'!$A$73,'Auto Responses'!$A$74,VLOOKUP($A213,Infrastructure!$A$13:$E$74,4,0))&amp;""</f>
        <v/>
      </c>
      <c r="E213" s="353" t="str">
        <f>VLOOKUP($A213,Infrastructure!$A$13:$E$74,5,0)&amp;""</f>
        <v/>
      </c>
      <c r="F213" s="202"/>
      <c r="G213" s="37" t="str">
        <f>VLOOKUP($A213,Questions!$A$2:$X$333,21,0)&amp;""</f>
        <v>Yes</v>
      </c>
      <c r="H213" s="192"/>
      <c r="I213" s="52" t="str">
        <f>VLOOKUP($A213,Questions!$A$2:$X$333,23,0)&amp;""</f>
        <v>Minor Importance</v>
      </c>
      <c r="J213" s="192"/>
      <c r="K213" s="55" t="b">
        <v>0</v>
      </c>
      <c r="L213" s="1"/>
    </row>
    <row r="214" spans="1:12" s="1" customFormat="1" ht="18" x14ac:dyDescent="0.2">
      <c r="A214" s="70" t="str">
        <f>VLOOKUP(LEFT($A215,4),'Auto Responses'!$N$4:$O$38,2,0)&amp;""</f>
        <v xml:space="preserve"> Incident Handling</v>
      </c>
      <c r="B214" s="29"/>
      <c r="C214" s="38"/>
      <c r="D214" s="38"/>
      <c r="E214" s="354"/>
      <c r="F214" s="139" t="s">
        <v>1099</v>
      </c>
      <c r="G214" s="38"/>
      <c r="H214" s="38"/>
      <c r="I214" s="38"/>
      <c r="J214" s="38"/>
      <c r="K214" s="38"/>
    </row>
    <row r="215" spans="1:12" s="36" customFormat="1" ht="15" x14ac:dyDescent="0.2">
      <c r="A215" s="25" t="str">
        <f>Infrastructure!$A$64</f>
        <v>HFIH-01</v>
      </c>
      <c r="B215" s="26" t="str">
        <f>VLOOKUP($A215,Infrastructure!$A$13:$E$74,2,0)&amp;""</f>
        <v>Do you have a formal incident response plan?</v>
      </c>
      <c r="C215" s="52" t="str">
        <f>VLOOKUP($A215,Infrastructure!$A$13:$E$74,3,0)&amp;""</f>
        <v/>
      </c>
      <c r="D215" s="41" t="str">
        <f>IF(LEFT(VLOOKUP($A215,Infrastructure!$A$13:$E$74,5,0),21)='Auto Responses'!$A$73,'Auto Responses'!$A$74,VLOOKUP($A215,Infrastructure!$A$13:$E$74,4,0))&amp;""</f>
        <v/>
      </c>
      <c r="E215" s="353" t="str">
        <f>VLOOKUP($A215,Infrastructure!$A$13:$E$74,5,0)&amp;""</f>
        <v/>
      </c>
      <c r="F215" s="202"/>
      <c r="G215" s="37" t="str">
        <f>VLOOKUP($A215,Questions!$A$2:$X$333,21,0)&amp;""</f>
        <v>Yes</v>
      </c>
      <c r="H215" s="192"/>
      <c r="I215" s="52" t="str">
        <f>VLOOKUP($A215,Questions!$A$2:$X$333,23,0)&amp;""</f>
        <v>Standard Importance</v>
      </c>
      <c r="J215" s="192"/>
      <c r="K215" s="55" t="b">
        <v>0</v>
      </c>
      <c r="L215" s="1"/>
    </row>
    <row r="216" spans="1:12" s="36" customFormat="1" ht="28.5" x14ac:dyDescent="0.2">
      <c r="A216" s="25" t="str">
        <f>Infrastructure!$A$65</f>
        <v>HFIH-02</v>
      </c>
      <c r="B216" s="26" t="str">
        <f>VLOOKUP($A216,Infrastructure!$A$13:$E$74,2,0)&amp;""</f>
        <v>Do you either have an internal incident response team or retain an external team?</v>
      </c>
      <c r="C216" s="52" t="str">
        <f>VLOOKUP($A216,Infrastructure!$A$13:$E$74,3,0)&amp;""</f>
        <v/>
      </c>
      <c r="D216" s="41" t="str">
        <f>IF(LEFT(VLOOKUP($A216,Infrastructure!$A$13:$E$74,5,0),21)='Auto Responses'!$A$73,'Auto Responses'!$A$74,VLOOKUP($A216,Infrastructure!$A$13:$E$74,4,0))&amp;""</f>
        <v/>
      </c>
      <c r="E216" s="353" t="str">
        <f>VLOOKUP($A216,Infrastructure!$A$13:$E$74,5,0)&amp;""</f>
        <v/>
      </c>
      <c r="F216" s="202"/>
      <c r="G216" s="37" t="str">
        <f>VLOOKUP($A216,Questions!$A$2:$X$333,21,0)&amp;""</f>
        <v>Yes</v>
      </c>
      <c r="H216" s="192"/>
      <c r="I216" s="52" t="str">
        <f>VLOOKUP($A216,Questions!$A$2:$X$333,23,0)&amp;""</f>
        <v>Minor Importance</v>
      </c>
      <c r="J216" s="192"/>
      <c r="K216" s="55" t="b">
        <v>0</v>
      </c>
      <c r="L216" s="1"/>
    </row>
    <row r="217" spans="1:12" s="36" customFormat="1" ht="28.5" x14ac:dyDescent="0.2">
      <c r="A217" s="25" t="str">
        <f>Infrastructure!$A$66</f>
        <v>HFIH-03</v>
      </c>
      <c r="B217" s="26" t="str">
        <f>VLOOKUP($A217,Infrastructure!$A$13:$E$74,2,0)&amp;""</f>
        <v>Do you have the capability to respond to incidents on a 24 x 7 x 365 basis?</v>
      </c>
      <c r="C217" s="52" t="str">
        <f>VLOOKUP($A217,Infrastructure!$A$13:$E$74,3,0)&amp;""</f>
        <v/>
      </c>
      <c r="D217" s="41" t="str">
        <f>IF(LEFT(VLOOKUP($A217,Infrastructure!$A$13:$E$74,5,0),21)='Auto Responses'!$A$73,'Auto Responses'!$A$74,VLOOKUP($A217,Infrastructure!$A$13:$E$74,4,0))&amp;""</f>
        <v/>
      </c>
      <c r="E217" s="353" t="str">
        <f>VLOOKUP($A217,Infrastructure!$A$13:$E$74,5,0)&amp;""</f>
        <v/>
      </c>
      <c r="F217" s="202"/>
      <c r="G217" s="37" t="str">
        <f>VLOOKUP($A217,Questions!$A$2:$X$333,21,0)&amp;""</f>
        <v>Yes</v>
      </c>
      <c r="H217" s="192"/>
      <c r="I217" s="52" t="str">
        <f>VLOOKUP($A217,Questions!$A$2:$X$333,23,0)&amp;""</f>
        <v>Minor Importance</v>
      </c>
      <c r="J217" s="192"/>
      <c r="K217" s="55" t="b">
        <v>0</v>
      </c>
      <c r="L217" s="1"/>
    </row>
    <row r="218" spans="1:12" s="36" customFormat="1" ht="28.5" x14ac:dyDescent="0.2">
      <c r="A218" s="25" t="str">
        <f>Infrastructure!$A$67</f>
        <v>HFIH-04</v>
      </c>
      <c r="B218" s="26" t="str">
        <f>VLOOKUP($A218,Infrastructure!$A$13:$E$74,2,0)&amp;""</f>
        <v>Do you carry cyber-risk insurance to protect against unforeseen service outages, data that is lost or stolen, and security incidents?</v>
      </c>
      <c r="C218" s="52" t="str">
        <f>VLOOKUP($A218,Infrastructure!$A$13:$E$74,3,0)&amp;""</f>
        <v/>
      </c>
      <c r="D218" s="41" t="str">
        <f>IF(LEFT(VLOOKUP($A218,Infrastructure!$A$13:$E$74,5,0),21)='Auto Responses'!$A$73,'Auto Responses'!$A$74,VLOOKUP($A218,Infrastructure!$A$13:$E$74,4,0))&amp;""</f>
        <v/>
      </c>
      <c r="E218" s="353" t="str">
        <f>VLOOKUP($A218,Infrastructure!$A$13:$E$74,5,0)&amp;""</f>
        <v/>
      </c>
      <c r="F218" s="202"/>
      <c r="G218" s="37" t="str">
        <f>VLOOKUP($A218,Questions!$A$2:$X$333,21,0)&amp;""</f>
        <v>Yes</v>
      </c>
      <c r="H218" s="192"/>
      <c r="I218" s="52" t="str">
        <f>VLOOKUP($A218,Questions!$A$2:$X$333,23,0)&amp;""</f>
        <v>Minor Importance</v>
      </c>
      <c r="J218" s="192"/>
      <c r="K218" s="55" t="b">
        <v>0</v>
      </c>
      <c r="L218" s="1"/>
    </row>
    <row r="219" spans="1:12" s="1" customFormat="1" ht="18" x14ac:dyDescent="0.2">
      <c r="A219" s="70" t="str">
        <f>VLOOKUP(LEFT($A220,4),'Auto Responses'!$N$4:$O$38,2,0)&amp;""</f>
        <v xml:space="preserve"> Vulnerability Management</v>
      </c>
      <c r="B219" s="29"/>
      <c r="C219" s="38"/>
      <c r="D219" s="38"/>
      <c r="E219" s="354"/>
      <c r="F219" s="139" t="s">
        <v>1099</v>
      </c>
      <c r="G219" s="38"/>
      <c r="H219" s="38"/>
      <c r="I219" s="38"/>
      <c r="J219" s="38"/>
      <c r="K219" s="38"/>
    </row>
    <row r="220" spans="1:12" s="36" customFormat="1" ht="28.5" x14ac:dyDescent="0.2">
      <c r="A220" s="25" t="str">
        <f>Infrastructure!$A$69</f>
        <v>VULN-01</v>
      </c>
      <c r="B220" s="26" t="str">
        <f>VLOOKUP($A220,Infrastructure!$A$13:$E$74,2,0)&amp;""</f>
        <v>Are your systems and applications scanned with an authenticated user account for vulnerabilities (that are remediated) prior to new releases?*</v>
      </c>
      <c r="C220" s="52" t="str">
        <f>VLOOKUP($A220,Infrastructure!$A$13:$E$74,3,0)&amp;""</f>
        <v/>
      </c>
      <c r="D220" s="41" t="str">
        <f>IF(LEFT(VLOOKUP($A220,Infrastructure!$A$13:$E$74,5,0),21)='Auto Responses'!$A$73,'Auto Responses'!$A$74,VLOOKUP($A220,Infrastructure!$A$13:$E$74,4,0))&amp;""</f>
        <v/>
      </c>
      <c r="E220" s="353" t="str">
        <f>VLOOKUP($A220,Infrastructure!$A$13:$E$74,5,0)&amp;""</f>
        <v/>
      </c>
      <c r="F220" s="202"/>
      <c r="G220" s="37" t="str">
        <f>VLOOKUP($A220,Questions!$A$2:$X$333,21,0)&amp;""</f>
        <v>Yes</v>
      </c>
      <c r="H220" s="192"/>
      <c r="I220" s="52" t="str">
        <f>VLOOKUP($A220,Questions!$A$2:$X$333,23,0)&amp;""</f>
        <v>Critical Importance</v>
      </c>
      <c r="J220" s="192"/>
      <c r="K220" s="55" t="b">
        <v>0</v>
      </c>
      <c r="L220" s="1"/>
    </row>
    <row r="221" spans="1:12" s="36" customFormat="1" ht="28.5" x14ac:dyDescent="0.2">
      <c r="A221" s="25" t="str">
        <f>Infrastructure!$A$70</f>
        <v>VULN-02</v>
      </c>
      <c r="B221" s="26" t="str">
        <f>VLOOKUP($A221,Infrastructure!$A$13:$E$74,2,0)&amp;""</f>
        <v>Will you provide results of application and system vulnerability scans to the institution?*</v>
      </c>
      <c r="C221" s="52" t="str">
        <f>VLOOKUP($A221,Infrastructure!$A$13:$E$74,3,0)&amp;""</f>
        <v/>
      </c>
      <c r="D221" s="41" t="str">
        <f>IF(LEFT(VLOOKUP($A221,Infrastructure!$A$13:$E$74,5,0),21)='Auto Responses'!$A$73,'Auto Responses'!$A$74,VLOOKUP($A221,Infrastructure!$A$13:$E$74,4,0))&amp;""</f>
        <v/>
      </c>
      <c r="E221" s="353" t="str">
        <f>VLOOKUP($A221,Infrastructure!$A$13:$E$74,5,0)&amp;""</f>
        <v/>
      </c>
      <c r="F221" s="202"/>
      <c r="G221" s="37" t="str">
        <f>VLOOKUP($A221,Questions!$A$2:$X$333,21,0)&amp;""</f>
        <v>Yes</v>
      </c>
      <c r="H221" s="192"/>
      <c r="I221" s="52" t="str">
        <f>VLOOKUP($A221,Questions!$A$2:$X$333,23,0)&amp;""</f>
        <v>Critical Importance</v>
      </c>
      <c r="J221" s="192"/>
      <c r="K221" s="55" t="b">
        <v>0</v>
      </c>
      <c r="L221" s="1"/>
    </row>
    <row r="222" spans="1:12" s="36" customFormat="1" ht="42.75" x14ac:dyDescent="0.2">
      <c r="A222" s="25" t="str">
        <f>Infrastructure!$A$71</f>
        <v>VULN-03</v>
      </c>
      <c r="B222" s="26" t="str">
        <f>VLOOKUP($A222,Infrastructure!$A$13:$E$74,2,0)&amp;""</f>
        <v>Will you allow the institution to perform its own vulnerability testing and/or scanning of your systems and/or application, provided that testing is performed at a mutually agreed upon time and date?*</v>
      </c>
      <c r="C222" s="52" t="str">
        <f>VLOOKUP($A222,Infrastructure!$A$13:$E$74,3,0)&amp;""</f>
        <v/>
      </c>
      <c r="D222" s="41" t="str">
        <f>IF(LEFT(VLOOKUP($A222,Infrastructure!$A$13:$E$74,5,0),21)='Auto Responses'!$A$73,'Auto Responses'!$A$74,VLOOKUP($A222,Infrastructure!$A$13:$E$74,4,0))&amp;""</f>
        <v/>
      </c>
      <c r="E222" s="353" t="str">
        <f>VLOOKUP($A222,Infrastructure!$A$13:$E$74,5,0)&amp;""</f>
        <v/>
      </c>
      <c r="F222" s="202"/>
      <c r="G222" s="37" t="str">
        <f>VLOOKUP($A222,Questions!$A$2:$X$333,21,0)&amp;""</f>
        <v>Yes</v>
      </c>
      <c r="H222" s="192"/>
      <c r="I222" s="52" t="str">
        <f>VLOOKUP($A222,Questions!$A$2:$X$333,23,0)&amp;""</f>
        <v>Critical Importance</v>
      </c>
      <c r="J222" s="192"/>
      <c r="K222" s="55" t="b">
        <v>0</v>
      </c>
      <c r="L222" s="1"/>
    </row>
    <row r="223" spans="1:12" s="36" customFormat="1" ht="28.5" x14ac:dyDescent="0.2">
      <c r="A223" s="25" t="str">
        <f>Infrastructure!$A$72</f>
        <v>VULN-04</v>
      </c>
      <c r="B223" s="26" t="str">
        <f>VLOOKUP($A223,Infrastructure!$A$13:$E$74,2,0)&amp;""</f>
        <v>Have your systems and applications had a third-party security assessment completed in the last year?</v>
      </c>
      <c r="C223" s="52" t="str">
        <f>VLOOKUP($A223,Infrastructure!$A$13:$E$74,3,0)&amp;""</f>
        <v/>
      </c>
      <c r="D223" s="41" t="str">
        <f>IF(LEFT(VLOOKUP($A223,Infrastructure!$A$13:$E$74,5,0),21)='Auto Responses'!$A$73,'Auto Responses'!$A$74,VLOOKUP($A223,Infrastructure!$A$13:$E$74,4,0))&amp;""</f>
        <v/>
      </c>
      <c r="E223" s="353" t="str">
        <f>VLOOKUP($A223,Infrastructure!$A$13:$E$74,5,0)&amp;""</f>
        <v/>
      </c>
      <c r="F223" s="202"/>
      <c r="G223" s="37" t="str">
        <f>VLOOKUP($A223,Questions!$A$2:$X$333,21,0)&amp;""</f>
        <v>Yes</v>
      </c>
      <c r="H223" s="192"/>
      <c r="I223" s="52" t="str">
        <f>VLOOKUP($A223,Questions!$A$2:$X$333,23,0)&amp;""</f>
        <v>Standard Importance</v>
      </c>
      <c r="J223" s="192"/>
      <c r="K223" s="55" t="b">
        <v>0</v>
      </c>
      <c r="L223" s="1"/>
    </row>
    <row r="224" spans="1:12" s="36" customFormat="1" ht="60" x14ac:dyDescent="0.2">
      <c r="A224" s="25" t="str">
        <f>Infrastructure!$A$73</f>
        <v>VULN-05</v>
      </c>
      <c r="B224" s="26" t="str">
        <f>VLOOKUP($A224,Infrastructure!$A$13:$E$74,2,0)&amp;""</f>
        <v>Do you regularly scan for common web application security vulnerabilities (e.g., SQL injection, XSS, XSRF, etc.)?</v>
      </c>
      <c r="C224" s="52" t="str">
        <f>VLOOKUP($A224,Infrastructure!$A$13:$E$74,3,0)&amp;""</f>
        <v/>
      </c>
      <c r="D224" s="41" t="str">
        <f>IF(LEFT(VLOOKUP($A224,Infrastructure!$A$13:$E$74,5,0),21)='Auto Responses'!$A$73,'Auto Responses'!$A$74,VLOOKUP($A224,Infrastructure!$A$13:$E$74,4,0))&amp;""</f>
        <v/>
      </c>
      <c r="E224" s="353" t="str">
        <f>VLOOKUP($A224,Infrastructure!$A$13:$E$74,5,0)&amp;""</f>
        <v>Ensure that all elements of VULN-05 are clearly stated in your response.</v>
      </c>
      <c r="F224" s="202"/>
      <c r="G224" s="37" t="str">
        <f>VLOOKUP($A224,Questions!$A$2:$X$333,21,0)&amp;""</f>
        <v>Yes</v>
      </c>
      <c r="H224" s="192"/>
      <c r="I224" s="52" t="str">
        <f>VLOOKUP($A224,Questions!$A$2:$X$333,23,0)&amp;""</f>
        <v>Standard Importance</v>
      </c>
      <c r="J224" s="192"/>
      <c r="K224" s="55" t="b">
        <v>0</v>
      </c>
      <c r="L224" s="1"/>
    </row>
    <row r="225" spans="1:12" s="36" customFormat="1" ht="29.25" thickBot="1" x14ac:dyDescent="0.25">
      <c r="A225" s="25" t="str">
        <f>Infrastructure!$A$74</f>
        <v>VULN-06</v>
      </c>
      <c r="B225" s="26" t="str">
        <f>VLOOKUP($A225,Infrastructure!$A$13:$E$74,2,0)&amp;""</f>
        <v>Are your systems and applications regularly scanned externally for vulnerabilities?</v>
      </c>
      <c r="C225" s="52" t="str">
        <f>VLOOKUP($A225,Infrastructure!$A$13:$E$74,3,0)&amp;""</f>
        <v/>
      </c>
      <c r="D225" s="41" t="str">
        <f>IF(LEFT(VLOOKUP($A225,Infrastructure!$A$13:$E$74,5,0),21)='Auto Responses'!$A$73,'Auto Responses'!$A$74,VLOOKUP($A225,Infrastructure!$A$13:$E$74,4,0))&amp;""</f>
        <v/>
      </c>
      <c r="E225" s="353" t="str">
        <f>VLOOKUP($A225,Infrastructure!$A$13:$E$74,5,0)&amp;""</f>
        <v/>
      </c>
      <c r="F225" s="202"/>
      <c r="G225" s="37" t="str">
        <f>VLOOKUP($A225,Questions!$A$2:$X$333,21,0)&amp;""</f>
        <v>Yes</v>
      </c>
      <c r="H225" s="192"/>
      <c r="I225" s="52" t="str">
        <f>VLOOKUP($A225,Questions!$A$2:$X$333,23,0)&amp;""</f>
        <v>Minor Importance</v>
      </c>
      <c r="J225" s="192"/>
      <c r="K225" s="56" t="b">
        <v>0</v>
      </c>
      <c r="L225" s="1"/>
    </row>
    <row r="226" spans="1:12" s="1" customFormat="1" ht="18" x14ac:dyDescent="0.2">
      <c r="A226" s="70" t="str">
        <f>VLOOKUP(LEFT($A227,4),'Auto Responses'!$N$4:$O$38,2,0)&amp;""</f>
        <v xml:space="preserve"> IT Accessibility</v>
      </c>
      <c r="B226" s="29"/>
      <c r="C226" s="38"/>
      <c r="D226" s="38"/>
      <c r="E226" s="354"/>
      <c r="F226" s="139" t="s">
        <v>1099</v>
      </c>
      <c r="G226" s="38"/>
      <c r="H226" s="38"/>
      <c r="I226" s="38"/>
      <c r="J226" s="38"/>
      <c r="K226" s="38"/>
    </row>
    <row r="227" spans="1:12" s="36" customFormat="1" ht="15" x14ac:dyDescent="0.2">
      <c r="A227" s="25" t="str">
        <f>'IT Accessibility'!$A$20</f>
        <v>ITAC-01</v>
      </c>
      <c r="B227" s="26" t="str">
        <f>VLOOKUP($A227,'IT Accessibility'!$A$13:$E$37,2,0)&amp;""</f>
        <v>Solution Provider Accessibility Contact Name</v>
      </c>
      <c r="C227" s="326" t="str">
        <f>VLOOKUP($A227,'IT Accessibility'!$A$13:$E$37,3,0)&amp;""</f>
        <v/>
      </c>
      <c r="D227" s="327" t="str">
        <f>IF(LEFT(VLOOKUP($A227,'IT Accessibility'!$A$13:$E$37,5,0),21)='Auto Responses'!$A$73,'Auto Responses'!$A$74,VLOOKUP($A227,'IT Accessibility'!$A$13:$E$37,4,0))&amp;""</f>
        <v/>
      </c>
      <c r="E227" s="356" t="str">
        <f>VLOOKUP($A227,'IT Accessibility'!$A$13:$E$37,5,0)&amp;""</f>
        <v/>
      </c>
      <c r="F227" s="202"/>
      <c r="G227" s="37" t="str">
        <f>VLOOKUP($A227,Questions!$A$2:$X$333,21,0)&amp;""</f>
        <v/>
      </c>
      <c r="H227" s="192"/>
      <c r="I227" s="52" t="str">
        <f>VLOOKUP($A227,Questions!$A$2:$X$333,23,0)&amp;""</f>
        <v/>
      </c>
      <c r="J227" s="192"/>
      <c r="K227" s="55" t="b">
        <v>0</v>
      </c>
      <c r="L227" s="1"/>
    </row>
    <row r="228" spans="1:12" s="36" customFormat="1" ht="15" x14ac:dyDescent="0.2">
      <c r="A228" s="25" t="str">
        <f>'IT Accessibility'!$A$21</f>
        <v>ITAC-02</v>
      </c>
      <c r="B228" s="26" t="str">
        <f>VLOOKUP($A228,'IT Accessibility'!$A$13:$E$37,2,0)&amp;""</f>
        <v>Solution Provider Accessibility Contact Title</v>
      </c>
      <c r="C228" s="326" t="str">
        <f>VLOOKUP($A228,'IT Accessibility'!$A$13:$E$37,3,0)&amp;""</f>
        <v/>
      </c>
      <c r="D228" s="325" t="str">
        <f>IF(LEFT(VLOOKUP($A228,'IT Accessibility'!$A$13:$E$37,5,0),21)='Auto Responses'!$A$73,'Auto Responses'!$A$74,VLOOKUP($A228,'IT Accessibility'!$A$13:$E$37,4,0))&amp;""</f>
        <v/>
      </c>
      <c r="E228" s="356" t="str">
        <f>VLOOKUP($A228,'IT Accessibility'!$A$13:$E$37,5,0)&amp;""</f>
        <v/>
      </c>
      <c r="F228" s="202"/>
      <c r="G228" s="37" t="str">
        <f>VLOOKUP($A228,Questions!$A$2:$X$333,21,0)&amp;""</f>
        <v/>
      </c>
      <c r="H228" s="192"/>
      <c r="I228" s="52" t="str">
        <f>VLOOKUP($A228,Questions!$A$2:$X$333,23,0)&amp;""</f>
        <v/>
      </c>
      <c r="J228" s="192"/>
      <c r="K228" s="55" t="b">
        <v>0</v>
      </c>
      <c r="L228" s="1"/>
    </row>
    <row r="229" spans="1:12" s="36" customFormat="1" ht="15" x14ac:dyDescent="0.2">
      <c r="A229" s="25" t="str">
        <f>'IT Accessibility'!$A$22</f>
        <v>ITAC-03</v>
      </c>
      <c r="B229" s="26" t="str">
        <f>VLOOKUP($A229,'IT Accessibility'!$A$13:$E$37,2,0)&amp;""</f>
        <v>Solution Provider Accessibility Contact Email</v>
      </c>
      <c r="C229" s="326" t="str">
        <f>VLOOKUP($A229,'IT Accessibility'!$A$13:$E$37,3,0)&amp;""</f>
        <v/>
      </c>
      <c r="D229" s="325" t="str">
        <f>IF(LEFT(VLOOKUP($A229,'IT Accessibility'!$A$13:$E$37,5,0),21)='Auto Responses'!$A$73,'Auto Responses'!$A$74,VLOOKUP($A229,'IT Accessibility'!$A$13:$E$37,4,0))&amp;""</f>
        <v/>
      </c>
      <c r="E229" s="356" t="str">
        <f>VLOOKUP($A229,'IT Accessibility'!$A$13:$E$37,5,0)&amp;""</f>
        <v/>
      </c>
      <c r="F229" s="202"/>
      <c r="G229" s="37" t="str">
        <f>VLOOKUP($A229,Questions!$A$2:$X$333,21,0)&amp;""</f>
        <v/>
      </c>
      <c r="H229" s="192"/>
      <c r="I229" s="52" t="str">
        <f>VLOOKUP($A229,Questions!$A$2:$X$333,23,0)&amp;""</f>
        <v/>
      </c>
      <c r="J229" s="192"/>
      <c r="K229" s="55" t="b">
        <v>0</v>
      </c>
      <c r="L229" s="1"/>
    </row>
    <row r="230" spans="1:12" s="36" customFormat="1" ht="15" x14ac:dyDescent="0.2">
      <c r="A230" s="25" t="str">
        <f>'IT Accessibility'!$A$23</f>
        <v>ITAC-04</v>
      </c>
      <c r="B230" s="26" t="str">
        <f>VLOOKUP($A230,'IT Accessibility'!$A$13:$E$37,2,0)&amp;""</f>
        <v>Solution Provider Accessibility Contact Phone Number</v>
      </c>
      <c r="C230" s="326" t="str">
        <f>VLOOKUP($A230,'IT Accessibility'!$A$13:$E$37,3,0)&amp;""</f>
        <v/>
      </c>
      <c r="D230" s="325" t="str">
        <f>IF(LEFT(VLOOKUP($A230,'IT Accessibility'!$A$13:$E$37,5,0),21)='Auto Responses'!$A$73,'Auto Responses'!$A$74,VLOOKUP($A230,'IT Accessibility'!$A$13:$E$37,4,0))&amp;""</f>
        <v/>
      </c>
      <c r="E230" s="356" t="str">
        <f>VLOOKUP($A230,'IT Accessibility'!$A$13:$E$37,5,0)&amp;""</f>
        <v/>
      </c>
      <c r="F230" s="202"/>
      <c r="G230" s="37" t="str">
        <f>VLOOKUP($A230,Questions!$A$2:$X$333,21,0)&amp;""</f>
        <v/>
      </c>
      <c r="H230" s="192"/>
      <c r="I230" s="52" t="str">
        <f>VLOOKUP($A230,Questions!$A$2:$X$333,23,0)&amp;""</f>
        <v/>
      </c>
      <c r="J230" s="192"/>
      <c r="K230" s="55" t="b">
        <v>0</v>
      </c>
      <c r="L230" s="1"/>
    </row>
    <row r="231" spans="1:12" s="36" customFormat="1" ht="45" x14ac:dyDescent="0.2">
      <c r="A231" s="25" t="str">
        <f>'IT Accessibility'!$A$24</f>
        <v>ITAC-05</v>
      </c>
      <c r="B231" s="26" t="str">
        <f>VLOOKUP($A231,'IT Accessibility'!$A$13:$E$37,2,0)&amp;""</f>
        <v>Web Link to Accessibility Statement or VPAT</v>
      </c>
      <c r="C231" s="326" t="str">
        <f>VLOOKUP($A231,'IT Accessibility'!$A$13:$E$37,3,0)&amp;""</f>
        <v/>
      </c>
      <c r="D231" s="325" t="str">
        <f>IF(LEFT(VLOOKUP($A231,'IT Accessibility'!$A$13:$E$37,5,0),21)='Auto Responses'!$A$73,'Auto Responses'!$A$74,VLOOKUP($A231,'IT Accessibility'!$A$13:$E$37,4,0))&amp;""</f>
        <v/>
      </c>
      <c r="E231" s="356" t="str">
        <f>VLOOKUP($A231,'IT Accessibility'!$A$13:$E$37,5,0)&amp;""</f>
        <v>VPAT can also be added as an attachment</v>
      </c>
      <c r="F231" s="202"/>
      <c r="G231" s="37" t="str">
        <f>VLOOKUP($A231,Questions!$A$2:$X$333,21,0)&amp;""</f>
        <v>Qualitative Answer - make a selection in column G</v>
      </c>
      <c r="H231" s="192"/>
      <c r="I231" s="52" t="str">
        <f>VLOOKUP($A231,Questions!$A$2:$X$333,23,0)&amp;""</f>
        <v>Standard Importance</v>
      </c>
      <c r="J231" s="192"/>
      <c r="K231" s="55" t="b">
        <v>0</v>
      </c>
      <c r="L231" s="1"/>
    </row>
    <row r="232" spans="1:12" s="36" customFormat="1" ht="240" x14ac:dyDescent="0.2">
      <c r="A232" s="25" t="str">
        <f>'IT Accessibility'!$A$25</f>
        <v>ITAC-06</v>
      </c>
      <c r="B232" s="26" t="str">
        <f>VLOOKUP($A232,'IT Accessibility'!$A$13:$E$37,2,0)&amp;""</f>
        <v>Has a VPAT or ACR been created or updated for the solution and version under consideration within the past 12 months?*</v>
      </c>
      <c r="C232" s="52" t="str">
        <f>VLOOKUP($A232,'IT Accessibility'!$A$13:$E$37,3,0)&amp;""</f>
        <v/>
      </c>
      <c r="D232" s="41" t="str">
        <f>IF(LEFT(VLOOKUP($A232,'IT Accessibility'!$A$13:$E$37,5,0),21)='Auto Responses'!$A$73,'Auto Responses'!$A$74,VLOOKUP($A232,'IT Accessibility'!$A$13:$E$37,4,0))&amp;""</f>
        <v/>
      </c>
      <c r="E232" s="356" t="str">
        <f>VLOOKUP($A232,'IT Accessibility'!$A$13:$E$37,5,0)&amp;""</f>
        <v>If your answer is “I do not know,” select “no.” If the VPAT/ACR is for an older version of the product or has not been updated, its information does not accurately reflect the accessibility of the product under consideration and the response should be "no." Provide a link or attachment to the most recent VPAT/ACR.</v>
      </c>
      <c r="F232" s="202"/>
      <c r="G232" s="37" t="str">
        <f>VLOOKUP($A232,Questions!$A$2:$X$333,21,0)&amp;""</f>
        <v>Yes</v>
      </c>
      <c r="H232" s="192"/>
      <c r="I232" s="52" t="str">
        <f>VLOOKUP($A232,Questions!$A$2:$X$333,23,0)&amp;""</f>
        <v>Critical Importance</v>
      </c>
      <c r="J232" s="192"/>
      <c r="K232" s="55" t="b">
        <v>0</v>
      </c>
      <c r="L232" s="1"/>
    </row>
    <row r="233" spans="1:12" s="36" customFormat="1" ht="28.5" x14ac:dyDescent="0.2">
      <c r="A233" s="25" t="str">
        <f>'IT Accessibility'!$A$26</f>
        <v>ITAC-07</v>
      </c>
      <c r="B233" s="26" t="str">
        <f>VLOOKUP($A233,'IT Accessibility'!$A$13:$E$37,2,0)&amp;""</f>
        <v>Will your company agree to meet your stated accessibility standard or WCAG 2.1 AA as part of your contractual agreement for the solution?*</v>
      </c>
      <c r="C233" s="52" t="str">
        <f>VLOOKUP($A233,'IT Accessibility'!$A$13:$E$37,3,0)&amp;""</f>
        <v/>
      </c>
      <c r="D233" s="41" t="str">
        <f>IF(LEFT(VLOOKUP($A233,'IT Accessibility'!$A$13:$E$37,5,0),21)='Auto Responses'!$A$73,'Auto Responses'!$A$74,VLOOKUP($A233,'IT Accessibility'!$A$13:$E$37,4,0))&amp;""</f>
        <v/>
      </c>
      <c r="E233" s="356" t="str">
        <f>VLOOKUP($A233,'IT Accessibility'!$A$13:$E$37,5,0)&amp;""</f>
        <v/>
      </c>
      <c r="F233" s="202"/>
      <c r="G233" s="37" t="str">
        <f>VLOOKUP($A233,Questions!$A$2:$X$333,21,0)&amp;""</f>
        <v>Yes</v>
      </c>
      <c r="H233" s="192"/>
      <c r="I233" s="52" t="str">
        <f>VLOOKUP($A233,Questions!$A$2:$X$333,23,0)&amp;""</f>
        <v>Critical Importance</v>
      </c>
      <c r="J233" s="192"/>
      <c r="K233" s="55" t="b">
        <v>0</v>
      </c>
      <c r="L233" s="1"/>
    </row>
    <row r="234" spans="1:12" s="36" customFormat="1" ht="300" x14ac:dyDescent="0.2">
      <c r="A234" s="25" t="str">
        <f>'IT Accessibility'!$A$27</f>
        <v>ITAC-08</v>
      </c>
      <c r="B234" s="26" t="str">
        <f>VLOOKUP($A234,'IT Accessibility'!$A$13:$E$37,2,0)&amp;""</f>
        <v>Does the solution substantially conform to WCAG 2.1 AA?*</v>
      </c>
      <c r="C234" s="52" t="str">
        <f>VLOOKUP($A234,'IT Accessibility'!$A$13:$E$37,3,0)&amp;""</f>
        <v/>
      </c>
      <c r="D234" s="41" t="str">
        <f>IF(LEFT(VLOOKUP($A234,'IT Accessibility'!$A$13:$E$37,5,0),21)='Auto Responses'!$A$73,'Auto Responses'!$A$74,VLOOKUP($A234,'IT Accessibility'!$A$13:$E$37,4,0))&amp;""</f>
        <v/>
      </c>
      <c r="E234" s="356" t="str">
        <f>VLOOKUP($A234,'IT Accessibility'!$A$13:$E$37,5,0)&amp;""</f>
        <v>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v>
      </c>
      <c r="F234" s="202"/>
      <c r="G234" s="37" t="str">
        <f>VLOOKUP($A234,Questions!$A$2:$X$333,21,0)&amp;""</f>
        <v>Yes</v>
      </c>
      <c r="H234" s="192"/>
      <c r="I234" s="52" t="str">
        <f>VLOOKUP($A234,Questions!$A$2:$X$333,23,0)&amp;""</f>
        <v>Critical Importance</v>
      </c>
      <c r="J234" s="192"/>
      <c r="K234" s="55" t="b">
        <v>0</v>
      </c>
      <c r="L234" s="1"/>
    </row>
    <row r="235" spans="1:12" s="36" customFormat="1" ht="150" x14ac:dyDescent="0.2">
      <c r="A235" s="25" t="str">
        <f>'IT Accessibility'!$A$28</f>
        <v>ITAC-09</v>
      </c>
      <c r="B235" s="26" t="str">
        <f>VLOOKUP($A235,'IT Accessibility'!$A$13:$E$37,2,0)&amp;""</f>
        <v>Do you have a documented and implemented process for reporting and tracking accessibility issues?*</v>
      </c>
      <c r="C235" s="52" t="str">
        <f>VLOOKUP($A235,'IT Accessibility'!$A$13:$E$37,3,0)&amp;""</f>
        <v/>
      </c>
      <c r="D235" s="41" t="str">
        <f>IF(LEFT(VLOOKUP($A235,'IT Accessibility'!$A$13:$E$37,5,0),21)='Auto Responses'!$A$73,'Auto Responses'!$A$74,VLOOKUP($A235,'IT Accessibility'!$A$13:$E$37,4,0))&amp;""</f>
        <v/>
      </c>
      <c r="E235" s="356" t="str">
        <f>VLOOKUP($A235,'IT Accessibility'!$A$13:$E$37,5,0)&amp;""</f>
        <v xml:space="preserve">Reporting and fixing accessibility issues is critical to a mature process. If the process for this question is merely a "feature request" and tracker, the answer to this question should be "no." </v>
      </c>
      <c r="F235" s="202"/>
      <c r="G235" s="37" t="str">
        <f>VLOOKUP($A235,Questions!$A$2:$X$333,21,0)&amp;""</f>
        <v>Yes</v>
      </c>
      <c r="H235" s="192"/>
      <c r="I235" s="52" t="str">
        <f>VLOOKUP($A235,Questions!$A$2:$X$333,23,0)&amp;""</f>
        <v>Critical Importance</v>
      </c>
      <c r="J235" s="192"/>
      <c r="K235" s="55" t="b">
        <v>0</v>
      </c>
      <c r="L235" s="1"/>
    </row>
    <row r="236" spans="1:12" s="36" customFormat="1" ht="165" x14ac:dyDescent="0.2">
      <c r="A236" s="25" t="str">
        <f>'IT Accessibility'!$A$29</f>
        <v>ITAC-10</v>
      </c>
      <c r="B236" s="26" t="str">
        <f>VLOOKUP($A236,'IT Accessibility'!$A$13:$E$37,2,0)&amp;""</f>
        <v>Do you have documentation to support the accessibility features of your solution?</v>
      </c>
      <c r="C236" s="52" t="str">
        <f>VLOOKUP($A236,'IT Accessibility'!$A$13:$E$37,3,0)&amp;""</f>
        <v/>
      </c>
      <c r="D236" s="41" t="str">
        <f>IF(LEFT(VLOOKUP($A236,'IT Accessibility'!$A$13:$E$37,5,0),21)='Auto Responses'!$A$73,'Auto Responses'!$A$74,VLOOKUP($A236,'IT Accessibility'!$A$13:$E$37,4,0))&amp;""</f>
        <v/>
      </c>
      <c r="E236" s="356" t="str">
        <f>VLOOKUP($A236,'IT Accessibility'!$A$13:$E$37,5,0)&amp;""</f>
        <v>If specific configurations, settings, themes, author guides, or instructions are needed to ensure accessibility, are instructions on how to do so provided for administrators and end users?</v>
      </c>
      <c r="F236" s="202"/>
      <c r="G236" s="37" t="str">
        <f>VLOOKUP($A236,Questions!$A$2:$X$333,21,0)&amp;""</f>
        <v>Yes</v>
      </c>
      <c r="H236" s="192"/>
      <c r="I236" s="52" t="str">
        <f>VLOOKUP($A236,Questions!$A$2:$X$333,23,0)&amp;""</f>
        <v>Standard Importance</v>
      </c>
      <c r="J236" s="192"/>
      <c r="K236" s="55" t="b">
        <v>0</v>
      </c>
      <c r="L236" s="1"/>
    </row>
    <row r="237" spans="1:12" s="36" customFormat="1" ht="165" x14ac:dyDescent="0.2">
      <c r="A237" s="25" t="str">
        <f>'IT Accessibility'!$A$30</f>
        <v>ITAC-11</v>
      </c>
      <c r="B237" s="26" t="str">
        <f>VLOOKUP($A237,'IT Accessibility'!$A$13:$E$37,2,0)&amp;""</f>
        <v>Has a third-party expert conducted an audit of the most recent version of your solution?</v>
      </c>
      <c r="C237" s="52" t="str">
        <f>VLOOKUP($A237,'IT Accessibility'!$A$13:$E$37,3,0)&amp;""</f>
        <v/>
      </c>
      <c r="D237" s="41" t="str">
        <f>IF(LEFT(VLOOKUP($A237,'IT Accessibility'!$A$13:$E$37,5,0),21)='Auto Responses'!$A$73,'Auto Responses'!$A$74,VLOOKUP($A237,'IT Accessibility'!$A$13:$E$37,4,0))&amp;""</f>
        <v/>
      </c>
      <c r="E237" s="356" t="str">
        <f>VLOOKUP($A237,'IT Accessibility'!$A$13:$E$37,5,0)&amp;""</f>
        <v>Audit results, including VPAT/ACRs, are voluntary reports often generated by the creator of the product. Audits conducted and reports generated by expert third parties give greater confidence to customers.</v>
      </c>
      <c r="F237" s="202"/>
      <c r="G237" s="37" t="str">
        <f>VLOOKUP($A237,Questions!$A$2:$X$333,21,0)&amp;""</f>
        <v>Yes</v>
      </c>
      <c r="H237" s="192"/>
      <c r="I237" s="52" t="str">
        <f>VLOOKUP($A237,Questions!$A$2:$X$333,23,0)&amp;""</f>
        <v>Standard Importance</v>
      </c>
      <c r="J237" s="192"/>
      <c r="K237" s="55" t="b">
        <v>0</v>
      </c>
      <c r="L237" s="1"/>
    </row>
    <row r="238" spans="1:12" s="36" customFormat="1" ht="28.5" x14ac:dyDescent="0.2">
      <c r="A238" s="25" t="str">
        <f>'IT Accessibility'!$A$31</f>
        <v>ITAC-12</v>
      </c>
      <c r="B238" s="26" t="str">
        <f>VLOOKUP($A238,'IT Accessibility'!$A$13:$E$37,2,0)&amp;""</f>
        <v>Do you have a documented and implemented process for verifying accessibility conformance?</v>
      </c>
      <c r="C238" s="52" t="str">
        <f>VLOOKUP($A238,'IT Accessibility'!$A$13:$E$37,3,0)&amp;""</f>
        <v/>
      </c>
      <c r="D238" s="41" t="str">
        <f>IF(LEFT(VLOOKUP($A238,'IT Accessibility'!$A$13:$E$37,5,0),21)='Auto Responses'!$A$73,'Auto Responses'!$A$74,VLOOKUP($A238,'IT Accessibility'!$A$13:$E$37,4,0))&amp;""</f>
        <v/>
      </c>
      <c r="E238" s="356" t="str">
        <f>VLOOKUP($A238,'IT Accessibility'!$A$13:$E$37,5,0)&amp;""</f>
        <v/>
      </c>
      <c r="F238" s="202"/>
      <c r="G238" s="37" t="str">
        <f>VLOOKUP($A238,Questions!$A$2:$X$333,21,0)&amp;""</f>
        <v>Yes</v>
      </c>
      <c r="H238" s="192"/>
      <c r="I238" s="52" t="str">
        <f>VLOOKUP($A238,Questions!$A$2:$X$333,23,0)&amp;""</f>
        <v>Standard Importance</v>
      </c>
      <c r="J238" s="192"/>
      <c r="K238" s="55" t="b">
        <v>0</v>
      </c>
      <c r="L238" s="1"/>
    </row>
    <row r="239" spans="1:12" s="36" customFormat="1" ht="180" x14ac:dyDescent="0.2">
      <c r="A239" s="25" t="str">
        <f>'IT Accessibility'!$A$32</f>
        <v>ITAC-13</v>
      </c>
      <c r="B239" s="26" t="str">
        <f>VLOOKUP($A239,'IT Accessibility'!$A$13:$E$37,2,0)&amp;""</f>
        <v>Have you adopted a technical or legal standard of conformance for the solution?</v>
      </c>
      <c r="C239" s="52" t="str">
        <f>VLOOKUP($A239,'IT Accessibility'!$A$13:$E$37,3,0)&amp;""</f>
        <v/>
      </c>
      <c r="D239" s="41" t="str">
        <f>IF(LEFT(VLOOKUP($A239,'IT Accessibility'!$A$13:$E$37,5,0),21)='Auto Responses'!$A$73,'Auto Responses'!$A$74,VLOOKUP($A239,'IT Accessibility'!$A$13:$E$37,4,0))&amp;""</f>
        <v/>
      </c>
      <c r="E239" s="356" t="str">
        <f>VLOOKUP($A239,'IT Accessibility'!$A$13:$E$37,5,0)&amp;""</f>
        <v>Various federal and state governments in the United States and around the world have mandated accessibility technical requirements that should be considered and may be required when selling solutions to institutions in these jurisdictions.</v>
      </c>
      <c r="F239" s="202"/>
      <c r="G239" s="37" t="str">
        <f>VLOOKUP($A239,Questions!$A$2:$X$333,21,0)&amp;""</f>
        <v>Yes</v>
      </c>
      <c r="H239" s="192"/>
      <c r="I239" s="52" t="str">
        <f>VLOOKUP($A239,Questions!$A$2:$X$333,23,0)&amp;""</f>
        <v>Standard Importance</v>
      </c>
      <c r="J239" s="192"/>
      <c r="K239" s="55" t="b">
        <v>0</v>
      </c>
      <c r="L239" s="1"/>
    </row>
    <row r="240" spans="1:12" s="36" customFormat="1" ht="150" x14ac:dyDescent="0.2">
      <c r="A240" s="25" t="str">
        <f>'IT Accessibility'!$A$33</f>
        <v>ITAC-14</v>
      </c>
      <c r="B240" s="26" t="str">
        <f>VLOOKUP($A240,'IT Accessibility'!$A$13:$E$37,2,0)&amp;""</f>
        <v>Can you provide a current, detailed accessibility roadmap with delivery timelines?</v>
      </c>
      <c r="C240" s="52" t="str">
        <f>VLOOKUP($A240,'IT Accessibility'!$A$13:$E$37,3,0)&amp;""</f>
        <v/>
      </c>
      <c r="D240" s="41" t="str">
        <f>IF(LEFT(VLOOKUP($A240,'IT Accessibility'!$A$13:$E$37,5,0),21)='Auto Responses'!$A$73,'Auto Responses'!$A$74,VLOOKUP($A240,'IT Accessibility'!$A$13:$E$37,4,0))&amp;""</f>
        <v/>
      </c>
      <c r="E240" s="356" t="str">
        <f>VLOOKUP($A240,'IT Accessibility'!$A$13:$E$37,5,0)&amp;""</f>
        <v>A detailed accessibility roadmap should reference improvements and progress on known accessibility issues as appropriate but does not necessarily need to list unreleased product features.</v>
      </c>
      <c r="F240" s="202"/>
      <c r="G240" s="37" t="str">
        <f>VLOOKUP($A240,Questions!$A$2:$X$333,21,0)&amp;""</f>
        <v>Yes</v>
      </c>
      <c r="H240" s="192"/>
      <c r="I240" s="52" t="str">
        <f>VLOOKUP($A240,Questions!$A$2:$X$333,23,0)&amp;""</f>
        <v>Standard Importance</v>
      </c>
      <c r="J240" s="192"/>
      <c r="K240" s="55" t="b">
        <v>0</v>
      </c>
      <c r="L240" s="1"/>
    </row>
    <row r="241" spans="1:12" s="36" customFormat="1" ht="345" x14ac:dyDescent="0.2">
      <c r="A241" s="25" t="str">
        <f>'IT Accessibility'!$A$34</f>
        <v>ITAC-15</v>
      </c>
      <c r="B241" s="26" t="str">
        <f>VLOOKUP($A241,'IT Accessibility'!$A$13:$E$37,2,0)&amp;""</f>
        <v>Do you expect your staff to maintain a current skill set in IT accessibility?</v>
      </c>
      <c r="C241" s="52" t="str">
        <f>VLOOKUP($A241,'IT Accessibility'!$A$13:$E$37,3,0)&amp;""</f>
        <v/>
      </c>
      <c r="D241" s="41" t="str">
        <f>IF(LEFT(VLOOKUP($A241,'IT Accessibility'!$A$13:$E$37,5,0),21)='Auto Responses'!$A$73,'Auto Responses'!$A$74,VLOOKUP($A241,'IT Accessibility'!$A$13:$E$37,4,0))&amp;""</f>
        <v/>
      </c>
      <c r="E241" s="356" t="str">
        <f>VLOOKUP($A241,'IT Accessibility'!$A$13:$E$37,5,0)&amp;""</f>
        <v>How do you ensure that your professional staff keeps current with digital accessibility laws and best practices? Is your staff able to evaluate and test this product with assistive technologies such as a screen reader or alternative input devices? Examples of staff certification may include IAAP certifications &lt;https://www.accessibilityassociation.org/s/professional-certifications&gt; or §508 Trusted Tester &lt;https://www.dhs.gov/trusted-tester&gt;.</v>
      </c>
      <c r="F241" s="202"/>
      <c r="G241" s="37" t="str">
        <f>VLOOKUP($A241,Questions!$A$2:$X$333,21,0)&amp;""</f>
        <v>Yes</v>
      </c>
      <c r="H241" s="192"/>
      <c r="I241" s="52" t="str">
        <f>VLOOKUP($A241,Questions!$A$2:$X$333,23,0)&amp;""</f>
        <v>Standard Importance</v>
      </c>
      <c r="J241" s="192"/>
      <c r="K241" s="55" t="b">
        <v>0</v>
      </c>
      <c r="L241" s="1"/>
    </row>
    <row r="242" spans="1:12" s="36" customFormat="1" ht="405" x14ac:dyDescent="0.2">
      <c r="A242" s="25" t="str">
        <f>'IT Accessibility'!$A$35</f>
        <v>ITAC-16</v>
      </c>
      <c r="B242" s="26" t="str">
        <f>VLOOKUP($A242,'IT Accessibility'!$A$13:$E$37,2,0)&amp;""</f>
        <v>Do you have documented processes and procedures for implementing accessibility into your development lifecycle?</v>
      </c>
      <c r="C242" s="52" t="str">
        <f>VLOOKUP($A242,'IT Accessibility'!$A$13:$E$37,3,0)&amp;""</f>
        <v/>
      </c>
      <c r="D242" s="41" t="str">
        <f>IF(LEFT(VLOOKUP($A242,'IT Accessibility'!$A$13:$E$37,5,0),21)='Auto Responses'!$A$73,'Auto Responses'!$A$74,VLOOKUP($A242,'IT Accessibility'!$A$13:$E$37,4,0))&amp;""</f>
        <v/>
      </c>
      <c r="E242" s="356" t="str">
        <f>VLOOKUP($A242,'IT Accessibility'!$A$13:$E$37,5,0)&amp;""</f>
        <v>Describe where accessibility falls in the development and product lifecycle. Is it at the beginning of your project development or after the product is otherwise complete before launch? Do you incorporate accessibility in your development methods, such as Agile scrums? Does your customer-facing accessibility reporting match your development processes (i.e., Agile methods are best represented using a roadmap and timeline; revised VPAT/ACRs provide a snapshot in time of a given release)?</v>
      </c>
      <c r="F242" s="202"/>
      <c r="G242" s="37" t="str">
        <f>VLOOKUP($A242,Questions!$A$2:$X$333,21,0)&amp;""</f>
        <v>Yes</v>
      </c>
      <c r="H242" s="192"/>
      <c r="I242" s="52" t="str">
        <f>VLOOKUP($A242,Questions!$A$2:$X$333,23,0)&amp;""</f>
        <v>Standard Importance</v>
      </c>
      <c r="J242" s="192"/>
      <c r="K242" s="55" t="b">
        <v>0</v>
      </c>
      <c r="L242" s="1"/>
    </row>
    <row r="243" spans="1:12" s="36" customFormat="1" ht="28.5" x14ac:dyDescent="0.2">
      <c r="A243" s="25" t="str">
        <f>'IT Accessibility'!$A$36</f>
        <v>ITAC-17</v>
      </c>
      <c r="B243" s="26" t="str">
        <f>VLOOKUP($A243,'IT Accessibility'!$A$13:$E$37,2,0)&amp;""</f>
        <v>Can all functions of the application or service be performed using only the keyboard?</v>
      </c>
      <c r="C243" s="52" t="str">
        <f>VLOOKUP($A243,'IT Accessibility'!$A$13:$E$37,3,0)&amp;""</f>
        <v/>
      </c>
      <c r="D243" s="41" t="str">
        <f>IF(LEFT(VLOOKUP($A243,'IT Accessibility'!$A$13:$E$37,5,0),21)='Auto Responses'!$A$73,'Auto Responses'!$A$74,VLOOKUP($A243,'IT Accessibility'!$A$13:$E$37,4,0))&amp;""</f>
        <v/>
      </c>
      <c r="E243" s="356" t="str">
        <f>VLOOKUP($A243,'IT Accessibility'!$A$13:$E$37,5,0)&amp;""</f>
        <v/>
      </c>
      <c r="F243" s="202"/>
      <c r="G243" s="37" t="str">
        <f>VLOOKUP($A243,Questions!$A$2:$X$333,21,0)&amp;""</f>
        <v>Yes</v>
      </c>
      <c r="H243" s="192"/>
      <c r="I243" s="52" t="str">
        <f>VLOOKUP($A243,Questions!$A$2:$X$333,23,0)&amp;""</f>
        <v>Standard Importance</v>
      </c>
      <c r="J243" s="192"/>
      <c r="K243" s="55" t="b">
        <v>0</v>
      </c>
      <c r="L243" s="1"/>
    </row>
    <row r="244" spans="1:12" s="36" customFormat="1" ht="255.75" thickBot="1" x14ac:dyDescent="0.25">
      <c r="A244" s="25" t="str">
        <f>'IT Accessibility'!$A$37</f>
        <v>ITAC-18</v>
      </c>
      <c r="B244" s="26" t="str">
        <f>VLOOKUP($A244,'IT Accessibility'!$A$13:$E$37,2,0)&amp;""</f>
        <v>Does your product rely on activating a special "accessibility mode," a "lite version," or using an alternate interface (including “overlay” or AI-based alternates)  for accessibility purposes?</v>
      </c>
      <c r="C244" s="52" t="str">
        <f>VLOOKUP($A244,'IT Accessibility'!$A$13:$E$37,3,0)&amp;""</f>
        <v/>
      </c>
      <c r="D244" s="41" t="str">
        <f>IF(LEFT(VLOOKUP($A244,'IT Accessibility'!$A$13:$E$37,5,0),21)='Auto Responses'!$A$73,'Auto Responses'!$A$74,VLOOKUP($A244,'IT Accessibility'!$A$13:$E$37,4,0))&amp;""</f>
        <v/>
      </c>
      <c r="E244" s="356" t="str">
        <f>VLOOKUP($A244,'IT Accessibility'!$A$13:$E$37,5,0)&amp;""</f>
        <v>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v>
      </c>
      <c r="F244" s="202"/>
      <c r="G244" s="37" t="str">
        <f>VLOOKUP($A244,Questions!$A$2:$X$333,21,0)&amp;""</f>
        <v>No</v>
      </c>
      <c r="H244" s="192"/>
      <c r="I244" s="52" t="str">
        <f>VLOOKUP($A244,Questions!$A$2:$X$333,23,0)&amp;""</f>
        <v>Standard Importance</v>
      </c>
      <c r="J244" s="192"/>
      <c r="K244" s="56" t="b">
        <v>0</v>
      </c>
      <c r="L244" s="1"/>
    </row>
    <row r="245" spans="1:12" s="1" customFormat="1" ht="18" x14ac:dyDescent="0.2">
      <c r="A245" s="70" t="str">
        <f>VLOOKUP(LEFT($A246,4),'Auto Responses'!$N$4:$O$38,2,0)&amp;""</f>
        <v xml:space="preserve"> Consulting Services</v>
      </c>
      <c r="B245" s="29"/>
      <c r="C245" s="38"/>
      <c r="D245" s="38"/>
      <c r="E245" s="354"/>
      <c r="F245" s="139" t="s">
        <v>1099</v>
      </c>
      <c r="G245" s="38"/>
      <c r="H245" s="38"/>
      <c r="I245" s="38"/>
      <c r="J245" s="38"/>
      <c r="K245" s="38"/>
    </row>
    <row r="246" spans="1:12" s="36" customFormat="1" ht="15" x14ac:dyDescent="0.2">
      <c r="A246" s="25" t="str">
        <f>'Case-Specific'!$A$23</f>
        <v>CONS-01</v>
      </c>
      <c r="B246" s="26" t="str">
        <f>VLOOKUP($A246,'Case-Specific'!$A$13:$E$85,2,0)&amp;""</f>
        <v>Will the consultant require access to the institution's network resources?*</v>
      </c>
      <c r="C246" s="52" t="str">
        <f>VLOOKUP($A246,'Case-Specific'!$A$13:$E$85,3,0)&amp;""</f>
        <v/>
      </c>
      <c r="D246" s="41" t="str">
        <f>IF(LEFT(VLOOKUP($A246,'Case-Specific'!$A$13:$E$85,5,0),21)='Auto Responses'!$A$73,'Auto Responses'!$A$74,VLOOKUP($A246,'Case-Specific'!$A$13:$E$85,4,0))&amp;""</f>
        <v/>
      </c>
      <c r="E246" s="353" t="str">
        <f>VLOOKUP($A246,'Case-Specific'!$A$13:$E$85,5,0)&amp;""</f>
        <v/>
      </c>
      <c r="F246" s="202"/>
      <c r="G246" s="37" t="str">
        <f>VLOOKUP($A246,Questions!$A$2:$X$333,21,0)&amp;""</f>
        <v>No</v>
      </c>
      <c r="H246" s="192"/>
      <c r="I246" s="52" t="str">
        <f>VLOOKUP($A246,Questions!$A$2:$X$333,23,0)&amp;""</f>
        <v>Critical Importance</v>
      </c>
      <c r="J246" s="192"/>
      <c r="K246" s="55" t="b">
        <v>0</v>
      </c>
      <c r="L246" s="1"/>
    </row>
    <row r="247" spans="1:12" s="36" customFormat="1" ht="28.5" x14ac:dyDescent="0.2">
      <c r="A247" s="25" t="str">
        <f>'Case-Specific'!$A$24</f>
        <v>CONS-02</v>
      </c>
      <c r="B247" s="26" t="str">
        <f>VLOOKUP($A247,'Case-Specific'!$A$13:$E$85,2,0)&amp;""</f>
        <v>Has the consultant received training on (sensitive, HIPAA, PCI, etc.) data handling?*</v>
      </c>
      <c r="C247" s="52" t="str">
        <f>VLOOKUP($A247,'Case-Specific'!$A$13:$E$85,3,0)&amp;""</f>
        <v/>
      </c>
      <c r="D247" s="41" t="str">
        <f>IF(LEFT(VLOOKUP($A247,'Case-Specific'!$A$13:$E$85,5,0),21)='Auto Responses'!$A$73,'Auto Responses'!$A$74,VLOOKUP($A247,'Case-Specific'!$A$13:$E$85,4,0))&amp;""</f>
        <v/>
      </c>
      <c r="E247" s="353" t="str">
        <f>VLOOKUP($A247,'Case-Specific'!$A$13:$E$85,5,0)&amp;""</f>
        <v/>
      </c>
      <c r="F247" s="202"/>
      <c r="G247" s="37" t="str">
        <f>VLOOKUP($A247,Questions!$A$2:$X$333,21,0)&amp;""</f>
        <v>Yes</v>
      </c>
      <c r="H247" s="192"/>
      <c r="I247" s="52" t="str">
        <f>VLOOKUP($A247,Questions!$A$2:$X$333,23,0)&amp;""</f>
        <v>Critical Importance</v>
      </c>
      <c r="J247" s="192"/>
      <c r="K247" s="55" t="b">
        <v>0</v>
      </c>
      <c r="L247" s="1"/>
    </row>
    <row r="248" spans="1:12" s="36" customFormat="1" ht="15" x14ac:dyDescent="0.2">
      <c r="A248" s="25" t="str">
        <f>'Case-Specific'!$A$25</f>
        <v>CONS-03</v>
      </c>
      <c r="B248" s="26" t="str">
        <f>VLOOKUP($A248,'Case-Specific'!$A$13:$E$85,2,0)&amp;""</f>
        <v>Is the data encrypted (at rest) while in the consultant's possession?*</v>
      </c>
      <c r="C248" s="52" t="str">
        <f>VLOOKUP($A248,'Case-Specific'!$A$13:$E$85,3,0)&amp;""</f>
        <v/>
      </c>
      <c r="D248" s="41" t="str">
        <f>IF(LEFT(VLOOKUP($A248,'Case-Specific'!$A$13:$E$85,5,0),21)='Auto Responses'!$A$73,'Auto Responses'!$A$74,VLOOKUP($A248,'Case-Specific'!$A$13:$E$85,4,0))&amp;""</f>
        <v/>
      </c>
      <c r="E248" s="353" t="str">
        <f>VLOOKUP($A248,'Case-Specific'!$A$13:$E$85,5,0)&amp;""</f>
        <v/>
      </c>
      <c r="F248" s="202"/>
      <c r="G248" s="37" t="str">
        <f>VLOOKUP($A248,Questions!$A$2:$X$333,21,0)&amp;""</f>
        <v>Yes</v>
      </c>
      <c r="H248" s="192"/>
      <c r="I248" s="52" t="str">
        <f>VLOOKUP($A248,Questions!$A$2:$X$333,23,0)&amp;""</f>
        <v>Critical Importance</v>
      </c>
      <c r="J248" s="192"/>
      <c r="K248" s="55" t="b">
        <v>0</v>
      </c>
      <c r="L248" s="1"/>
    </row>
    <row r="249" spans="1:12" s="36" customFormat="1" ht="15" x14ac:dyDescent="0.2">
      <c r="A249" s="25" t="str">
        <f>'Case-Specific'!A25</f>
        <v>CONS-03</v>
      </c>
      <c r="B249" s="26" t="str">
        <f>VLOOKUP($A249,'Case-Specific'!$A$13:$E$85,2,0)&amp;""</f>
        <v>Is the data encrypted (at rest) while in the consultant's possession?*</v>
      </c>
      <c r="C249" s="52" t="str">
        <f>VLOOKUP($A249,'Case-Specific'!$A$13:$E$85,3,0)&amp;""</f>
        <v/>
      </c>
      <c r="D249" s="41" t="str">
        <f>IF(LEFT(VLOOKUP($A249,'Case-Specific'!$A$13:$E$85,5,0),21)='Auto Responses'!$A$73,'Auto Responses'!$A$74,VLOOKUP($A249,'Case-Specific'!$A$13:$E$85,4,0))&amp;""</f>
        <v/>
      </c>
      <c r="E249" s="353" t="str">
        <f>VLOOKUP($A249,'Case-Specific'!$A$13:$E$85,5,0)&amp;""</f>
        <v/>
      </c>
      <c r="F249" s="202"/>
      <c r="G249" s="37" t="str">
        <f>VLOOKUP($A249,Questions!$A$2:$X$333,21,0)&amp;""</f>
        <v>Yes</v>
      </c>
      <c r="H249" s="192"/>
      <c r="I249" s="52" t="str">
        <f>VLOOKUP($A249,Questions!$A$2:$X$333,23,0)&amp;""</f>
        <v>Critical Importance</v>
      </c>
      <c r="J249" s="192"/>
      <c r="K249" s="55" t="b">
        <v>0</v>
      </c>
      <c r="L249" s="1"/>
    </row>
    <row r="250" spans="1:12" s="36" customFormat="1" ht="15" x14ac:dyDescent="0.2">
      <c r="A250" s="25" t="str">
        <f>'Case-Specific'!A26</f>
        <v>CONS-04</v>
      </c>
      <c r="B250" s="26" t="str">
        <f>VLOOKUP($A250,'Case-Specific'!$A$13:$E$85,2,0)&amp;""</f>
        <v>Can access be restricted based on source IP address?*</v>
      </c>
      <c r="C250" s="52" t="str">
        <f>VLOOKUP($A250,'Case-Specific'!$A$13:$E$85,3,0)&amp;""</f>
        <v/>
      </c>
      <c r="D250" s="41" t="str">
        <f>IF(LEFT(VLOOKUP($A250,'Case-Specific'!$A$13:$E$85,5,0),21)='Auto Responses'!$A$73,'Auto Responses'!$A$74,VLOOKUP($A250,'Case-Specific'!$A$13:$E$85,4,0))&amp;""</f>
        <v/>
      </c>
      <c r="E250" s="353" t="str">
        <f>VLOOKUP($A250,'Case-Specific'!$A$13:$E$85,5,0)&amp;""</f>
        <v/>
      </c>
      <c r="F250" s="202"/>
      <c r="G250" s="37" t="str">
        <f>VLOOKUP($A250,Questions!$A$2:$X$333,21,0)&amp;""</f>
        <v>Yes</v>
      </c>
      <c r="H250" s="192"/>
      <c r="I250" s="52" t="str">
        <f>VLOOKUP($A250,Questions!$A$2:$X$333,23,0)&amp;""</f>
        <v>Critical Importance</v>
      </c>
      <c r="J250" s="192"/>
      <c r="K250" s="55" t="b">
        <v>0</v>
      </c>
      <c r="L250" s="1"/>
    </row>
    <row r="251" spans="1:12" s="36" customFormat="1" ht="15" x14ac:dyDescent="0.2">
      <c r="A251" s="25" t="str">
        <f>'Case-Specific'!A27</f>
        <v>CONS-05</v>
      </c>
      <c r="B251" s="26" t="str">
        <f>VLOOKUP($A251,'Case-Specific'!$A$13:$E$85,2,0)&amp;""</f>
        <v>Will the consulting take place on-premises?</v>
      </c>
      <c r="C251" s="52" t="str">
        <f>VLOOKUP($A251,'Case-Specific'!$A$13:$E$85,3,0)&amp;""</f>
        <v/>
      </c>
      <c r="D251" s="41" t="str">
        <f>IF(LEFT(VLOOKUP($A251,'Case-Specific'!$A$13:$E$85,5,0),21)='Auto Responses'!$A$73,'Auto Responses'!$A$74,VLOOKUP($A251,'Case-Specific'!$A$13:$E$85,4,0))&amp;""</f>
        <v/>
      </c>
      <c r="E251" s="353" t="str">
        <f>VLOOKUP($A251,'Case-Specific'!$A$13:$E$85,5,0)&amp;""</f>
        <v/>
      </c>
      <c r="F251" s="202"/>
      <c r="G251" s="37" t="str">
        <f>VLOOKUP($A251,Questions!$A$2:$X$333,21,0)&amp;""</f>
        <v>No</v>
      </c>
      <c r="H251" s="192"/>
      <c r="I251" s="52" t="str">
        <f>VLOOKUP($A251,Questions!$A$2:$X$333,23,0)&amp;""</f>
        <v>Standard Importance</v>
      </c>
      <c r="J251" s="192"/>
      <c r="K251" s="55" t="b">
        <v>0</v>
      </c>
      <c r="L251" s="1"/>
    </row>
    <row r="252" spans="1:12" s="36" customFormat="1" ht="28.5" x14ac:dyDescent="0.2">
      <c r="A252" s="25" t="str">
        <f>'Case-Specific'!A28</f>
        <v>CONS-06</v>
      </c>
      <c r="B252" s="26" t="str">
        <f>VLOOKUP($A252,'Case-Specific'!$A$13:$E$85,2,0)&amp;""</f>
        <v>Will the consultant require access to hardware in the institution's data centers?</v>
      </c>
      <c r="C252" s="52" t="str">
        <f>VLOOKUP($A252,'Case-Specific'!$A$13:$E$85,3,0)&amp;""</f>
        <v/>
      </c>
      <c r="D252" s="41" t="str">
        <f>IF(LEFT(VLOOKUP($A252,'Case-Specific'!$A$13:$E$85,5,0),21)='Auto Responses'!$A$73,'Auto Responses'!$A$74,VLOOKUP($A252,'Case-Specific'!$A$13:$E$85,4,0))&amp;""</f>
        <v/>
      </c>
      <c r="E252" s="353" t="str">
        <f>VLOOKUP($A252,'Case-Specific'!$A$13:$E$85,5,0)&amp;""</f>
        <v/>
      </c>
      <c r="F252" s="202"/>
      <c r="G252" s="37" t="str">
        <f>VLOOKUP($A252,Questions!$A$2:$X$333,21,0)&amp;""</f>
        <v>No</v>
      </c>
      <c r="H252" s="192"/>
      <c r="I252" s="52" t="str">
        <f>VLOOKUP($A252,Questions!$A$2:$X$333,23,0)&amp;""</f>
        <v>Standard Importance</v>
      </c>
      <c r="J252" s="192"/>
      <c r="K252" s="55" t="b">
        <v>0</v>
      </c>
      <c r="L252" s="1"/>
    </row>
    <row r="253" spans="1:12" s="36" customFormat="1" ht="28.5" x14ac:dyDescent="0.2">
      <c r="A253" s="25" t="str">
        <f>'Case-Specific'!A29</f>
        <v>CONS-07</v>
      </c>
      <c r="B253" s="26" t="str">
        <f>VLOOKUP($A253,'Case-Specific'!$A$13:$E$85,2,0)&amp;""</f>
        <v>Will the consultant require an account within the institution's domain (@*.edu)?</v>
      </c>
      <c r="C253" s="52" t="str">
        <f>VLOOKUP($A253,'Case-Specific'!$A$13:$E$85,3,0)&amp;""</f>
        <v/>
      </c>
      <c r="D253" s="41" t="str">
        <f>IF(LEFT(VLOOKUP($A253,'Case-Specific'!$A$13:$E$85,5,0),21)='Auto Responses'!$A$73,'Auto Responses'!$A$74,VLOOKUP($A253,'Case-Specific'!$A$13:$E$85,4,0))&amp;""</f>
        <v/>
      </c>
      <c r="E253" s="353" t="str">
        <f>VLOOKUP($A253,'Case-Specific'!$A$13:$E$85,5,0)&amp;""</f>
        <v/>
      </c>
      <c r="F253" s="202"/>
      <c r="G253" s="37" t="str">
        <f>VLOOKUP($A253,Questions!$A$2:$X$333,21,0)&amp;""</f>
        <v>No</v>
      </c>
      <c r="H253" s="192"/>
      <c r="I253" s="52" t="str">
        <f>VLOOKUP($A253,Questions!$A$2:$X$333,23,0)&amp;""</f>
        <v>Standard Importance</v>
      </c>
      <c r="J253" s="192"/>
      <c r="K253" s="55" t="b">
        <v>0</v>
      </c>
      <c r="L253" s="1"/>
    </row>
    <row r="254" spans="1:12" s="36" customFormat="1" ht="15" x14ac:dyDescent="0.2">
      <c r="A254" s="25" t="str">
        <f>'Case-Specific'!A30</f>
        <v>CONS-08</v>
      </c>
      <c r="B254" s="26" t="str">
        <f>VLOOKUP($A254,'Case-Specific'!$A$13:$E$85,2,0)&amp;""</f>
        <v>Will any data be transferred to the consultant's possession?</v>
      </c>
      <c r="C254" s="52" t="str">
        <f>VLOOKUP($A254,'Case-Specific'!$A$13:$E$85,3,0)&amp;""</f>
        <v/>
      </c>
      <c r="D254" s="41" t="str">
        <f>IF(LEFT(VLOOKUP($A254,'Case-Specific'!$A$13:$E$85,5,0),21)='Auto Responses'!$A$73,'Auto Responses'!$A$74,VLOOKUP($A254,'Case-Specific'!$A$13:$E$85,4,0))&amp;""</f>
        <v/>
      </c>
      <c r="E254" s="353" t="str">
        <f>VLOOKUP($A254,'Case-Specific'!$A$13:$E$85,5,0)&amp;""</f>
        <v/>
      </c>
      <c r="F254" s="202"/>
      <c r="G254" s="37" t="str">
        <f>VLOOKUP($A254,Questions!$A$2:$X$333,21,0)&amp;""</f>
        <v>No</v>
      </c>
      <c r="H254" s="192"/>
      <c r="I254" s="52" t="str">
        <f>VLOOKUP($A254,Questions!$A$2:$X$333,23,0)&amp;""</f>
        <v>Standard Importance</v>
      </c>
      <c r="J254" s="192"/>
      <c r="K254" s="55" t="b">
        <v>0</v>
      </c>
      <c r="L254" s="1"/>
    </row>
    <row r="255" spans="1:12" s="36" customFormat="1" ht="28.5" x14ac:dyDescent="0.2">
      <c r="A255" s="25" t="str">
        <f>'Case-Specific'!A31</f>
        <v>CONS-09</v>
      </c>
      <c r="B255" s="26" t="str">
        <f>VLOOKUP($A255,'Case-Specific'!$A$13:$E$85,2,0)&amp;""</f>
        <v>Will the consultant need remote access to the institution's network or systems?</v>
      </c>
      <c r="C255" s="52" t="str">
        <f>VLOOKUP($A255,'Case-Specific'!$A$13:$E$85,3,0)&amp;""</f>
        <v/>
      </c>
      <c r="D255" s="41" t="str">
        <f>IF(LEFT(VLOOKUP($A255,'Case-Specific'!$A$13:$E$85,5,0),21)='Auto Responses'!$A$73,'Auto Responses'!$A$74,VLOOKUP($A255,'Case-Specific'!$A$13:$E$85,4,0))&amp;""</f>
        <v/>
      </c>
      <c r="E255" s="353" t="str">
        <f>VLOOKUP($A255,'Case-Specific'!$A$13:$E$85,5,0)&amp;""</f>
        <v/>
      </c>
      <c r="F255" s="202"/>
      <c r="G255" s="37" t="str">
        <f>VLOOKUP($A255,Questions!$A$2:$X$333,21,0)&amp;""</f>
        <v>No</v>
      </c>
      <c r="H255" s="192"/>
      <c r="I255" s="52" t="str">
        <f>VLOOKUP($A255,Questions!$A$2:$X$333,23,0)&amp;""</f>
        <v>Standard Importance</v>
      </c>
      <c r="J255" s="192"/>
      <c r="K255" s="55" t="b">
        <v>0</v>
      </c>
      <c r="L255" s="1"/>
    </row>
    <row r="256" spans="1:12" s="1" customFormat="1" ht="18" x14ac:dyDescent="0.2">
      <c r="A256" s="70" t="str">
        <f>VLOOKUP(LEFT($A257,4),'Auto Responses'!$N$4:$O$38,2,0)&amp;""</f>
        <v xml:space="preserve">HIPAA Compliance </v>
      </c>
      <c r="B256" s="29"/>
      <c r="C256" s="38"/>
      <c r="D256" s="38"/>
      <c r="E256" s="354"/>
      <c r="F256" s="139" t="s">
        <v>1099</v>
      </c>
      <c r="G256" s="38"/>
      <c r="H256" s="38"/>
      <c r="I256" s="38"/>
      <c r="J256" s="38"/>
      <c r="K256" s="38"/>
    </row>
    <row r="257" spans="1:12" s="36" customFormat="1" ht="90" x14ac:dyDescent="0.2">
      <c r="A257" s="25" t="str">
        <f>'Case-Specific'!A33</f>
        <v>HIPA-01</v>
      </c>
      <c r="B257" s="26" t="str">
        <f>VLOOKUP($A257,'Case-Specific'!$A$13:$E$85,2,0)&amp;""</f>
        <v>Do your workforce members receive regular training related to the Health Insurance Portability and Accountability Act (HIPAA) Privacy and Security Rules and the HITECH Act?*</v>
      </c>
      <c r="C257" s="52" t="str">
        <f>VLOOKUP($A257,'Case-Specific'!$A$13:$E$85,3,0)&amp;""</f>
        <v/>
      </c>
      <c r="D257" s="41" t="str">
        <f>IF(LEFT(VLOOKUP($A257,'Case-Specific'!$A$13:$E$85,5,0),21)='Auto Responses'!$A$73,'Auto Responses'!$A$74,VLOOKUP($A257,'Case-Specific'!$A$13:$E$85,4,0))&amp;""</f>
        <v/>
      </c>
      <c r="E257" s="353" t="str">
        <f>VLOOKUP($A257,'Case-Specific'!$A$13:$E$85,5,0)&amp;""</f>
        <v>Refer to HIPAA regulations documentation for supplemental guidance in this section.</v>
      </c>
      <c r="F257" s="202"/>
      <c r="G257" s="37" t="str">
        <f>VLOOKUP($A257,Questions!$A$2:$X$333,21,0)&amp;""</f>
        <v>Yes</v>
      </c>
      <c r="H257" s="192"/>
      <c r="I257" s="52" t="str">
        <f>VLOOKUP($A257,Questions!$A$2:$X$333,23,0)&amp;""</f>
        <v>Critical Importance</v>
      </c>
      <c r="J257" s="192"/>
      <c r="K257" s="55" t="b">
        <v>0</v>
      </c>
      <c r="L257" s="1"/>
    </row>
    <row r="258" spans="1:12" s="36" customFormat="1" ht="90" x14ac:dyDescent="0.2">
      <c r="A258" s="25" t="str">
        <f>'Case-Specific'!A34</f>
        <v>HIPA-02</v>
      </c>
      <c r="B258" s="26" t="str">
        <f>VLOOKUP($A258,'Case-Specific'!$A$13:$E$85,2,0)&amp;""</f>
        <v>Have you identified areas of risk?*</v>
      </c>
      <c r="C258" s="52" t="str">
        <f>VLOOKUP($A258,'Case-Specific'!$A$13:$E$85,3,0)&amp;""</f>
        <v/>
      </c>
      <c r="D258" s="41" t="str">
        <f>IF(LEFT(VLOOKUP($A258,'Case-Specific'!$A$13:$E$85,5,0),21)='Auto Responses'!$A$73,'Auto Responses'!$A$74,VLOOKUP($A258,'Case-Specific'!$A$13:$E$85,4,0))&amp;""</f>
        <v/>
      </c>
      <c r="E258" s="353" t="str">
        <f>VLOOKUP($A258,'Case-Specific'!$A$13:$E$85,5,0)&amp;""</f>
        <v>Refer to HIPAA regulations documentation for supplemental guidance in this section.</v>
      </c>
      <c r="F258" s="202"/>
      <c r="G258" s="37" t="str">
        <f>VLOOKUP($A258,Questions!$A$2:$X$333,21,0)&amp;""</f>
        <v>Yes</v>
      </c>
      <c r="H258" s="192"/>
      <c r="I258" s="52" t="str">
        <f>VLOOKUP($A258,Questions!$A$2:$X$333,23,0)&amp;""</f>
        <v>Critical Importance</v>
      </c>
      <c r="J258" s="192"/>
      <c r="K258" s="55" t="b">
        <v>0</v>
      </c>
      <c r="L258" s="1"/>
    </row>
    <row r="259" spans="1:12" s="36" customFormat="1" ht="90" x14ac:dyDescent="0.2">
      <c r="A259" s="25" t="str">
        <f>'Case-Specific'!A35</f>
        <v>HIPA-03</v>
      </c>
      <c r="B259" s="26" t="str">
        <f>VLOOKUP($A259,'Case-Specific'!$A$13:$E$85,2,0)&amp;""</f>
        <v>Have the relevant policies/plans been tested?*</v>
      </c>
      <c r="C259" s="52" t="str">
        <f>VLOOKUP($A259,'Case-Specific'!$A$13:$E$85,3,0)&amp;""</f>
        <v/>
      </c>
      <c r="D259" s="41" t="str">
        <f>IF(LEFT(VLOOKUP($A259,'Case-Specific'!$A$13:$E$85,5,0),21)='Auto Responses'!$A$73,'Auto Responses'!$A$74,VLOOKUP($A259,'Case-Specific'!$A$13:$E$85,4,0))&amp;""</f>
        <v/>
      </c>
      <c r="E259" s="353" t="str">
        <f>VLOOKUP($A259,'Case-Specific'!$A$13:$E$85,5,0)&amp;""</f>
        <v>Refer to HIPAA regulations documentation for supplemental guidance in this section.</v>
      </c>
      <c r="F259" s="202"/>
      <c r="G259" s="37" t="str">
        <f>VLOOKUP($A259,Questions!$A$2:$X$333,21,0)&amp;""</f>
        <v>Yes</v>
      </c>
      <c r="H259" s="192"/>
      <c r="I259" s="52" t="str">
        <f>VLOOKUP($A259,Questions!$A$2:$X$333,23,0)&amp;""</f>
        <v>Critical Importance</v>
      </c>
      <c r="J259" s="192"/>
      <c r="K259" s="55" t="b">
        <v>0</v>
      </c>
      <c r="L259" s="1"/>
    </row>
    <row r="260" spans="1:12" s="36" customFormat="1" ht="90" x14ac:dyDescent="0.2">
      <c r="A260" s="25" t="str">
        <f>'Case-Specific'!A36</f>
        <v>HIPA-04</v>
      </c>
      <c r="B260" s="26" t="str">
        <f>VLOOKUP($A260,'Case-Specific'!$A$13:$E$85,2,0)&amp;""</f>
        <v>Have you entered into a Business Associate Agreements with all subcontractors who may have access to protected health information (PHI)?*</v>
      </c>
      <c r="C260" s="52" t="str">
        <f>VLOOKUP($A260,'Case-Specific'!$A$13:$E$85,3,0)&amp;""</f>
        <v/>
      </c>
      <c r="D260" s="41" t="str">
        <f>IF(LEFT(VLOOKUP($A260,'Case-Specific'!$A$13:$E$85,5,0),21)='Auto Responses'!$A$73,'Auto Responses'!$A$74,VLOOKUP($A260,'Case-Specific'!$A$13:$E$85,4,0))&amp;""</f>
        <v/>
      </c>
      <c r="E260" s="353" t="str">
        <f>VLOOKUP($A260,'Case-Specific'!$A$13:$E$85,5,0)&amp;""</f>
        <v>Refer to HIPAA regulations documentation for supplemental guidance in this section.</v>
      </c>
      <c r="F260" s="202"/>
      <c r="G260" s="37" t="str">
        <f>VLOOKUP($A260,Questions!$A$2:$X$333,21,0)&amp;""</f>
        <v>Yes</v>
      </c>
      <c r="H260" s="192"/>
      <c r="I260" s="52" t="str">
        <f>VLOOKUP($A260,Questions!$A$2:$X$333,23,0)&amp;""</f>
        <v>Critical Importance</v>
      </c>
      <c r="J260" s="192"/>
      <c r="K260" s="55" t="b">
        <v>0</v>
      </c>
      <c r="L260" s="1"/>
    </row>
    <row r="261" spans="1:12" s="36" customFormat="1" ht="90" x14ac:dyDescent="0.2">
      <c r="A261" s="25" t="str">
        <f>'Case-Specific'!A37</f>
        <v>HIPA-05</v>
      </c>
      <c r="B261" s="26" t="str">
        <f>VLOOKUP($A261,'Case-Specific'!$A$13:$E$85,2,0)&amp;""</f>
        <v>Do you monitor or receive information regarding changes in HIPAA regulations?</v>
      </c>
      <c r="C261" s="52" t="str">
        <f>VLOOKUP($A261,'Case-Specific'!$A$13:$E$85,3,0)&amp;""</f>
        <v/>
      </c>
      <c r="D261" s="41" t="str">
        <f>IF(LEFT(VLOOKUP($A261,'Case-Specific'!$A$13:$E$85,5,0),21)='Auto Responses'!$A$73,'Auto Responses'!$A$74,VLOOKUP($A261,'Case-Specific'!$A$13:$E$85,4,0))&amp;""</f>
        <v/>
      </c>
      <c r="E261" s="353" t="str">
        <f>VLOOKUP($A261,'Case-Specific'!$A$13:$E$85,5,0)&amp;""</f>
        <v>Refer to HIPAA regulations documentation for supplemental guidance in this section.</v>
      </c>
      <c r="F261" s="202"/>
      <c r="G261" s="37" t="str">
        <f>VLOOKUP($A261,Questions!$A$2:$X$333,21,0)&amp;""</f>
        <v>Yes</v>
      </c>
      <c r="H261" s="192"/>
      <c r="I261" s="52" t="str">
        <f>VLOOKUP($A261,Questions!$A$2:$X$333,23,0)&amp;""</f>
        <v>Standard Importance</v>
      </c>
      <c r="J261" s="192"/>
      <c r="K261" s="55" t="b">
        <v>0</v>
      </c>
      <c r="L261" s="1"/>
    </row>
    <row r="262" spans="1:12" s="36" customFormat="1" ht="90" x14ac:dyDescent="0.2">
      <c r="A262" s="25" t="str">
        <f>'Case-Specific'!A38</f>
        <v>HIPA-06</v>
      </c>
      <c r="B262" s="26" t="str">
        <f>VLOOKUP($A262,'Case-Specific'!$A$13:$E$85,2,0)&amp;""</f>
        <v>Has your organization designated HIPAA Privacy and Security officers as required by the rules?</v>
      </c>
      <c r="C262" s="52" t="str">
        <f>VLOOKUP($A262,'Case-Specific'!$A$13:$E$85,3,0)&amp;""</f>
        <v/>
      </c>
      <c r="D262" s="41" t="str">
        <f>IF(LEFT(VLOOKUP($A262,'Case-Specific'!$A$13:$E$85,5,0),21)='Auto Responses'!$A$73,'Auto Responses'!$A$74,VLOOKUP($A262,'Case-Specific'!$A$13:$E$85,4,0))&amp;""</f>
        <v/>
      </c>
      <c r="E262" s="353" t="str">
        <f>VLOOKUP($A262,'Case-Specific'!$A$13:$E$85,5,0)&amp;""</f>
        <v>Refer to HIPAA regulations documentation for supplemental guidance in this section.</v>
      </c>
      <c r="F262" s="202"/>
      <c r="G262" s="37" t="str">
        <f>VLOOKUP($A262,Questions!$A$2:$X$333,21,0)&amp;""</f>
        <v>Yes</v>
      </c>
      <c r="H262" s="192"/>
      <c r="I262" s="52" t="str">
        <f>VLOOKUP($A262,Questions!$A$2:$X$333,23,0)&amp;""</f>
        <v>Standard Importance</v>
      </c>
      <c r="J262" s="192"/>
      <c r="K262" s="55" t="b">
        <v>0</v>
      </c>
      <c r="L262" s="1"/>
    </row>
    <row r="263" spans="1:12" s="36" customFormat="1" ht="90" x14ac:dyDescent="0.2">
      <c r="A263" s="25" t="str">
        <f>'Case-Specific'!A39</f>
        <v>HIPA-07</v>
      </c>
      <c r="B263" s="26" t="str">
        <f>VLOOKUP($A263,'Case-Specific'!$A$13:$E$85,2,0)&amp;""</f>
        <v>Do you comply with the requirements of the Health Information Technology for Economic and Clinical Health Act (HITECH)?</v>
      </c>
      <c r="C263" s="52" t="str">
        <f>VLOOKUP($A263,'Case-Specific'!$A$13:$E$85,3,0)&amp;""</f>
        <v/>
      </c>
      <c r="D263" s="41" t="str">
        <f>IF(LEFT(VLOOKUP($A263,'Case-Specific'!$A$13:$E$85,5,0),21)='Auto Responses'!$A$73,'Auto Responses'!$A$74,VLOOKUP($A263,'Case-Specific'!$A$13:$E$85,4,0))&amp;""</f>
        <v/>
      </c>
      <c r="E263" s="353" t="str">
        <f>VLOOKUP($A263,'Case-Specific'!$A$13:$E$85,5,0)&amp;""</f>
        <v>Refer to HIPAA regulations documentation for supplemental guidance in this section.</v>
      </c>
      <c r="F263" s="202"/>
      <c r="G263" s="37" t="str">
        <f>VLOOKUP($A263,Questions!$A$2:$X$333,21,0)&amp;""</f>
        <v>Yes</v>
      </c>
      <c r="H263" s="192"/>
      <c r="I263" s="52" t="str">
        <f>VLOOKUP($A263,Questions!$A$2:$X$333,23,0)&amp;""</f>
        <v>Standard Importance</v>
      </c>
      <c r="J263" s="192"/>
      <c r="K263" s="55" t="b">
        <v>0</v>
      </c>
      <c r="L263" s="1"/>
    </row>
    <row r="264" spans="1:12" s="36" customFormat="1" ht="90" x14ac:dyDescent="0.2">
      <c r="A264" s="25" t="str">
        <f>'Case-Specific'!A40</f>
        <v>HIPA-08</v>
      </c>
      <c r="B264" s="26" t="str">
        <f>VLOOKUP($A264,'Case-Specific'!$A$13:$E$85,2,0)&amp;""</f>
        <v>Have you conducted a risk analysis as required under the HIPAA Security Rule?</v>
      </c>
      <c r="C264" s="52" t="str">
        <f>VLOOKUP($A264,'Case-Specific'!$A$13:$E$85,3,0)&amp;""</f>
        <v/>
      </c>
      <c r="D264" s="41" t="str">
        <f>IF(LEFT(VLOOKUP($A264,'Case-Specific'!$A$13:$E$85,5,0),21)='Auto Responses'!$A$73,'Auto Responses'!$A$74,VLOOKUP($A264,'Case-Specific'!$A$13:$E$85,4,0))&amp;""</f>
        <v/>
      </c>
      <c r="E264" s="353" t="str">
        <f>VLOOKUP($A264,'Case-Specific'!$A$13:$E$85,5,0)&amp;""</f>
        <v>Refer to HIPAA regulations documentation for supplemental guidance in this section.</v>
      </c>
      <c r="F264" s="202"/>
      <c r="G264" s="37" t="str">
        <f>VLOOKUP($A264,Questions!$A$2:$X$333,21,0)&amp;""</f>
        <v>Yes</v>
      </c>
      <c r="H264" s="192"/>
      <c r="I264" s="52" t="str">
        <f>VLOOKUP($A264,Questions!$A$2:$X$333,23,0)&amp;""</f>
        <v>Standard Importance</v>
      </c>
      <c r="J264" s="192"/>
      <c r="K264" s="55" t="b">
        <v>0</v>
      </c>
      <c r="L264" s="1"/>
    </row>
    <row r="265" spans="1:12" s="36" customFormat="1" ht="90" x14ac:dyDescent="0.2">
      <c r="A265" s="25" t="str">
        <f>'Case-Specific'!A41</f>
        <v>HIPA-09</v>
      </c>
      <c r="B265" s="26" t="str">
        <f>VLOOKUP($A265,'Case-Specific'!$A$13:$E$85,2,0)&amp;""</f>
        <v>Have you taken actions to mitigate the identified risks?</v>
      </c>
      <c r="C265" s="52" t="str">
        <f>VLOOKUP($A265,'Case-Specific'!$A$13:$E$85,3,0)&amp;""</f>
        <v/>
      </c>
      <c r="D265" s="41" t="str">
        <f>IF(LEFT(VLOOKUP($A265,'Case-Specific'!$A$13:$E$85,5,0),21)='Auto Responses'!$A$73,'Auto Responses'!$A$74,VLOOKUP($A265,'Case-Specific'!$A$13:$E$85,4,0))&amp;""</f>
        <v/>
      </c>
      <c r="E265" s="353" t="str">
        <f>VLOOKUP($A265,'Case-Specific'!$A$13:$E$85,5,0)&amp;""</f>
        <v>Refer to HIPAA regulations documentation for supplemental guidance in this section.</v>
      </c>
      <c r="F265" s="202"/>
      <c r="G265" s="37" t="str">
        <f>VLOOKUP($A265,Questions!$A$2:$X$333,21,0)&amp;""</f>
        <v>Yes</v>
      </c>
      <c r="H265" s="192"/>
      <c r="I265" s="52" t="str">
        <f>VLOOKUP($A265,Questions!$A$2:$X$333,23,0)&amp;""</f>
        <v>Standard Importance</v>
      </c>
      <c r="J265" s="192"/>
      <c r="K265" s="55" t="b">
        <v>0</v>
      </c>
      <c r="L265" s="1"/>
    </row>
    <row r="266" spans="1:12" s="36" customFormat="1" ht="90" x14ac:dyDescent="0.2">
      <c r="A266" s="25" t="str">
        <f>'Case-Specific'!A42</f>
        <v>HIPA-10</v>
      </c>
      <c r="B266" s="26" t="str">
        <f>VLOOKUP($A266,'Case-Specific'!$A$13:$E$85,2,0)&amp;""</f>
        <v>Does your application require user and system administrator password changes at a frequency no greater than 90 days?</v>
      </c>
      <c r="C266" s="52" t="str">
        <f>VLOOKUP($A266,'Case-Specific'!$A$13:$E$85,3,0)&amp;""</f>
        <v/>
      </c>
      <c r="D266" s="41" t="str">
        <f>IF(LEFT(VLOOKUP($A266,'Case-Specific'!$A$13:$E$85,5,0),21)='Auto Responses'!$A$73,'Auto Responses'!$A$74,VLOOKUP($A266,'Case-Specific'!$A$13:$E$85,4,0))&amp;""</f>
        <v/>
      </c>
      <c r="E266" s="353" t="str">
        <f>VLOOKUP($A266,'Case-Specific'!$A$13:$E$85,5,0)&amp;""</f>
        <v>Refer to HIPAA regulations documentation for supplemental guidance in this section.</v>
      </c>
      <c r="F266" s="202"/>
      <c r="G266" s="37" t="str">
        <f>VLOOKUP($A266,Questions!$A$2:$X$333,21,0)&amp;""</f>
        <v>Yes</v>
      </c>
      <c r="H266" s="192"/>
      <c r="I266" s="52" t="str">
        <f>VLOOKUP($A266,Questions!$A$2:$X$333,23,0)&amp;""</f>
        <v>Standard Importance</v>
      </c>
      <c r="J266" s="192"/>
      <c r="K266" s="55" t="b">
        <v>0</v>
      </c>
      <c r="L266" s="1"/>
    </row>
    <row r="267" spans="1:12" s="36" customFormat="1" ht="90" x14ac:dyDescent="0.2">
      <c r="A267" s="25" t="str">
        <f>'Case-Specific'!A43</f>
        <v>HIPA-11</v>
      </c>
      <c r="B267" s="26" t="str">
        <f>VLOOKUP($A267,'Case-Specific'!$A$13:$E$85,2,0)&amp;""</f>
        <v>Does your application require users to set their own password after an administrator reset or on first use of the account?</v>
      </c>
      <c r="C267" s="52" t="str">
        <f>VLOOKUP($A267,'Case-Specific'!$A$13:$E$85,3,0)&amp;""</f>
        <v/>
      </c>
      <c r="D267" s="41" t="str">
        <f>IF(LEFT(VLOOKUP($A267,'Case-Specific'!$A$13:$E$85,5,0),21)='Auto Responses'!$A$73,'Auto Responses'!$A$74,VLOOKUP($A267,'Case-Specific'!$A$13:$E$85,4,0))&amp;""</f>
        <v/>
      </c>
      <c r="E267" s="353" t="str">
        <f>VLOOKUP($A267,'Case-Specific'!$A$13:$E$85,5,0)&amp;""</f>
        <v>Refer to HIPAA regulations documentation for supplemental guidance in this section.</v>
      </c>
      <c r="F267" s="202"/>
      <c r="G267" s="37" t="str">
        <f>VLOOKUP($A267,Questions!$A$2:$X$333,21,0)&amp;""</f>
        <v>Yes</v>
      </c>
      <c r="H267" s="192"/>
      <c r="I267" s="52" t="str">
        <f>VLOOKUP($A267,Questions!$A$2:$X$333,23,0)&amp;""</f>
        <v>Standard Importance</v>
      </c>
      <c r="J267" s="192"/>
      <c r="K267" s="55" t="b">
        <v>0</v>
      </c>
      <c r="L267" s="1"/>
    </row>
    <row r="268" spans="1:12" s="36" customFormat="1" ht="90" x14ac:dyDescent="0.2">
      <c r="A268" s="25" t="str">
        <f>'Case-Specific'!A44</f>
        <v>HIPA-12</v>
      </c>
      <c r="B268" s="26" t="str">
        <f>VLOOKUP($A268,'Case-Specific'!$A$13:$E$85,2,0)&amp;""</f>
        <v>Does your application lock out an account after a number of failed login attempts?</v>
      </c>
      <c r="C268" s="52" t="str">
        <f>VLOOKUP($A268,'Case-Specific'!$A$13:$E$85,3,0)&amp;""</f>
        <v/>
      </c>
      <c r="D268" s="41" t="str">
        <f>IF(LEFT(VLOOKUP($A268,'Case-Specific'!$A$13:$E$85,5,0),21)='Auto Responses'!$A$73,'Auto Responses'!$A$74,VLOOKUP($A268,'Case-Specific'!$A$13:$E$85,4,0))&amp;""</f>
        <v/>
      </c>
      <c r="E268" s="353" t="str">
        <f>VLOOKUP($A268,'Case-Specific'!$A$13:$E$85,5,0)&amp;""</f>
        <v>Refer to HIPAA regulations documentation for supplemental guidance in this section.</v>
      </c>
      <c r="F268" s="202"/>
      <c r="G268" s="37" t="str">
        <f>VLOOKUP($A268,Questions!$A$2:$X$333,21,0)&amp;""</f>
        <v>Yes</v>
      </c>
      <c r="H268" s="192"/>
      <c r="I268" s="52" t="str">
        <f>VLOOKUP($A268,Questions!$A$2:$X$333,23,0)&amp;""</f>
        <v>Standard Importance</v>
      </c>
      <c r="J268" s="192"/>
      <c r="K268" s="55" t="b">
        <v>0</v>
      </c>
      <c r="L268" s="1"/>
    </row>
    <row r="269" spans="1:12" s="36" customFormat="1" ht="90" x14ac:dyDescent="0.2">
      <c r="A269" s="25" t="str">
        <f>'Case-Specific'!A45</f>
        <v>HIPA-13</v>
      </c>
      <c r="B269" s="26" t="str">
        <f>VLOOKUP($A269,'Case-Specific'!$A$13:$E$85,2,0)&amp;""</f>
        <v>Does your application automatically lock or log-out an account after a period of inactivity?</v>
      </c>
      <c r="C269" s="52" t="str">
        <f>VLOOKUP($A269,'Case-Specific'!$A$13:$E$85,3,0)&amp;""</f>
        <v/>
      </c>
      <c r="D269" s="41" t="str">
        <f>IF(LEFT(VLOOKUP($A269,'Case-Specific'!$A$13:$E$85,5,0),21)='Auto Responses'!$A$73,'Auto Responses'!$A$74,VLOOKUP($A269,'Case-Specific'!$A$13:$E$85,4,0))&amp;""</f>
        <v/>
      </c>
      <c r="E269" s="353" t="str">
        <f>VLOOKUP($A269,'Case-Specific'!$A$13:$E$85,5,0)&amp;""</f>
        <v>Refer to HIPAA regulations documentation for supplemental guidance in this section.</v>
      </c>
      <c r="F269" s="202"/>
      <c r="G269" s="37" t="str">
        <f>VLOOKUP($A269,Questions!$A$2:$X$333,21,0)&amp;""</f>
        <v>Yes</v>
      </c>
      <c r="H269" s="192"/>
      <c r="I269" s="52" t="str">
        <f>VLOOKUP($A269,Questions!$A$2:$X$333,23,0)&amp;""</f>
        <v>Standard Importance</v>
      </c>
      <c r="J269" s="192"/>
      <c r="K269" s="55" t="b">
        <v>0</v>
      </c>
      <c r="L269" s="1"/>
    </row>
    <row r="270" spans="1:12" s="36" customFormat="1" ht="90" x14ac:dyDescent="0.2">
      <c r="A270" s="25" t="str">
        <f>'Case-Specific'!A46</f>
        <v>HIPA-14</v>
      </c>
      <c r="B270" s="26" t="str">
        <f>VLOOKUP($A270,'Case-Specific'!$A$13:$E$85,2,0)&amp;""</f>
        <v>Are passwords visible in plain text, whether when stored or entered, including service level accounts (i.e., database accounts, etc.)?</v>
      </c>
      <c r="C270" s="52" t="str">
        <f>VLOOKUP($A270,'Case-Specific'!$A$13:$E$85,3,0)&amp;""</f>
        <v/>
      </c>
      <c r="D270" s="41" t="str">
        <f>IF(LEFT(VLOOKUP($A270,'Case-Specific'!$A$13:$E$85,5,0),21)='Auto Responses'!$A$73,'Auto Responses'!$A$74,VLOOKUP($A270,'Case-Specific'!$A$13:$E$85,4,0))&amp;""</f>
        <v/>
      </c>
      <c r="E270" s="353" t="str">
        <f>VLOOKUP($A270,'Case-Specific'!$A$13:$E$85,5,0)&amp;""</f>
        <v>Refer to HIPAA regulations documentation for supplemental guidance in this section.</v>
      </c>
      <c r="F270" s="202"/>
      <c r="G270" s="37" t="str">
        <f>VLOOKUP($A270,Questions!$A$2:$X$333,21,0)&amp;""</f>
        <v>No</v>
      </c>
      <c r="H270" s="192"/>
      <c r="I270" s="52" t="str">
        <f>VLOOKUP($A270,Questions!$A$2:$X$333,23,0)&amp;""</f>
        <v>Standard Importance</v>
      </c>
      <c r="J270" s="192"/>
      <c r="K270" s="55" t="b">
        <v>0</v>
      </c>
      <c r="L270" s="1"/>
    </row>
    <row r="271" spans="1:12" s="36" customFormat="1" ht="90" x14ac:dyDescent="0.2">
      <c r="A271" s="25" t="str">
        <f>'Case-Specific'!A47</f>
        <v>HIPA-15</v>
      </c>
      <c r="B271" s="26" t="str">
        <f>VLOOKUP($A271,'Case-Specific'!$A$13:$E$85,2,0)&amp;""</f>
        <v>If the application is institution-hosted, can all service level and administrative account passwords be changed by the institution?</v>
      </c>
      <c r="C271" s="52" t="str">
        <f>VLOOKUP($A271,'Case-Specific'!$A$13:$E$85,3,0)&amp;""</f>
        <v/>
      </c>
      <c r="D271" s="41" t="str">
        <f>IF(LEFT(VLOOKUP($A271,'Case-Specific'!$A$13:$E$85,5,0),21)='Auto Responses'!$A$73,'Auto Responses'!$A$74,VLOOKUP($A271,'Case-Specific'!$A$13:$E$85,4,0))&amp;""</f>
        <v/>
      </c>
      <c r="E271" s="353" t="str">
        <f>VLOOKUP($A271,'Case-Specific'!$A$13:$E$85,5,0)&amp;""</f>
        <v>Refer to HIPAA regulations documentation for supplemental guidance in this section.</v>
      </c>
      <c r="F271" s="202"/>
      <c r="G271" s="37" t="str">
        <f>VLOOKUP($A271,Questions!$A$2:$X$333,21,0)&amp;""</f>
        <v>Yes</v>
      </c>
      <c r="H271" s="192"/>
      <c r="I271" s="52" t="str">
        <f>VLOOKUP($A271,Questions!$A$2:$X$333,23,0)&amp;""</f>
        <v>Standard Importance</v>
      </c>
      <c r="J271" s="192"/>
      <c r="K271" s="55" t="b">
        <v>0</v>
      </c>
      <c r="L271" s="1"/>
    </row>
    <row r="272" spans="1:12" s="36" customFormat="1" ht="90" x14ac:dyDescent="0.2">
      <c r="A272" s="25" t="str">
        <f>'Case-Specific'!A48</f>
        <v>HIPA-16</v>
      </c>
      <c r="B272" s="26" t="str">
        <f>VLOOKUP($A272,'Case-Specific'!$A$13:$E$85,2,0)&amp;""</f>
        <v>Does your application provide the ability to define user access levels?</v>
      </c>
      <c r="C272" s="52" t="str">
        <f>VLOOKUP($A272,'Case-Specific'!$A$13:$E$85,3,0)&amp;""</f>
        <v/>
      </c>
      <c r="D272" s="41" t="str">
        <f>IF(LEFT(VLOOKUP($A272,'Case-Specific'!$A$13:$E$85,5,0),21)='Auto Responses'!$A$73,'Auto Responses'!$A$74,VLOOKUP($A272,'Case-Specific'!$A$13:$E$85,4,0))&amp;""</f>
        <v/>
      </c>
      <c r="E272" s="353" t="str">
        <f>VLOOKUP($A272,'Case-Specific'!$A$13:$E$85,5,0)&amp;""</f>
        <v>Refer to HIPAA regulations documentation for supplemental guidance in this section.</v>
      </c>
      <c r="F272" s="202"/>
      <c r="G272" s="37" t="str">
        <f>VLOOKUP($A272,Questions!$A$2:$X$333,21,0)&amp;""</f>
        <v>Yes</v>
      </c>
      <c r="H272" s="192"/>
      <c r="I272" s="52" t="str">
        <f>VLOOKUP($A272,Questions!$A$2:$X$333,23,0)&amp;""</f>
        <v>Standard Importance</v>
      </c>
      <c r="J272" s="192"/>
      <c r="K272" s="55" t="b">
        <v>0</v>
      </c>
      <c r="L272" s="1"/>
    </row>
    <row r="273" spans="1:12" s="36" customFormat="1" ht="90" x14ac:dyDescent="0.2">
      <c r="A273" s="25" t="str">
        <f>'Case-Specific'!A49</f>
        <v>HIPA-17</v>
      </c>
      <c r="B273" s="26" t="str">
        <f>VLOOKUP($A273,'Case-Specific'!$A$13:$E$85,2,0)&amp;""</f>
        <v>Does your application support varying levels of access to administrative tasks defined individually per user?</v>
      </c>
      <c r="C273" s="52" t="str">
        <f>VLOOKUP($A273,'Case-Specific'!$A$13:$E$85,3,0)&amp;""</f>
        <v/>
      </c>
      <c r="D273" s="41" t="str">
        <f>IF(LEFT(VLOOKUP($A273,'Case-Specific'!$A$13:$E$85,5,0),21)='Auto Responses'!$A$73,'Auto Responses'!$A$74,VLOOKUP($A273,'Case-Specific'!$A$13:$E$85,4,0))&amp;""</f>
        <v/>
      </c>
      <c r="E273" s="353" t="str">
        <f>VLOOKUP($A273,'Case-Specific'!$A$13:$E$85,5,0)&amp;""</f>
        <v>Refer to HIPAA regulations documentation for supplemental guidance in this section.</v>
      </c>
      <c r="F273" s="202"/>
      <c r="G273" s="37" t="str">
        <f>VLOOKUP($A273,Questions!$A$2:$X$333,21,0)&amp;""</f>
        <v>Yes</v>
      </c>
      <c r="H273" s="192"/>
      <c r="I273" s="52" t="str">
        <f>VLOOKUP($A273,Questions!$A$2:$X$333,23,0)&amp;""</f>
        <v>Standard Importance</v>
      </c>
      <c r="J273" s="192"/>
      <c r="K273" s="55" t="b">
        <v>0</v>
      </c>
      <c r="L273" s="1"/>
    </row>
    <row r="274" spans="1:12" s="36" customFormat="1" ht="90" x14ac:dyDescent="0.2">
      <c r="A274" s="25" t="str">
        <f>'Case-Specific'!A50</f>
        <v>HIPA-18</v>
      </c>
      <c r="B274" s="26" t="str">
        <f>VLOOKUP($A274,'Case-Specific'!$A$13:$E$85,2,0)&amp;""</f>
        <v>Does your application support varying levels of access to records based on user ID?</v>
      </c>
      <c r="C274" s="52" t="str">
        <f>VLOOKUP($A274,'Case-Specific'!$A$13:$E$85,3,0)&amp;""</f>
        <v/>
      </c>
      <c r="D274" s="41" t="str">
        <f>IF(LEFT(VLOOKUP($A274,'Case-Specific'!$A$13:$E$85,5,0),21)='Auto Responses'!$A$73,'Auto Responses'!$A$74,VLOOKUP($A274,'Case-Specific'!$A$13:$E$85,4,0))&amp;""</f>
        <v/>
      </c>
      <c r="E274" s="353" t="str">
        <f>VLOOKUP($A274,'Case-Specific'!$A$13:$E$85,5,0)&amp;""</f>
        <v>Refer to HIPAA regulations documentation for supplemental guidance in this section.</v>
      </c>
      <c r="F274" s="202"/>
      <c r="G274" s="37" t="str">
        <f>VLOOKUP($A274,Questions!$A$2:$X$333,21,0)&amp;""</f>
        <v>No</v>
      </c>
      <c r="H274" s="192"/>
      <c r="I274" s="52" t="str">
        <f>VLOOKUP($A274,Questions!$A$2:$X$333,23,0)&amp;""</f>
        <v>Standard Importance</v>
      </c>
      <c r="J274" s="192"/>
      <c r="K274" s="55" t="b">
        <v>0</v>
      </c>
      <c r="L274" s="1"/>
    </row>
    <row r="275" spans="1:12" s="36" customFormat="1" ht="90" x14ac:dyDescent="0.2">
      <c r="A275" s="25" t="str">
        <f>'Case-Specific'!A51</f>
        <v>HIPA-19</v>
      </c>
      <c r="B275" s="26" t="str">
        <f>VLOOKUP($A275,'Case-Specific'!$A$13:$E$85,2,0)&amp;""</f>
        <v>Is there a limit to the number of groups to which a user can be assigned?</v>
      </c>
      <c r="C275" s="52" t="str">
        <f>VLOOKUP($A275,'Case-Specific'!$A$13:$E$85,3,0)&amp;""</f>
        <v/>
      </c>
      <c r="D275" s="41" t="str">
        <f>IF(LEFT(VLOOKUP($A275,'Case-Specific'!$A$13:$E$85,5,0),21)='Auto Responses'!$A$73,'Auto Responses'!$A$74,VLOOKUP($A275,'Case-Specific'!$A$13:$E$85,4,0))&amp;""</f>
        <v/>
      </c>
      <c r="E275" s="353" t="str">
        <f>VLOOKUP($A275,'Case-Specific'!$A$13:$E$85,5,0)&amp;""</f>
        <v>Refer to HIPAA regulations documentation for supplemental guidance in this section.</v>
      </c>
      <c r="F275" s="202"/>
      <c r="G275" s="37" t="str">
        <f>VLOOKUP($A275,Questions!$A$2:$X$333,21,0)&amp;""</f>
        <v>Yes</v>
      </c>
      <c r="H275" s="192"/>
      <c r="I275" s="52" t="str">
        <f>VLOOKUP($A275,Questions!$A$2:$X$333,23,0)&amp;""</f>
        <v>Standard Importance</v>
      </c>
      <c r="J275" s="192"/>
      <c r="K275" s="55" t="b">
        <v>0</v>
      </c>
      <c r="L275" s="1"/>
    </row>
    <row r="276" spans="1:12" s="36" customFormat="1" ht="90" x14ac:dyDescent="0.2">
      <c r="A276" s="25" t="str">
        <f>'Case-Specific'!A52</f>
        <v>HIPA-20</v>
      </c>
      <c r="B276" s="26" t="str">
        <f>VLOOKUP($A276,'Case-Specific'!$A$13:$E$85,2,0)&amp;""</f>
        <v>Do accounts used for solution provider-supplied remote support abide by the same authentication policies and access logging as the rest of the system?</v>
      </c>
      <c r="C276" s="52" t="str">
        <f>VLOOKUP($A276,'Case-Specific'!$A$13:$E$85,3,0)&amp;""</f>
        <v/>
      </c>
      <c r="D276" s="41" t="str">
        <f>IF(LEFT(VLOOKUP($A276,'Case-Specific'!$A$13:$E$85,5,0),21)='Auto Responses'!$A$73,'Auto Responses'!$A$74,VLOOKUP($A276,'Case-Specific'!$A$13:$E$85,4,0))&amp;""</f>
        <v/>
      </c>
      <c r="E276" s="353" t="str">
        <f>VLOOKUP($A276,'Case-Specific'!$A$13:$E$85,5,0)&amp;""</f>
        <v>Refer to HIPAA regulations documentation for supplemental guidance in this section.</v>
      </c>
      <c r="F276" s="202"/>
      <c r="G276" s="37" t="str">
        <f>VLOOKUP($A276,Questions!$A$2:$X$333,21,0)&amp;""</f>
        <v>Yes</v>
      </c>
      <c r="H276" s="192"/>
      <c r="I276" s="52" t="str">
        <f>VLOOKUP($A276,Questions!$A$2:$X$333,23,0)&amp;""</f>
        <v>Standard Importance</v>
      </c>
      <c r="J276" s="192"/>
      <c r="K276" s="55" t="b">
        <v>0</v>
      </c>
      <c r="L276" s="1"/>
    </row>
    <row r="277" spans="1:12" s="36" customFormat="1" ht="90" x14ac:dyDescent="0.2">
      <c r="A277" s="25" t="str">
        <f>'Case-Specific'!A53</f>
        <v>HIPA-21</v>
      </c>
      <c r="B277" s="26" t="str">
        <f>VLOOKUP($A277,'Case-Specific'!$A$13:$E$85,2,0)&amp;""</f>
        <v>Does the application log record access including specific user, date/time of access, and originating IP or device?</v>
      </c>
      <c r="C277" s="52" t="str">
        <f>VLOOKUP($A277,'Case-Specific'!$A$13:$E$85,3,0)&amp;""</f>
        <v/>
      </c>
      <c r="D277" s="41" t="str">
        <f>IF(LEFT(VLOOKUP($A277,'Case-Specific'!$A$13:$E$85,5,0),21)='Auto Responses'!$A$73,'Auto Responses'!$A$74,VLOOKUP($A277,'Case-Specific'!$A$13:$E$85,4,0))&amp;""</f>
        <v/>
      </c>
      <c r="E277" s="353" t="str">
        <f>VLOOKUP($A277,'Case-Specific'!$A$13:$E$85,5,0)&amp;""</f>
        <v>Refer to HIPAA regulations documentation for supplemental guidance in this section.</v>
      </c>
      <c r="F277" s="202"/>
      <c r="G277" s="37" t="str">
        <f>VLOOKUP($A277,Questions!$A$2:$X$333,21,0)&amp;""</f>
        <v>Yes</v>
      </c>
      <c r="H277" s="192"/>
      <c r="I277" s="52" t="str">
        <f>VLOOKUP($A277,Questions!$A$2:$X$333,23,0)&amp;""</f>
        <v>Standard Importance</v>
      </c>
      <c r="J277" s="192"/>
      <c r="K277" s="55" t="b">
        <v>0</v>
      </c>
      <c r="L277" s="1"/>
    </row>
    <row r="278" spans="1:12" s="36" customFormat="1" ht="90" x14ac:dyDescent="0.2">
      <c r="A278" s="25" t="str">
        <f>'Case-Specific'!A54</f>
        <v>HIPA-22</v>
      </c>
      <c r="B278" s="26" t="str">
        <f>VLOOKUP($A278,'Case-Specific'!$A$13:$E$85,2,0)&amp;""</f>
        <v>Does the application log administrative activity, such as user account access changes and password changes, including specific user, date/time of changes, and originating IP or device?</v>
      </c>
      <c r="C278" s="52" t="str">
        <f>VLOOKUP($A278,'Case-Specific'!$A$13:$E$85,3,0)&amp;""</f>
        <v/>
      </c>
      <c r="D278" s="41" t="str">
        <f>IF(LEFT(VLOOKUP($A278,'Case-Specific'!$A$13:$E$85,5,0),21)='Auto Responses'!$A$73,'Auto Responses'!$A$74,VLOOKUP($A278,'Case-Specific'!$A$13:$E$85,4,0))&amp;""</f>
        <v/>
      </c>
      <c r="E278" s="353" t="str">
        <f>VLOOKUP($A278,'Case-Specific'!$A$13:$E$85,5,0)&amp;""</f>
        <v>Refer to HIPAA regulations documentation for supplemental guidance in this section.</v>
      </c>
      <c r="F278" s="202"/>
      <c r="G278" s="37" t="str">
        <f>VLOOKUP($A278,Questions!$A$2:$X$333,21,0)&amp;""</f>
        <v>Yes</v>
      </c>
      <c r="H278" s="192"/>
      <c r="I278" s="52" t="str">
        <f>VLOOKUP($A278,Questions!$A$2:$X$333,23,0)&amp;""</f>
        <v>Standard Importance</v>
      </c>
      <c r="J278" s="192"/>
      <c r="K278" s="55" t="b">
        <v>0</v>
      </c>
      <c r="L278" s="1"/>
    </row>
    <row r="279" spans="1:12" s="36" customFormat="1" ht="90" x14ac:dyDescent="0.2">
      <c r="A279" s="25" t="str">
        <f>'Case-Specific'!A55</f>
        <v>HIPA-23</v>
      </c>
      <c r="B279" s="26" t="str">
        <f>VLOOKUP($A279,'Case-Specific'!$A$13:$E$85,2,0)&amp;""</f>
        <v>How long does the application keep access/change logs?</v>
      </c>
      <c r="C279" s="52" t="str">
        <f>VLOOKUP($A279,'Case-Specific'!$A$13:$E$85,3,0)&amp;""</f>
        <v/>
      </c>
      <c r="D279" s="41" t="str">
        <f>IF(LEFT(VLOOKUP($A279,'Case-Specific'!$A$13:$E$85,5,0),21)='Auto Responses'!$A$73,'Auto Responses'!$A$74,VLOOKUP($A279,'Case-Specific'!$A$13:$E$85,4,0))&amp;""</f>
        <v/>
      </c>
      <c r="E279" s="353" t="str">
        <f>VLOOKUP($A279,'Case-Specific'!$A$13:$E$85,5,0)&amp;""</f>
        <v>Refer to HIPAA regulations documentation for supplemental guidance in this section.</v>
      </c>
      <c r="F279" s="202"/>
      <c r="G279" s="37" t="str">
        <f>VLOOKUP($A279,Questions!$A$2:$X$333,21,0)&amp;""</f>
        <v>Yes</v>
      </c>
      <c r="H279" s="192"/>
      <c r="I279" s="52" t="str">
        <f>VLOOKUP($A279,Questions!$A$2:$X$333,23,0)&amp;""</f>
        <v>Standard Importance</v>
      </c>
      <c r="J279" s="192"/>
      <c r="K279" s="55" t="b">
        <v>0</v>
      </c>
      <c r="L279" s="1"/>
    </row>
    <row r="280" spans="1:12" s="36" customFormat="1" ht="90" x14ac:dyDescent="0.2">
      <c r="A280" s="25" t="str">
        <f>'Case-Specific'!A56</f>
        <v>HIPA-24</v>
      </c>
      <c r="B280" s="26" t="str">
        <f>VLOOKUP($A280,'Case-Specific'!$A$13:$E$85,2,0)&amp;""</f>
        <v>Can the application logs be archived?</v>
      </c>
      <c r="C280" s="52" t="str">
        <f>VLOOKUP($A280,'Case-Specific'!$A$13:$E$85,3,0)&amp;""</f>
        <v/>
      </c>
      <c r="D280" s="41" t="str">
        <f>IF(LEFT(VLOOKUP($A280,'Case-Specific'!$A$13:$E$85,5,0),21)='Auto Responses'!$A$73,'Auto Responses'!$A$74,VLOOKUP($A280,'Case-Specific'!$A$13:$E$85,4,0))&amp;""</f>
        <v/>
      </c>
      <c r="E280" s="353" t="str">
        <f>VLOOKUP($A280,'Case-Specific'!$A$13:$E$85,5,0)&amp;""</f>
        <v>Refer to HIPAA regulations documentation for supplemental guidance in this section.</v>
      </c>
      <c r="F280" s="202"/>
      <c r="G280" s="37" t="str">
        <f>VLOOKUP($A280,Questions!$A$2:$X$333,21,0)&amp;""</f>
        <v>Yes</v>
      </c>
      <c r="H280" s="192"/>
      <c r="I280" s="52" t="str">
        <f>VLOOKUP($A280,Questions!$A$2:$X$333,23,0)&amp;""</f>
        <v>Standard Importance</v>
      </c>
      <c r="J280" s="192"/>
      <c r="K280" s="55" t="b">
        <v>0</v>
      </c>
      <c r="L280" s="1"/>
    </row>
    <row r="281" spans="1:12" s="36" customFormat="1" ht="90" x14ac:dyDescent="0.2">
      <c r="A281" s="25" t="str">
        <f>'Case-Specific'!A57</f>
        <v>HIPA-25</v>
      </c>
      <c r="B281" s="26" t="str">
        <f>VLOOKUP($A281,'Case-Specific'!$A$13:$E$85,2,0)&amp;""</f>
        <v>Can the application logs be saved externally?</v>
      </c>
      <c r="C281" s="52" t="str">
        <f>VLOOKUP($A281,'Case-Specific'!$A$13:$E$85,3,0)&amp;""</f>
        <v/>
      </c>
      <c r="D281" s="41" t="str">
        <f>IF(LEFT(VLOOKUP($A281,'Case-Specific'!$A$13:$E$85,5,0),21)='Auto Responses'!$A$73,'Auto Responses'!$A$74,VLOOKUP($A281,'Case-Specific'!$A$13:$E$85,4,0))&amp;""</f>
        <v/>
      </c>
      <c r="E281" s="353" t="str">
        <f>VLOOKUP($A281,'Case-Specific'!$A$13:$E$85,5,0)&amp;""</f>
        <v>Refer to HIPAA regulations documentation for supplemental guidance in this section.</v>
      </c>
      <c r="F281" s="202"/>
      <c r="G281" s="37" t="str">
        <f>VLOOKUP($A281,Questions!$A$2:$X$333,21,0)&amp;""</f>
        <v>Yes</v>
      </c>
      <c r="H281" s="192"/>
      <c r="I281" s="52" t="str">
        <f>VLOOKUP($A281,Questions!$A$2:$X$333,23,0)&amp;""</f>
        <v>Standard Importance</v>
      </c>
      <c r="J281" s="192"/>
      <c r="K281" s="55" t="b">
        <v>0</v>
      </c>
      <c r="L281" s="1"/>
    </row>
    <row r="282" spans="1:12" s="36" customFormat="1" ht="90" x14ac:dyDescent="0.2">
      <c r="A282" s="25" t="str">
        <f>'Case-Specific'!A58</f>
        <v>HIPA-26</v>
      </c>
      <c r="B282" s="26" t="str">
        <f>VLOOKUP($A282,'Case-Specific'!$A$13:$E$85,2,0)&amp;""</f>
        <v>Do you have a disaster recovery plan and emergency mode operation plan?</v>
      </c>
      <c r="C282" s="52" t="str">
        <f>VLOOKUP($A282,'Case-Specific'!$A$13:$E$85,3,0)&amp;""</f>
        <v/>
      </c>
      <c r="D282" s="41" t="str">
        <f>IF(LEFT(VLOOKUP($A282,'Case-Specific'!$A$13:$E$85,5,0),21)='Auto Responses'!$A$73,'Auto Responses'!$A$74,VLOOKUP($A282,'Case-Specific'!$A$13:$E$85,4,0))&amp;""</f>
        <v/>
      </c>
      <c r="E282" s="353" t="str">
        <f>VLOOKUP($A282,'Case-Specific'!$A$13:$E$85,5,0)&amp;""</f>
        <v>Refer to HIPAA regulations documentation for supplemental guidance in this section.</v>
      </c>
      <c r="F282" s="202"/>
      <c r="G282" s="37" t="str">
        <f>VLOOKUP($A282,Questions!$A$2:$X$333,21,0)&amp;""</f>
        <v>Yes</v>
      </c>
      <c r="H282" s="192"/>
      <c r="I282" s="52" t="str">
        <f>VLOOKUP($A282,Questions!$A$2:$X$333,23,0)&amp;""</f>
        <v>Standard Importance</v>
      </c>
      <c r="J282" s="192"/>
      <c r="K282" s="55" t="b">
        <v>0</v>
      </c>
      <c r="L282" s="1"/>
    </row>
    <row r="283" spans="1:12" s="36" customFormat="1" ht="90" x14ac:dyDescent="0.2">
      <c r="A283" s="25" t="str">
        <f>'Case-Specific'!A59</f>
        <v>HIPA-27</v>
      </c>
      <c r="B283" s="26" t="str">
        <f>VLOOKUP($A283,'Case-Specific'!$A$13:$E$85,2,0)&amp;""</f>
        <v>Can you provide a HIPAA compliance attestation document?</v>
      </c>
      <c r="C283" s="52" t="str">
        <f>VLOOKUP($A283,'Case-Specific'!$A$13:$E$85,3,0)&amp;""</f>
        <v/>
      </c>
      <c r="D283" s="41" t="str">
        <f>IF(LEFT(VLOOKUP($A283,'Case-Specific'!$A$13:$E$85,5,0),21)='Auto Responses'!$A$73,'Auto Responses'!$A$74,VLOOKUP($A283,'Case-Specific'!$A$13:$E$85,4,0))&amp;""</f>
        <v/>
      </c>
      <c r="E283" s="353" t="str">
        <f>VLOOKUP($A283,'Case-Specific'!$A$13:$E$85,5,0)&amp;""</f>
        <v>Refer to HIPAA regulations documentation for supplemental guidance in this section.</v>
      </c>
      <c r="F283" s="202"/>
      <c r="G283" s="37" t="str">
        <f>VLOOKUP($A283,Questions!$A$2:$X$333,21,0)&amp;""</f>
        <v>Yes</v>
      </c>
      <c r="H283" s="192"/>
      <c r="I283" s="52" t="str">
        <f>VLOOKUP($A283,Questions!$A$2:$X$333,23,0)&amp;""</f>
        <v>Standard Importance</v>
      </c>
      <c r="J283" s="192"/>
      <c r="K283" s="55" t="b">
        <v>0</v>
      </c>
      <c r="L283" s="1"/>
    </row>
    <row r="284" spans="1:12" s="36" customFormat="1" ht="90" x14ac:dyDescent="0.2">
      <c r="A284" s="25" t="str">
        <f>'Case-Specific'!A60</f>
        <v>HIPA-28</v>
      </c>
      <c r="B284" s="26" t="str">
        <f>VLOOKUP($A284,'Case-Specific'!$A$13:$E$85,2,0)&amp;""</f>
        <v>Are you willing to enter into a Business Associate Agreement (BAA)?</v>
      </c>
      <c r="C284" s="52" t="str">
        <f>VLOOKUP($A284,'Case-Specific'!$A$13:$E$85,3,0)&amp;""</f>
        <v/>
      </c>
      <c r="D284" s="41" t="str">
        <f>IF(LEFT(VLOOKUP($A284,'Case-Specific'!$A$13:$E$85,5,0),21)='Auto Responses'!$A$73,'Auto Responses'!$A$74,VLOOKUP($A284,'Case-Specific'!$A$13:$E$85,4,0))&amp;""</f>
        <v/>
      </c>
      <c r="E284" s="353" t="str">
        <f>VLOOKUP($A284,'Case-Specific'!$A$13:$E$85,5,0)&amp;""</f>
        <v>Refer to HIPAA regulations documentation for supplemental guidance in this section.</v>
      </c>
      <c r="F284" s="202"/>
      <c r="G284" s="37" t="str">
        <f>VLOOKUP($A284,Questions!$A$2:$X$333,21,0)&amp;""</f>
        <v>Yes</v>
      </c>
      <c r="H284" s="192"/>
      <c r="I284" s="52" t="str">
        <f>VLOOKUP($A284,Questions!$A$2:$X$333,23,0)&amp;""</f>
        <v>Standard Importance</v>
      </c>
      <c r="J284" s="192"/>
      <c r="K284" s="55" t="b">
        <v>0</v>
      </c>
      <c r="L284" s="1"/>
    </row>
    <row r="285" spans="1:12" s="36" customFormat="1" ht="90" x14ac:dyDescent="0.2">
      <c r="A285" s="25" t="str">
        <f>'Case-Specific'!A61</f>
        <v>HIPA-29</v>
      </c>
      <c r="B285" s="26" t="str">
        <f>VLOOKUP($A285,'Case-Specific'!$A$13:$E$85,2,0)&amp;""</f>
        <v>Do your data backup and retention policies and practices meet HIPAA requirements?</v>
      </c>
      <c r="C285" s="52" t="str">
        <f>VLOOKUP($A285,'Case-Specific'!$A$13:$E$85,3,0)&amp;""</f>
        <v/>
      </c>
      <c r="D285" s="41" t="str">
        <f>IF(LEFT(VLOOKUP($A285,'Case-Specific'!$A$13:$E$85,5,0),21)='Auto Responses'!$A$73,'Auto Responses'!$A$74,VLOOKUP($A285,'Case-Specific'!$A$13:$E$85,4,0))&amp;""</f>
        <v/>
      </c>
      <c r="E285" s="353" t="str">
        <f>VLOOKUP($A285,'Case-Specific'!$A$13:$E$85,5,0)&amp;""</f>
        <v>Refer to HIPAA regulations documentation for supplemental guidance in this section.</v>
      </c>
      <c r="F285" s="202"/>
      <c r="G285" s="37" t="str">
        <f>VLOOKUP($A285,Questions!$A$2:$X$333,21,0)&amp;""</f>
        <v>Yes</v>
      </c>
      <c r="H285" s="192"/>
      <c r="I285" s="52" t="str">
        <f>VLOOKUP($A285,Questions!$A$2:$X$333,23,0)&amp;""</f>
        <v>Minor Importance</v>
      </c>
      <c r="J285" s="192"/>
      <c r="K285" s="55" t="b">
        <v>0</v>
      </c>
      <c r="L285" s="1"/>
    </row>
    <row r="286" spans="1:12" s="1" customFormat="1" ht="18" x14ac:dyDescent="0.2">
      <c r="A286" s="70" t="str">
        <f>VLOOKUP(LEFT($A287,4),'Auto Responses'!$N$4:$O$38,2,0)&amp;""</f>
        <v xml:space="preserve"> Payment Card Industry Data Security Standard (PCI DSS)</v>
      </c>
      <c r="B286" s="29"/>
      <c r="C286" s="38"/>
      <c r="D286" s="38"/>
      <c r="E286" s="354"/>
      <c r="F286" s="139" t="s">
        <v>1099</v>
      </c>
      <c r="G286" s="38"/>
      <c r="H286" s="38"/>
      <c r="I286" s="38"/>
      <c r="J286" s="38"/>
      <c r="K286" s="38"/>
    </row>
    <row r="287" spans="1:12" s="36" customFormat="1" ht="75" x14ac:dyDescent="0.2">
      <c r="A287" s="25" t="str">
        <f>'Case-Specific'!A63</f>
        <v>PCID-01</v>
      </c>
      <c r="B287" s="26" t="str">
        <f>VLOOKUP($A287,'Case-Specific'!$A$13:$E$85,2,0)&amp;""</f>
        <v>Do you have a current, executed within the past year, Attestation of Compliance (AoC) or Report on Compliance (RoC)?*</v>
      </c>
      <c r="C287" s="52" t="str">
        <f>VLOOKUP($A287,'Case-Specific'!$A$13:$E$85,3,0)&amp;""</f>
        <v/>
      </c>
      <c r="D287" s="41" t="str">
        <f>IF(LEFT(VLOOKUP($A287,'Case-Specific'!$A$13:$E$85,5,0),21)='Auto Responses'!$A$73,'Auto Responses'!$A$74,VLOOKUP($A287,'Case-Specific'!$A$13:$E$85,4,0))&amp;""</f>
        <v/>
      </c>
      <c r="E287" s="353" t="str">
        <f>VLOOKUP($A287,'Case-Specific'!$A$13:$E$85,5,0)&amp;""</f>
        <v>Refer to PCI DSS Security Standards for supplemental guidance in this section</v>
      </c>
      <c r="F287" s="202"/>
      <c r="G287" s="37" t="str">
        <f>VLOOKUP($A287,Questions!$A$2:$X$333,21,0)&amp;""</f>
        <v>Yes</v>
      </c>
      <c r="H287" s="192"/>
      <c r="I287" s="52" t="str">
        <f>VLOOKUP($A287,Questions!$A$2:$X$333,23,0)&amp;""</f>
        <v>Critical Importance</v>
      </c>
      <c r="J287" s="192"/>
      <c r="K287" s="55" t="b">
        <v>0</v>
      </c>
      <c r="L287" s="1"/>
    </row>
    <row r="288" spans="1:12" s="36" customFormat="1" ht="75" x14ac:dyDescent="0.2">
      <c r="A288" s="25" t="str">
        <f>'Case-Specific'!A64</f>
        <v>PCID-02</v>
      </c>
      <c r="B288" s="26" t="str">
        <f>VLOOKUP($A288,'Case-Specific'!$A$13:$E$85,2,0)&amp;""</f>
        <v>Is the application listed as an approved Payment Application Data Security Standard (PA-DSS) application?*</v>
      </c>
      <c r="C288" s="52" t="str">
        <f>VLOOKUP($A288,'Case-Specific'!$A$13:$E$85,3,0)&amp;""</f>
        <v/>
      </c>
      <c r="D288" s="41" t="str">
        <f>IF(LEFT(VLOOKUP($A288,'Case-Specific'!$A$13:$E$85,5,0),21)='Auto Responses'!$A$73,'Auto Responses'!$A$74,VLOOKUP($A288,'Case-Specific'!$A$13:$E$85,4,0))&amp;""</f>
        <v/>
      </c>
      <c r="E288" s="353" t="str">
        <f>VLOOKUP($A288,'Case-Specific'!$A$13:$E$85,5,0)&amp;""</f>
        <v>Refer to PCI DSS Security Standards for supplemental guidance in this section</v>
      </c>
      <c r="F288" s="202"/>
      <c r="G288" s="37" t="str">
        <f>VLOOKUP($A288,Questions!$A$2:$X$333,21,0)&amp;""</f>
        <v>No</v>
      </c>
      <c r="H288" s="192"/>
      <c r="I288" s="52" t="str">
        <f>VLOOKUP($A288,Questions!$A$2:$X$333,23,0)&amp;""</f>
        <v>Critical Importance</v>
      </c>
      <c r="J288" s="192"/>
      <c r="K288" s="55" t="b">
        <v>0</v>
      </c>
      <c r="L288" s="1"/>
    </row>
    <row r="289" spans="1:12" s="36" customFormat="1" ht="75" x14ac:dyDescent="0.2">
      <c r="A289" s="25" t="str">
        <f>'Case-Specific'!A65</f>
        <v>PCID-03</v>
      </c>
      <c r="B289" s="26" t="str">
        <f>VLOOKUP($A289,'Case-Specific'!$A$13:$E$85,2,0)&amp;""</f>
        <v>Does the system or solutions use a third party to collect, store, process, or transmit cardholder (payment/credit/debt card) data?*</v>
      </c>
      <c r="C289" s="52" t="str">
        <f>VLOOKUP($A289,'Case-Specific'!$A$13:$E$85,3,0)&amp;""</f>
        <v/>
      </c>
      <c r="D289" s="41" t="str">
        <f>IF(LEFT(VLOOKUP($A289,'Case-Specific'!$A$13:$E$85,5,0),21)='Auto Responses'!$A$73,'Auto Responses'!$A$74,VLOOKUP($A289,'Case-Specific'!$A$13:$E$85,4,0))&amp;""</f>
        <v/>
      </c>
      <c r="E289" s="353" t="str">
        <f>VLOOKUP($A289,'Case-Specific'!$A$13:$E$85,5,0)&amp;""</f>
        <v>Refer to PCI DSS Security Standards for supplemental guidance in this section</v>
      </c>
      <c r="F289" s="202"/>
      <c r="G289" s="37" t="str">
        <f>VLOOKUP($A289,Questions!$A$2:$X$333,21,0)&amp;""</f>
        <v>No</v>
      </c>
      <c r="H289" s="192"/>
      <c r="I289" s="52" t="str">
        <f>VLOOKUP($A289,Questions!$A$2:$X$333,23,0)&amp;""</f>
        <v>Critical Importance</v>
      </c>
      <c r="J289" s="192"/>
      <c r="K289" s="55" t="b">
        <v>0</v>
      </c>
      <c r="L289" s="1"/>
    </row>
    <row r="290" spans="1:12" s="36" customFormat="1" ht="75" x14ac:dyDescent="0.2">
      <c r="A290" s="25" t="str">
        <f>'Case-Specific'!A66</f>
        <v>PCID-04</v>
      </c>
      <c r="B290" s="26" t="str">
        <f>VLOOKUP($A290,'Case-Specific'!$A$13:$E$85,2,0)&amp;""</f>
        <v>Do your systems or solutions store, process, or transmit cardholder (payment/credit/debt card) data?</v>
      </c>
      <c r="C290" s="52" t="str">
        <f>VLOOKUP($A290,'Case-Specific'!$A$13:$E$85,3,0)&amp;""</f>
        <v/>
      </c>
      <c r="D290" s="41" t="str">
        <f>IF(LEFT(VLOOKUP($A290,'Case-Specific'!$A$13:$E$85,5,0),21)='Auto Responses'!$A$73,'Auto Responses'!$A$74,VLOOKUP($A290,'Case-Specific'!$A$13:$E$85,4,0))&amp;""</f>
        <v/>
      </c>
      <c r="E290" s="353" t="str">
        <f>VLOOKUP($A290,'Case-Specific'!$A$13:$E$85,5,0)&amp;""</f>
        <v>Refer to PCI DSS Security Standards for supplemental guidance in this section</v>
      </c>
      <c r="F290" s="202"/>
      <c r="G290" s="37" t="str">
        <f>VLOOKUP($A290,Questions!$A$2:$X$333,21,0)&amp;""</f>
        <v>Yes</v>
      </c>
      <c r="H290" s="192"/>
      <c r="I290" s="52" t="str">
        <f>VLOOKUP($A290,Questions!$A$2:$X$333,23,0)&amp;""</f>
        <v>Standard Importance</v>
      </c>
      <c r="J290" s="192"/>
      <c r="K290" s="55" t="b">
        <v>0</v>
      </c>
      <c r="L290" s="1"/>
    </row>
    <row r="291" spans="1:12" s="36" customFormat="1" ht="75" x14ac:dyDescent="0.2">
      <c r="A291" s="25" t="str">
        <f>'Case-Specific'!A67</f>
        <v>PCID-05</v>
      </c>
      <c r="B291" s="26" t="str">
        <f>VLOOKUP($A291,'Case-Specific'!$A$13:$E$85,2,0)&amp;""</f>
        <v>Are you compliant with the Payment Card Industry Data Security Standard (PCI DSS)?</v>
      </c>
      <c r="C291" s="52" t="str">
        <f>VLOOKUP($A291,'Case-Specific'!$A$13:$E$85,3,0)&amp;""</f>
        <v/>
      </c>
      <c r="D291" s="41" t="str">
        <f>IF(LEFT(VLOOKUP($A291,'Case-Specific'!$A$13:$E$85,5,0),21)='Auto Responses'!$A$73,'Auto Responses'!$A$74,VLOOKUP($A291,'Case-Specific'!$A$13:$E$85,4,0))&amp;""</f>
        <v/>
      </c>
      <c r="E291" s="353" t="str">
        <f>VLOOKUP($A291,'Case-Specific'!$A$13:$E$85,5,0)&amp;""</f>
        <v>Refer to PCI DSS Security Standards for supplemental guidance in this section</v>
      </c>
      <c r="F291" s="202"/>
      <c r="G291" s="37" t="str">
        <f>VLOOKUP($A291,Questions!$A$2:$X$333,21,0)&amp;""</f>
        <v>Yes</v>
      </c>
      <c r="H291" s="192"/>
      <c r="I291" s="52" t="str">
        <f>VLOOKUP($A291,Questions!$A$2:$X$333,23,0)&amp;""</f>
        <v>Standard Importance</v>
      </c>
      <c r="J291" s="192"/>
      <c r="K291" s="55" t="b">
        <v>0</v>
      </c>
      <c r="L291" s="1"/>
    </row>
    <row r="292" spans="1:12" s="36" customFormat="1" ht="75" x14ac:dyDescent="0.2">
      <c r="A292" s="25" t="str">
        <f>'Case-Specific'!A68</f>
        <v>PCID-06</v>
      </c>
      <c r="B292" s="26" t="str">
        <f>VLOOKUP($A292,'Case-Specific'!$A$13:$E$85,2,0)&amp;""</f>
        <v>Are you classified as a service provider?</v>
      </c>
      <c r="C292" s="52" t="str">
        <f>VLOOKUP($A292,'Case-Specific'!$A$13:$E$85,3,0)&amp;""</f>
        <v/>
      </c>
      <c r="D292" s="41" t="str">
        <f>IF(LEFT(VLOOKUP($A292,'Case-Specific'!$A$13:$E$85,5,0),21)='Auto Responses'!$A$73,'Auto Responses'!$A$74,VLOOKUP($A292,'Case-Specific'!$A$13:$E$85,4,0))&amp;""</f>
        <v/>
      </c>
      <c r="E292" s="353" t="str">
        <f>VLOOKUP($A292,'Case-Specific'!$A$13:$E$85,5,0)&amp;""</f>
        <v>Refer to PCI DSS Security Standards for supplemental guidance in this section</v>
      </c>
      <c r="F292" s="202"/>
      <c r="G292" s="37" t="str">
        <f>VLOOKUP($A292,Questions!$A$2:$X$333,21,0)&amp;""</f>
        <v>Yes</v>
      </c>
      <c r="H292" s="192"/>
      <c r="I292" s="52" t="str">
        <f>VLOOKUP($A292,Questions!$A$2:$X$333,23,0)&amp;""</f>
        <v>Standard Importance</v>
      </c>
      <c r="J292" s="192"/>
      <c r="K292" s="55" t="b">
        <v>0</v>
      </c>
      <c r="L292" s="1"/>
    </row>
    <row r="293" spans="1:12" s="36" customFormat="1" ht="75" x14ac:dyDescent="0.2">
      <c r="A293" s="25" t="str">
        <f>'Case-Specific'!A69</f>
        <v>PCID-07</v>
      </c>
      <c r="B293" s="26" t="str">
        <f>VLOOKUP($A293,'Case-Specific'!$A$13:$E$85,2,0)&amp;""</f>
        <v>Are you on the list of Visa approved service providers?</v>
      </c>
      <c r="C293" s="52" t="str">
        <f>VLOOKUP($A293,'Case-Specific'!$A$13:$E$85,3,0)&amp;""</f>
        <v/>
      </c>
      <c r="D293" s="41" t="str">
        <f>IF(LEFT(VLOOKUP($A293,'Case-Specific'!$A$13:$E$85,5,0),21)='Auto Responses'!$A$73,'Auto Responses'!$A$74,VLOOKUP($A293,'Case-Specific'!$A$13:$E$85,4,0))&amp;""</f>
        <v/>
      </c>
      <c r="E293" s="353" t="str">
        <f>VLOOKUP($A293,'Case-Specific'!$A$13:$E$85,5,0)&amp;""</f>
        <v>Refer to PCI DSS Security Standards for supplemental guidance in this section</v>
      </c>
      <c r="F293" s="202"/>
      <c r="G293" s="37" t="str">
        <f>VLOOKUP($A293,Questions!$A$2:$X$333,21,0)&amp;""</f>
        <v>Yes</v>
      </c>
      <c r="H293" s="192"/>
      <c r="I293" s="52" t="str">
        <f>VLOOKUP($A293,Questions!$A$2:$X$333,23,0)&amp;""</f>
        <v>Standard Importance</v>
      </c>
      <c r="J293" s="192"/>
      <c r="K293" s="55" t="b">
        <v>0</v>
      </c>
      <c r="L293" s="1"/>
    </row>
    <row r="294" spans="1:12" s="36" customFormat="1" ht="75" x14ac:dyDescent="0.2">
      <c r="A294" s="25" t="str">
        <f>'Case-Specific'!A70</f>
        <v>PCID-08</v>
      </c>
      <c r="B294" s="26" t="str">
        <f>VLOOKUP($A294,'Case-Specific'!$A$13:$E$85,2,0)&amp;""</f>
        <v>Are you classified as a merchant? If so, what level (1, 2, 3, 4)?</v>
      </c>
      <c r="C294" s="52" t="str">
        <f>VLOOKUP($A294,'Case-Specific'!$A$13:$E$85,3,0)&amp;""</f>
        <v/>
      </c>
      <c r="D294" s="41" t="str">
        <f>IF(LEFT(VLOOKUP($A294,'Case-Specific'!$A$13:$E$85,5,0),21)='Auto Responses'!$A$73,'Auto Responses'!$A$74,VLOOKUP($A294,'Case-Specific'!$A$13:$E$85,4,0))&amp;""</f>
        <v/>
      </c>
      <c r="E294" s="353" t="str">
        <f>VLOOKUP($A294,'Case-Specific'!$A$13:$E$85,5,0)&amp;""</f>
        <v>Refer to PCI DSS Security Standards for supplemental guidance in this section</v>
      </c>
      <c r="F294" s="202"/>
      <c r="G294" s="37" t="str">
        <f>VLOOKUP($A294,Questions!$A$2:$X$333,21,0)&amp;""</f>
        <v>Yes</v>
      </c>
      <c r="H294" s="192"/>
      <c r="I294" s="52" t="str">
        <f>VLOOKUP($A294,Questions!$A$2:$X$333,23,0)&amp;""</f>
        <v>Standard Importance</v>
      </c>
      <c r="J294" s="192"/>
      <c r="K294" s="55" t="b">
        <v>0</v>
      </c>
      <c r="L294" s="1"/>
    </row>
    <row r="295" spans="1:12" s="36" customFormat="1" ht="75" x14ac:dyDescent="0.2">
      <c r="A295" s="25" t="str">
        <f>'Case-Specific'!A71</f>
        <v>PCID-09</v>
      </c>
      <c r="B295" s="26" t="str">
        <f>VLOOKUP($A295,'Case-Specific'!$A$13:$E$85,2,0)&amp;""</f>
        <v>Describe the architecture employed by the system to verify and authorize credit card transactions.</v>
      </c>
      <c r="C295" s="326" t="str">
        <f>VLOOKUP($A295,'Case-Specific'!$A$13:$E$85,3,0)&amp;""</f>
        <v/>
      </c>
      <c r="D295" s="325" t="str">
        <f>IF(LEFT(VLOOKUP($A295,'Case-Specific'!$A$13:$E$85,5,0),21)='Auto Responses'!$A$73,'Auto Responses'!$A$74,VLOOKUP($A295,'Case-Specific'!$A$13:$E$85,4,0))&amp;""</f>
        <v/>
      </c>
      <c r="E295" s="353" t="str">
        <f>VLOOKUP($A295,'Case-Specific'!$A$13:$E$85,5,0)&amp;""</f>
        <v>Refer to PCI DSS Security Standards for supplemental guidance in this section</v>
      </c>
      <c r="F295" s="202"/>
      <c r="G295" s="37" t="str">
        <f>VLOOKUP($A295,Questions!$A$2:$X$333,21,0)&amp;""</f>
        <v>Yes</v>
      </c>
      <c r="H295" s="192"/>
      <c r="I295" s="52" t="str">
        <f>VLOOKUP($A295,Questions!$A$2:$X$333,23,0)&amp;""</f>
        <v>Minor Importance</v>
      </c>
      <c r="J295" s="192"/>
      <c r="K295" s="55" t="b">
        <v>0</v>
      </c>
      <c r="L295" s="1"/>
    </row>
    <row r="296" spans="1:12" s="36" customFormat="1" ht="75" x14ac:dyDescent="0.2">
      <c r="A296" s="25" t="str">
        <f>'Case-Specific'!A72</f>
        <v>PCID-10</v>
      </c>
      <c r="B296" s="26" t="str">
        <f>VLOOKUP($A296,'Case-Specific'!$A$13:$E$85,2,0)&amp;""</f>
        <v>What payment processors/gateways does the system support?</v>
      </c>
      <c r="C296" s="52" t="str">
        <f>VLOOKUP($A296,'Case-Specific'!$A$13:$E$85,3,0)&amp;""</f>
        <v/>
      </c>
      <c r="D296" s="41" t="str">
        <f>IF(LEFT(VLOOKUP($A296,'Case-Specific'!$A$13:$E$85,5,0),21)='Auto Responses'!$A$73,'Auto Responses'!$A$74,VLOOKUP($A296,'Case-Specific'!$A$13:$E$85,4,0))&amp;""</f>
        <v/>
      </c>
      <c r="E296" s="353" t="str">
        <f>VLOOKUP($A296,'Case-Specific'!$A$13:$E$85,5,0)&amp;""</f>
        <v>Refer to PCI DSS Security Standards for supplemental guidance in this section</v>
      </c>
      <c r="F296" s="202"/>
      <c r="G296" s="37" t="str">
        <f>VLOOKUP($A296,Questions!$A$2:$X$333,21,0)&amp;""</f>
        <v>Yes</v>
      </c>
      <c r="H296" s="192"/>
      <c r="I296" s="52" t="str">
        <f>VLOOKUP($A296,Questions!$A$2:$X$333,23,0)&amp;""</f>
        <v>Minor Importance</v>
      </c>
      <c r="J296" s="192"/>
      <c r="K296" s="55" t="b">
        <v>0</v>
      </c>
      <c r="L296" s="1"/>
    </row>
    <row r="297" spans="1:12" s="36" customFormat="1" ht="75" x14ac:dyDescent="0.2">
      <c r="A297" s="25" t="str">
        <f>'Case-Specific'!A73</f>
        <v>PCID-11</v>
      </c>
      <c r="B297" s="26" t="str">
        <f>VLOOKUP($A297,'Case-Specific'!$A$13:$E$85,2,0)&amp;""</f>
        <v>Can the application be installed in a PCI DSS–compliant manner?</v>
      </c>
      <c r="C297" s="52" t="str">
        <f>VLOOKUP($A297,'Case-Specific'!$A$13:$E$85,3,0)&amp;""</f>
        <v/>
      </c>
      <c r="D297" s="41" t="str">
        <f>IF(LEFT(VLOOKUP($A297,'Case-Specific'!$A$13:$E$85,5,0),21)='Auto Responses'!$A$73,'Auto Responses'!$A$74,VLOOKUP($A297,'Case-Specific'!$A$13:$E$85,4,0))&amp;""</f>
        <v/>
      </c>
      <c r="E297" s="353" t="str">
        <f>VLOOKUP($A297,'Case-Specific'!$A$13:$E$85,5,0)&amp;""</f>
        <v>Refer to PCI DSS Security Standards for supplemental guidance in this section</v>
      </c>
      <c r="F297" s="202"/>
      <c r="G297" s="37" t="str">
        <f>VLOOKUP($A297,Questions!$A$2:$X$333,21,0)&amp;""</f>
        <v>Yes</v>
      </c>
      <c r="H297" s="192"/>
      <c r="I297" s="52" t="str">
        <f>VLOOKUP($A297,Questions!$A$2:$X$333,23,0)&amp;""</f>
        <v>Minor Importance</v>
      </c>
      <c r="J297" s="192"/>
      <c r="K297" s="55" t="b">
        <v>0</v>
      </c>
      <c r="L297" s="1"/>
    </row>
    <row r="298" spans="1:12" s="36" customFormat="1" ht="75" x14ac:dyDescent="0.2">
      <c r="A298" s="25" t="str">
        <f>'Case-Specific'!A74</f>
        <v>PCID-12</v>
      </c>
      <c r="B298" s="26" t="str">
        <f>VLOOKUP($A298,'Case-Specific'!$A$13:$E$85,2,0)&amp;""</f>
        <v>Include documentation describing the system's abilities to comply with the PCI DSS and any features or capabilities of the system that must be added or changed in order to operate in compliance with the standards.</v>
      </c>
      <c r="C298" s="326" t="str">
        <f>VLOOKUP($A298,'Case-Specific'!$A$13:$E$85,3,0)&amp;""</f>
        <v/>
      </c>
      <c r="D298" s="325" t="str">
        <f>IF(LEFT(VLOOKUP($A298,'Case-Specific'!$A$13:$E$85,5,0),21)='Auto Responses'!$A$73,'Auto Responses'!$A$74,VLOOKUP($A298,'Case-Specific'!$A$13:$E$85,4,0))&amp;""</f>
        <v/>
      </c>
      <c r="E298" s="353" t="str">
        <f>VLOOKUP($A298,'Case-Specific'!$A$13:$E$85,5,0)&amp;""</f>
        <v>Refer to PCI DSS Security Standards for supplemental guidance in this section</v>
      </c>
      <c r="F298" s="202"/>
      <c r="G298" s="37" t="str">
        <f>VLOOKUP($A298,Questions!$A$2:$X$333,21,0)&amp;""</f>
        <v>Yes</v>
      </c>
      <c r="H298" s="192"/>
      <c r="I298" s="52" t="str">
        <f>VLOOKUP($A298,Questions!$A$2:$X$333,23,0)&amp;""</f>
        <v>Minor Importance</v>
      </c>
      <c r="J298" s="192"/>
      <c r="K298" s="55" t="b">
        <v>0</v>
      </c>
      <c r="L298" s="1"/>
    </row>
    <row r="299" spans="1:12" s="1" customFormat="1" ht="18" x14ac:dyDescent="0.2">
      <c r="A299" s="70" t="str">
        <f>VLOOKUP(LEFT($A300,4),'Auto Responses'!$N$4:$O$38,2,0)&amp;""</f>
        <v xml:space="preserve"> On-Premises Data Solutions</v>
      </c>
      <c r="B299" s="29"/>
      <c r="C299" s="38"/>
      <c r="D299" s="38"/>
      <c r="E299" s="354"/>
      <c r="F299" s="139" t="s">
        <v>1099</v>
      </c>
      <c r="G299" s="38"/>
      <c r="H299" s="38"/>
      <c r="I299" s="38"/>
      <c r="J299" s="38"/>
      <c r="K299" s="38"/>
    </row>
    <row r="300" spans="1:12" s="36" customFormat="1" ht="28.5" x14ac:dyDescent="0.2">
      <c r="A300" s="25" t="str">
        <f>'Case-Specific'!A76</f>
        <v>OPEM-01</v>
      </c>
      <c r="B300" s="26" t="str">
        <f>VLOOKUP($A300,'Case-Specific'!$A$13:$E$85,2,0)&amp;""</f>
        <v>Do you support role-based access control (RBAC) for system administrators?</v>
      </c>
      <c r="C300" s="52" t="str">
        <f>VLOOKUP($A300,'Case-Specific'!$A$13:$E$85,3,0)&amp;""</f>
        <v/>
      </c>
      <c r="D300" s="41" t="str">
        <f>IF(LEFT(VLOOKUP($A300,'Case-Specific'!$A$13:$E$85,5,0),21)='Auto Responses'!$A$73,'Auto Responses'!$A$74,VLOOKUP($A300,'Case-Specific'!$A$13:$E$85,4,0))&amp;""</f>
        <v/>
      </c>
      <c r="E300" s="353" t="str">
        <f>VLOOKUP($A300,'Case-Specific'!$A$13:$E$85,5,0)&amp;""</f>
        <v/>
      </c>
      <c r="F300" s="202"/>
      <c r="G300" s="37" t="str">
        <f>VLOOKUP($A300,Questions!$A$2:$X$333,21,0)&amp;""</f>
        <v>Yes</v>
      </c>
      <c r="H300" s="192"/>
      <c r="I300" s="52" t="str">
        <f>VLOOKUP($A300,Questions!$A$2:$X$333,23,0)&amp;""</f>
        <v>Standard Importance</v>
      </c>
      <c r="J300" s="192"/>
      <c r="K300" s="55" t="b">
        <v>0</v>
      </c>
      <c r="L300" s="1"/>
    </row>
    <row r="301" spans="1:12" s="36" customFormat="1" ht="15" x14ac:dyDescent="0.2">
      <c r="A301" s="25" t="str">
        <f>'Case-Specific'!A77</f>
        <v>OPEM-02</v>
      </c>
      <c r="B301" s="26" t="str">
        <f>VLOOKUP($A301,'Case-Specific'!$A$13:$E$85,2,0)&amp;""</f>
        <v>Can your employees access customer systems remotely?</v>
      </c>
      <c r="C301" s="52" t="str">
        <f>VLOOKUP($A301,'Case-Specific'!$A$13:$E$85,3,0)&amp;""</f>
        <v/>
      </c>
      <c r="D301" s="41" t="str">
        <f>IF(LEFT(VLOOKUP($A301,'Case-Specific'!$A$13:$E$85,5,0),21)='Auto Responses'!$A$73,'Auto Responses'!$A$74,VLOOKUP($A301,'Case-Specific'!$A$13:$E$85,4,0))&amp;""</f>
        <v/>
      </c>
      <c r="E301" s="353" t="str">
        <f>VLOOKUP($A301,'Case-Specific'!$A$13:$E$85,5,0)&amp;""</f>
        <v/>
      </c>
      <c r="F301" s="202"/>
      <c r="G301" s="37" t="str">
        <f>VLOOKUP($A301,Questions!$A$2:$X$333,21,0)&amp;""</f>
        <v>No</v>
      </c>
      <c r="H301" s="192"/>
      <c r="I301" s="52" t="str">
        <f>VLOOKUP($A301,Questions!$A$2:$X$333,23,0)&amp;""</f>
        <v>Standard Importance</v>
      </c>
      <c r="J301" s="192"/>
      <c r="K301" s="55" t="b">
        <v>0</v>
      </c>
      <c r="L301" s="1"/>
    </row>
    <row r="302" spans="1:12" s="36" customFormat="1" ht="42.75" x14ac:dyDescent="0.2">
      <c r="A302" s="25" t="str">
        <f>'Case-Specific'!A78</f>
        <v>OPEM-03</v>
      </c>
      <c r="B302" s="26" t="str">
        <f>VLOOKUP($A302,'Case-Specific'!$A$13:$E$85,2,0)&amp;""</f>
        <v>Can you provide overall system and/or application architecture diagrams including a full description of the data communications architecture for all components of the system?</v>
      </c>
      <c r="C302" s="52" t="str">
        <f>VLOOKUP($A302,'Case-Specific'!$A$13:$E$85,3,0)&amp;""</f>
        <v/>
      </c>
      <c r="D302" s="41" t="str">
        <f>IF(LEFT(VLOOKUP($A302,'Case-Specific'!$A$13:$E$85,5,0),21)='Auto Responses'!$A$73,'Auto Responses'!$A$74,VLOOKUP($A302,'Case-Specific'!$A$13:$E$85,4,0))&amp;""</f>
        <v/>
      </c>
      <c r="E302" s="353" t="str">
        <f>VLOOKUP($A302,'Case-Specific'!$A$13:$E$85,5,0)&amp;""</f>
        <v/>
      </c>
      <c r="F302" s="202"/>
      <c r="G302" s="37" t="str">
        <f>VLOOKUP($A302,Questions!$A$2:$X$333,21,0)&amp;""</f>
        <v>Yes</v>
      </c>
      <c r="H302" s="192"/>
      <c r="I302" s="52" t="str">
        <f>VLOOKUP($A302,Questions!$A$2:$X$333,23,0)&amp;""</f>
        <v>Standard Importance</v>
      </c>
      <c r="J302" s="192"/>
      <c r="K302" s="55" t="b">
        <v>0</v>
      </c>
      <c r="L302" s="1"/>
    </row>
    <row r="303" spans="1:12" s="36" customFormat="1" ht="15" x14ac:dyDescent="0.2">
      <c r="A303" s="25" t="str">
        <f>'Case-Specific'!A79</f>
        <v>OPEM-04</v>
      </c>
      <c r="B303" s="26" t="str">
        <f>VLOOKUP($A303,'Case-Specific'!$A$13:$E$85,2,0)&amp;""</f>
        <v>Do you require remote management of the system?</v>
      </c>
      <c r="C303" s="52" t="str">
        <f>VLOOKUP($A303,'Case-Specific'!$A$13:$E$85,3,0)&amp;""</f>
        <v/>
      </c>
      <c r="D303" s="41" t="str">
        <f>IF(LEFT(VLOOKUP($A303,'Case-Specific'!$A$13:$E$85,5,0),21)='Auto Responses'!$A$73,'Auto Responses'!$A$74,VLOOKUP($A303,'Case-Specific'!$A$13:$E$85,4,0))&amp;""</f>
        <v/>
      </c>
      <c r="E303" s="353" t="str">
        <f>VLOOKUP($A303,'Case-Specific'!$A$13:$E$85,5,0)&amp;""</f>
        <v/>
      </c>
      <c r="F303" s="202"/>
      <c r="G303" s="37" t="str">
        <f>VLOOKUP($A303,Questions!$A$2:$X$333,21,0)&amp;""</f>
        <v>No</v>
      </c>
      <c r="H303" s="192"/>
      <c r="I303" s="52" t="str">
        <f>VLOOKUP($A303,Questions!$A$2:$X$333,23,0)&amp;""</f>
        <v>Standard Importance</v>
      </c>
      <c r="J303" s="192"/>
      <c r="K303" s="55" t="b">
        <v>0</v>
      </c>
      <c r="L303" s="1"/>
    </row>
    <row r="304" spans="1:12" s="36" customFormat="1" ht="28.5" x14ac:dyDescent="0.2">
      <c r="A304" s="25" t="str">
        <f>'Case-Specific'!A80</f>
        <v>OPEM-05</v>
      </c>
      <c r="B304" s="26" t="str">
        <f>VLOOKUP($A304,'Case-Specific'!$A$13:$E$85,2,0)&amp;""</f>
        <v>Are your remote actions and changes logged or otherwise visible to the campus? (IF YES to OPAP-06)</v>
      </c>
      <c r="C304" s="52" t="str">
        <f>VLOOKUP($A304,'Case-Specific'!$A$13:$E$85,3,0)&amp;""</f>
        <v/>
      </c>
      <c r="D304" s="41" t="str">
        <f>IF(LEFT(VLOOKUP($A304,'Case-Specific'!$A$13:$E$85,5,0),21)='Auto Responses'!$A$73,'Auto Responses'!$A$74,VLOOKUP($A304,'Case-Specific'!$A$13:$E$85,4,0))&amp;""</f>
        <v/>
      </c>
      <c r="E304" s="353" t="str">
        <f>VLOOKUP($A304,'Case-Specific'!$A$13:$E$85,5,0)&amp;""</f>
        <v/>
      </c>
      <c r="F304" s="202"/>
      <c r="G304" s="37" t="str">
        <f>VLOOKUP($A304,Questions!$A$2:$X$333,21,0)&amp;""</f>
        <v>Yes</v>
      </c>
      <c r="H304" s="192"/>
      <c r="I304" s="52" t="str">
        <f>VLOOKUP($A304,Questions!$A$2:$X$333,23,0)&amp;""</f>
        <v>Standard Importance</v>
      </c>
      <c r="J304" s="192"/>
      <c r="K304" s="55" t="b">
        <v>0</v>
      </c>
      <c r="L304" s="1"/>
    </row>
    <row r="305" spans="1:12" s="36" customFormat="1" ht="28.5" x14ac:dyDescent="0.2">
      <c r="A305" s="25" t="str">
        <f>'Case-Specific'!A81</f>
        <v>OPEM-06</v>
      </c>
      <c r="B305" s="26" t="str">
        <f>VLOOKUP($A305,'Case-Specific'!$A$13:$E$85,2,0)&amp;""</f>
        <v>If you maintain remote access to the system, will you handle data in a FERPA-compliant manner?</v>
      </c>
      <c r="C305" s="52" t="str">
        <f>VLOOKUP($A305,'Case-Specific'!$A$13:$E$85,3,0)&amp;""</f>
        <v/>
      </c>
      <c r="D305" s="41" t="str">
        <f>IF(LEFT(VLOOKUP($A305,'Case-Specific'!$A$13:$E$85,5,0),21)='Auto Responses'!$A$73,'Auto Responses'!$A$74,VLOOKUP($A305,'Case-Specific'!$A$13:$E$85,4,0))&amp;""</f>
        <v/>
      </c>
      <c r="E305" s="353" t="str">
        <f>VLOOKUP($A305,'Case-Specific'!$A$13:$E$85,5,0)&amp;""</f>
        <v/>
      </c>
      <c r="F305" s="202"/>
      <c r="G305" s="37" t="str">
        <f>VLOOKUP($A305,Questions!$A$2:$X$333,21,0)&amp;""</f>
        <v>Yes</v>
      </c>
      <c r="H305" s="192"/>
      <c r="I305" s="52" t="str">
        <f>VLOOKUP($A305,Questions!$A$2:$X$333,23,0)&amp;""</f>
        <v>Standard Importance</v>
      </c>
      <c r="J305" s="192"/>
      <c r="K305" s="55" t="b">
        <v>0</v>
      </c>
      <c r="L305" s="1"/>
    </row>
    <row r="306" spans="1:12" s="36" customFormat="1" ht="28.5" x14ac:dyDescent="0.2">
      <c r="A306" s="25" t="str">
        <f>'Case-Specific'!A82</f>
        <v>OPEM-07</v>
      </c>
      <c r="B306" s="26" t="str">
        <f>VLOOKUP($A306,'Case-Specific'!$A$13:$E$85,2,0)&amp;""</f>
        <v>Do you support campus status monitoring through SNMPv3 or other means?</v>
      </c>
      <c r="C306" s="52" t="str">
        <f>VLOOKUP($A306,'Case-Specific'!$A$13:$E$85,3,0)&amp;""</f>
        <v/>
      </c>
      <c r="D306" s="41" t="str">
        <f>IF(LEFT(VLOOKUP($A306,'Case-Specific'!$A$13:$E$85,5,0),21)='Auto Responses'!$A$73,'Auto Responses'!$A$74,VLOOKUP($A306,'Case-Specific'!$A$13:$E$85,4,0))&amp;""</f>
        <v/>
      </c>
      <c r="E306" s="355" t="str">
        <f>VLOOKUP($A306,'Case-Specific'!$A$13:$E$85,5,0)&amp;""</f>
        <v/>
      </c>
      <c r="F306" s="202"/>
      <c r="G306" s="37" t="str">
        <f>VLOOKUP($A306,Questions!$A$2:$X$333,21,0)&amp;""</f>
        <v>Yes</v>
      </c>
      <c r="H306" s="192"/>
      <c r="I306" s="52" t="str">
        <f>VLOOKUP($A306,Questions!$A$2:$X$333,23,0)&amp;""</f>
        <v>Standard Importance</v>
      </c>
      <c r="J306" s="192"/>
      <c r="K306" s="55" t="b">
        <v>0</v>
      </c>
      <c r="L306" s="1"/>
    </row>
    <row r="307" spans="1:12" s="36" customFormat="1" ht="45" x14ac:dyDescent="0.2">
      <c r="A307" s="25" t="str">
        <f>'Case-Specific'!A83</f>
        <v>OPEM-08</v>
      </c>
      <c r="B307" s="26" t="str">
        <f>VLOOKUP($A307,'Case-Specific'!$A$13:$E$85,2,0)&amp;""</f>
        <v>Describe or provide a reference to any other safeguards used to monitor for malicious activity.</v>
      </c>
      <c r="C307" s="326" t="str">
        <f>VLOOKUP($A307,'Case-Specific'!$A$13:$E$85,3,0)&amp;""</f>
        <v/>
      </c>
      <c r="D307" s="327" t="str">
        <f>IF(LEFT(VLOOKUP($A307,'Case-Specific'!$A$13:$E$85,5,0),21)='Auto Responses'!$A$73,'Auto Responses'!$A$74,VLOOKUP($A307,'Case-Specific'!$A$13:$E$85,4,0))&amp;""</f>
        <v/>
      </c>
      <c r="E307" s="355" t="str">
        <f>VLOOKUP($A307,'Case-Specific'!$A$13:$E$85,5,0)&amp;""</f>
        <v>Please detail your monitoring strategy</v>
      </c>
      <c r="F307" s="202"/>
      <c r="G307" s="37" t="str">
        <f>VLOOKUP($A307,Questions!$A$2:$X$333,21,0)&amp;""</f>
        <v>Qualitative Answer - make a selection in column G</v>
      </c>
      <c r="H307" s="192"/>
      <c r="I307" s="52" t="str">
        <f>VLOOKUP($A307,Questions!$A$2:$X$333,23,0)&amp;""</f>
        <v>Standard Importance</v>
      </c>
      <c r="J307" s="192"/>
      <c r="K307" s="55" t="b">
        <v>0</v>
      </c>
      <c r="L307" s="1"/>
    </row>
    <row r="308" spans="1:12" s="36" customFormat="1" ht="45" x14ac:dyDescent="0.2">
      <c r="A308" s="25" t="str">
        <f>'Case-Specific'!A84</f>
        <v>OPEM-09</v>
      </c>
      <c r="B308" s="26" t="str">
        <f>VLOOKUP($A308,'Case-Specific'!$A$13:$E$85,2,0)&amp;""</f>
        <v>Describe how long your organization has conducted business in this area.</v>
      </c>
      <c r="C308" s="326" t="str">
        <f>VLOOKUP($A308,'Case-Specific'!$A$13:$E$85,3,0)&amp;""</f>
        <v/>
      </c>
      <c r="D308" s="327" t="str">
        <f>IF(LEFT(VLOOKUP($A308,'Case-Specific'!$A$13:$E$85,5,0),21)='Auto Responses'!$A$73,'Auto Responses'!$A$74,VLOOKUP($A308,'Case-Specific'!$A$13:$E$85,4,0))&amp;""</f>
        <v/>
      </c>
      <c r="E308" s="355" t="str">
        <f>VLOOKUP($A308,'Case-Specific'!$A$13:$E$85,5,0)&amp;""</f>
        <v>Include the number of years and in what capacity.</v>
      </c>
      <c r="F308" s="202"/>
      <c r="G308" s="37" t="str">
        <f>VLOOKUP($A308,Questions!$A$2:$X$333,21,0)&amp;""</f>
        <v>Qualitative Answer - make a selection in column G</v>
      </c>
      <c r="H308" s="192"/>
      <c r="I308" s="52" t="str">
        <f>VLOOKUP($A308,Questions!$A$2:$X$333,23,0)&amp;""</f>
        <v>Minor Importance</v>
      </c>
      <c r="J308" s="192"/>
      <c r="K308" s="55" t="b">
        <v>0</v>
      </c>
      <c r="L308" s="1"/>
    </row>
    <row r="309" spans="1:12" s="36" customFormat="1" ht="15.75" thickBot="1" x14ac:dyDescent="0.25">
      <c r="A309" s="25" t="str">
        <f>'Case-Specific'!A85</f>
        <v>OPEM-10</v>
      </c>
      <c r="B309" s="26" t="str">
        <f>VLOOKUP($A309,'Case-Specific'!$A$13:$E$85,2,0)&amp;""</f>
        <v>Do you have existing higher education customers?</v>
      </c>
      <c r="C309" s="52" t="str">
        <f>VLOOKUP($A309,'Case-Specific'!$A$13:$E$85,3,0)&amp;""</f>
        <v/>
      </c>
      <c r="D309" s="41" t="str">
        <f>IF(LEFT(VLOOKUP($A309,'Case-Specific'!$A$13:$E$85,5,0),21)='Auto Responses'!$A$73,'Auto Responses'!$A$74,VLOOKUP($A309,'Case-Specific'!$A$13:$E$85,4,0))&amp;""</f>
        <v/>
      </c>
      <c r="E309" s="355" t="str">
        <f>VLOOKUP($A309,'Case-Specific'!$A$13:$E$85,5,0)&amp;""</f>
        <v/>
      </c>
      <c r="F309" s="202"/>
      <c r="G309" s="37" t="str">
        <f>VLOOKUP($A309,Questions!$A$2:$X$333,21,0)&amp;""</f>
        <v>Yes</v>
      </c>
      <c r="H309" s="192"/>
      <c r="I309" s="52" t="str">
        <f>VLOOKUP($A309,Questions!$A$2:$X$333,23,0)&amp;""</f>
        <v>Minor Importance</v>
      </c>
      <c r="J309" s="192"/>
      <c r="K309" s="56" t="b">
        <v>0</v>
      </c>
      <c r="L309" s="1"/>
    </row>
    <row r="310" spans="1:12" s="1" customFormat="1" ht="18" x14ac:dyDescent="0.2">
      <c r="A310" s="70" t="str">
        <f>VLOOKUP(LEFT($A311,4),'Auto Responses'!$N$4:$O$38,2,0)&amp;""</f>
        <v xml:space="preserve"> AI Qualifying Questions</v>
      </c>
      <c r="B310" s="29"/>
      <c r="C310" s="38"/>
      <c r="D310" s="38"/>
      <c r="E310" s="354"/>
      <c r="F310" s="139" t="s">
        <v>1099</v>
      </c>
      <c r="G310" s="38"/>
      <c r="H310" s="38"/>
      <c r="I310" s="38"/>
      <c r="J310" s="38"/>
      <c r="K310" s="38"/>
    </row>
    <row r="311" spans="1:12" s="36" customFormat="1" ht="30" x14ac:dyDescent="0.2">
      <c r="A311" s="25" t="str">
        <f>AI!$A$20</f>
        <v>AIQU-01</v>
      </c>
      <c r="B311" s="26" t="str">
        <f>VLOOKUP($A311,AI!$A$13:$E$55,2,0)&amp;""</f>
        <v>Does your solution leverage machine learning (ML) or do you plan to do so in the next 12 months?</v>
      </c>
      <c r="C311" s="52" t="str">
        <f>VLOOKUP($A311,AI!$A$13:$E$55,3,0)&amp;""</f>
        <v/>
      </c>
      <c r="D311" s="41" t="str">
        <f>IF(LEFT(VLOOKUP($A311,AI!$A$13:$E$55,5,0),21)='Auto Responses'!$A$73,'Auto Responses'!$A$74,VLOOKUP($A311,AI!$A$13:$E$55,4,0))&amp;""</f>
        <v/>
      </c>
      <c r="E311" s="353" t="str">
        <f>VLOOKUP($A311,AI!$A$13:$E$55,5,0)&amp;""</f>
        <v>Trigger for ML Questions</v>
      </c>
      <c r="F311" s="202"/>
      <c r="G311" s="37" t="str">
        <f>VLOOKUP($A311,Questions!$A$2:$X$333,21,0)&amp;""</f>
        <v/>
      </c>
      <c r="H311" s="192"/>
      <c r="I311" s="52" t="str">
        <f>VLOOKUP($A311,Questions!$A$2:$X$333,23,0)&amp;""</f>
        <v/>
      </c>
      <c r="J311" s="192"/>
      <c r="K311" s="55" t="b">
        <v>0</v>
      </c>
      <c r="L311" s="1"/>
    </row>
    <row r="312" spans="1:12" s="36" customFormat="1" ht="30" x14ac:dyDescent="0.2">
      <c r="A312" s="25" t="str">
        <f>AI!$A$21</f>
        <v>AIQU-02</v>
      </c>
      <c r="B312" s="26" t="str">
        <f>VLOOKUP($A312,AI!$A$13:$E$55,2,0)&amp;""</f>
        <v>Does your solution leverage a large language model (LLM) or do you plan to do so in the next 12 months?</v>
      </c>
      <c r="C312" s="52" t="str">
        <f>VLOOKUP($A312,AI!$A$13:$E$55,3,0)&amp;""</f>
        <v/>
      </c>
      <c r="D312" s="41" t="str">
        <f>IF(LEFT(VLOOKUP($A312,AI!$A$13:$E$55,5,0),21)='Auto Responses'!$A$73,'Auto Responses'!$A$74,VLOOKUP($A312,AI!$A$13:$E$55,4,0))&amp;""</f>
        <v/>
      </c>
      <c r="E312" s="353" t="str">
        <f>VLOOKUP($A312,AI!$A$13:$E$55,5,0)&amp;""</f>
        <v>Trigger for LLM Questions</v>
      </c>
      <c r="F312" s="202"/>
      <c r="G312" s="37" t="str">
        <f>VLOOKUP($A312,Questions!$A$2:$X$333,21,0)&amp;""</f>
        <v/>
      </c>
      <c r="H312" s="192"/>
      <c r="I312" s="52" t="str">
        <f>VLOOKUP($A312,Questions!$A$2:$X$333,23,0)&amp;""</f>
        <v/>
      </c>
      <c r="J312" s="192"/>
      <c r="K312" s="55" t="b">
        <v>0</v>
      </c>
      <c r="L312" s="1"/>
    </row>
    <row r="313" spans="1:12" s="1" customFormat="1" ht="18" x14ac:dyDescent="0.2">
      <c r="A313" s="70" t="str">
        <f>VLOOKUP(LEFT($A314,4),'Auto Responses'!$N$4:$O$38,2,0)&amp;""</f>
        <v xml:space="preserve"> General AI Questions</v>
      </c>
      <c r="B313" s="29"/>
      <c r="C313" s="38"/>
      <c r="D313" s="38"/>
      <c r="E313" s="354"/>
      <c r="F313" s="139" t="s">
        <v>1099</v>
      </c>
      <c r="G313" s="38"/>
      <c r="H313" s="38"/>
      <c r="I313" s="38"/>
      <c r="J313" s="38"/>
      <c r="K313" s="38"/>
    </row>
    <row r="314" spans="1:12" s="36" customFormat="1" ht="45" x14ac:dyDescent="0.2">
      <c r="A314" s="25" t="str">
        <f>AI!$A$23</f>
        <v>AIGN-01</v>
      </c>
      <c r="B314" s="26" t="str">
        <f>VLOOKUP($A314,AI!$A$13:$E$55,2,0)&amp;""</f>
        <v>Does your solution have an AI risk model when developing or implementing your solution's AI model?*</v>
      </c>
      <c r="C314" s="52" t="str">
        <f>VLOOKUP($A314,AI!$A$13:$E$55,3,0)&amp;""</f>
        <v/>
      </c>
      <c r="D314" s="41" t="str">
        <f>IF(LEFT(VLOOKUP($A314,AI!$A$13:$E$55,5,0),21)='Auto Responses'!$A$73,'Auto Responses'!$A$74,VLOOKUP($A314,AI!$A$13:$E$55,4,0))&amp;""</f>
        <v/>
      </c>
      <c r="E314" s="353" t="str">
        <f>VLOOKUP($A314,AI!$A$13:$E$55,5,0)&amp;""</f>
        <v>Examples include AI RMF, OWASP Top 10, RAFT, MITRE ATLAS.</v>
      </c>
      <c r="F314" s="202"/>
      <c r="G314" s="37" t="str">
        <f>VLOOKUP($A314,Questions!$A$2:$X$333,21,0)&amp;""</f>
        <v>Yes</v>
      </c>
      <c r="H314" s="192"/>
      <c r="I314" s="52" t="str">
        <f>VLOOKUP($A314,Questions!$A$2:$X$333,23,0)&amp;""</f>
        <v>Critical Importance</v>
      </c>
      <c r="J314" s="192"/>
      <c r="K314" s="55" t="b">
        <v>0</v>
      </c>
      <c r="L314" s="1"/>
    </row>
    <row r="315" spans="1:12" s="36" customFormat="1" ht="60" x14ac:dyDescent="0.2">
      <c r="A315" s="25" t="str">
        <f>AI!$A$24</f>
        <v>AIGN-02</v>
      </c>
      <c r="B315" s="26" t="str">
        <f>VLOOKUP($A315,AI!$A$13:$E$55,2,0)&amp;""</f>
        <v>Can your solution's AI features be disabled by tenant and/or user?*</v>
      </c>
      <c r="C315" s="52" t="str">
        <f>VLOOKUP($A315,AI!$A$13:$E$55,3,0)&amp;""</f>
        <v/>
      </c>
      <c r="D315" s="41" t="str">
        <f>IF(LEFT(VLOOKUP($A315,AI!$A$13:$E$55,5,0),21)='Auto Responses'!$A$73,'Auto Responses'!$A$74,VLOOKUP($A315,AI!$A$13:$E$55,4,0))&amp;""</f>
        <v/>
      </c>
      <c r="E315" s="353" t="str">
        <f>VLOOKUP($A315,AI!$A$13:$E$55,5,0)&amp;""</f>
        <v>Looking for granular access for and ability to disable AI-related features.</v>
      </c>
      <c r="F315" s="202"/>
      <c r="G315" s="37" t="str">
        <f>VLOOKUP($A315,Questions!$A$2:$X$333,21,0)&amp;""</f>
        <v>Yes</v>
      </c>
      <c r="H315" s="192"/>
      <c r="I315" s="52" t="str">
        <f>VLOOKUP($A315,Questions!$A$2:$X$333,23,0)&amp;""</f>
        <v>Critical Importance</v>
      </c>
      <c r="J315" s="192"/>
      <c r="K315" s="55" t="b">
        <v>0</v>
      </c>
      <c r="L315" s="1"/>
    </row>
    <row r="316" spans="1:12" s="36" customFormat="1" ht="75" x14ac:dyDescent="0.2">
      <c r="A316" s="25" t="str">
        <f>AI!$A$25</f>
        <v>AIGN-03</v>
      </c>
      <c r="B316" s="26" t="str">
        <f>VLOOKUP($A316,AI!$A$13:$E$55,2,0)&amp;""</f>
        <v>Have your staff completed responsible AI training?*</v>
      </c>
      <c r="C316" s="52" t="str">
        <f>VLOOKUP($A316,AI!$A$13:$E$55,3,0)&amp;""</f>
        <v/>
      </c>
      <c r="D316" s="41" t="str">
        <f>IF(LEFT(VLOOKUP($A316,AI!$A$13:$E$55,5,0),21)='Auto Responses'!$A$73,'Auto Responses'!$A$74,VLOOKUP($A316,AI!$A$13:$E$55,4,0))&amp;""</f>
        <v/>
      </c>
      <c r="E316" s="353" t="str">
        <f>VLOOKUP($A316,AI!$A$13:$E$55,5,0)&amp;""</f>
        <v>Provide the responsible AI training provided to your staff and its frequency.</v>
      </c>
      <c r="F316" s="202"/>
      <c r="G316" s="37" t="str">
        <f>VLOOKUP($A316,Questions!$A$2:$X$333,21,0)&amp;""</f>
        <v>Yes</v>
      </c>
      <c r="H316" s="192"/>
      <c r="I316" s="52" t="str">
        <f>VLOOKUP($A316,Questions!$A$2:$X$333,23,0)&amp;""</f>
        <v>Critical Importance</v>
      </c>
      <c r="J316" s="192"/>
      <c r="K316" s="55" t="b">
        <v>0</v>
      </c>
      <c r="L316" s="1"/>
    </row>
    <row r="317" spans="1:12" s="36" customFormat="1" ht="75" x14ac:dyDescent="0.2">
      <c r="A317" s="25" t="str">
        <f>AI!$A$26</f>
        <v>AIGN-04</v>
      </c>
      <c r="B317" s="26" t="str">
        <f>VLOOKUP($A317,AI!$A$13:$E$55,2,0)&amp;""</f>
        <v>Please describe the capabilities of your solution's AI features.</v>
      </c>
      <c r="C317" s="326" t="str">
        <f>VLOOKUP($A317,AI!$A$13:$E$55,3,0)&amp;""</f>
        <v/>
      </c>
      <c r="D317" s="327" t="str">
        <f>IF(LEFT(VLOOKUP($A317,AI!$A$13:$E$55,5,0),21)='Auto Responses'!$A$73,'Auto Responses'!$A$74,VLOOKUP($A317,AI!$A$13:$E$55,4,0))&amp;""</f>
        <v/>
      </c>
      <c r="E317" s="353" t="str">
        <f>VLOOKUP($A317,AI!$A$13:$E$55,5,0)&amp;""</f>
        <v>Looking for the capabilities, use-case, goals, and benefits of the AI model or feature(s).</v>
      </c>
      <c r="F317" s="202"/>
      <c r="G317" s="37" t="str">
        <f>VLOOKUP($A317,Questions!$A$2:$X$333,21,0)&amp;""</f>
        <v>Qualitative Answer - make a selection in column G</v>
      </c>
      <c r="H317" s="192"/>
      <c r="I317" s="52" t="str">
        <f>VLOOKUP($A317,Questions!$A$2:$X$333,23,0)&amp;""</f>
        <v>Standard Importance</v>
      </c>
      <c r="J317" s="192"/>
      <c r="K317" s="55" t="b">
        <v>0</v>
      </c>
      <c r="L317" s="1"/>
    </row>
    <row r="318" spans="1:12" s="36" customFormat="1" ht="105" x14ac:dyDescent="0.2">
      <c r="A318" s="25" t="str">
        <f>AI!$A$27</f>
        <v>AIGN-05</v>
      </c>
      <c r="B318" s="26" t="str">
        <f>VLOOKUP($A318,AI!$A$13:$E$55,2,0)&amp;""</f>
        <v>Does your solution support business rules to protect sensitive data from being ingested by the AI model?</v>
      </c>
      <c r="C318" s="52" t="str">
        <f>VLOOKUP($A318,AI!$A$13:$E$55,3,0)&amp;""</f>
        <v/>
      </c>
      <c r="D318" s="41" t="str">
        <f>IF(LEFT(VLOOKUP($A318,AI!$A$13:$E$55,5,0),21)='Auto Responses'!$A$73,'Auto Responses'!$A$74,VLOOKUP($A318,AI!$A$13:$E$55,4,0))&amp;""</f>
        <v/>
      </c>
      <c r="E318" s="353" t="str">
        <f>VLOOKUP($A318,AI!$A$13:$E$55,5,0)&amp;""</f>
        <v>Looking for business rules, model assertions, or prediction limiters to mitigate exposure of senstive data through model inputs.</v>
      </c>
      <c r="F318" s="202"/>
      <c r="G318" s="37" t="str">
        <f>VLOOKUP($A318,Questions!$A$2:$X$333,21,0)&amp;""</f>
        <v>Yes</v>
      </c>
      <c r="H318" s="192"/>
      <c r="I318" s="52" t="str">
        <f>VLOOKUP($A318,Questions!$A$2:$X$333,23,0)&amp;""</f>
        <v>Standard Importance</v>
      </c>
      <c r="J318" s="192"/>
      <c r="K318" s="55" t="b">
        <v>0</v>
      </c>
      <c r="L318" s="1"/>
    </row>
    <row r="319" spans="1:12" s="1" customFormat="1" ht="18" x14ac:dyDescent="0.2">
      <c r="A319" s="70" t="str">
        <f>VLOOKUP(LEFT($A320,4),'Auto Responses'!$N$4:$O$38,2,0)&amp;""</f>
        <v xml:space="preserve"> AI Policy</v>
      </c>
      <c r="B319" s="29"/>
      <c r="C319" s="38"/>
      <c r="D319" s="38"/>
      <c r="E319" s="354"/>
      <c r="F319" s="139" t="s">
        <v>1099</v>
      </c>
      <c r="G319" s="38"/>
      <c r="H319" s="38"/>
      <c r="I319" s="38"/>
      <c r="J319" s="38"/>
      <c r="K319" s="38"/>
    </row>
    <row r="320" spans="1:12" s="36" customFormat="1" ht="60" x14ac:dyDescent="0.2">
      <c r="A320" s="25" t="str">
        <f>AI!$A$29</f>
        <v>AIPL-01</v>
      </c>
      <c r="B320" s="26" t="str">
        <f>VLOOKUP($A320,AI!$A$13:$E$55,2,0)&amp;""</f>
        <v>Are your AI developer's policies, processes, procedures, and practices across the organization related to the mapping, measuring, and managing of AI risks conspicuously posted, unambiguous, and implemented effectively?*</v>
      </c>
      <c r="C320" s="52" t="str">
        <f>VLOOKUP($A320,AI!$A$13:$E$55,3,0)&amp;""</f>
        <v/>
      </c>
      <c r="D320" s="41" t="str">
        <f>IF(LEFT(VLOOKUP($A320,AI!$A$13:$E$55,5,0),21)='Auto Responses'!$A$73,'Auto Responses'!$A$74,VLOOKUP($A320,AI!$A$13:$E$55,4,0))&amp;""</f>
        <v/>
      </c>
      <c r="E320" s="353" t="str">
        <f>VLOOKUP($A320,AI!$A$13:$E$55,5,0)&amp;""</f>
        <v>Looking for responsible AI development policies and practices.</v>
      </c>
      <c r="F320" s="202"/>
      <c r="G320" s="37" t="str">
        <f>VLOOKUP($A320,Questions!$A$2:$X$333,21,0)&amp;""</f>
        <v>Yes</v>
      </c>
      <c r="H320" s="192"/>
      <c r="I320" s="52" t="str">
        <f>VLOOKUP($A320,Questions!$A$2:$X$333,23,0)&amp;""</f>
        <v>Critical Importance</v>
      </c>
      <c r="J320" s="192"/>
      <c r="K320" s="55" t="b">
        <v>0</v>
      </c>
      <c r="L320" s="1"/>
    </row>
    <row r="321" spans="1:12" s="36" customFormat="1" ht="60" x14ac:dyDescent="0.2">
      <c r="A321" s="25" t="str">
        <f>AI!$A$30</f>
        <v>AIPL-02</v>
      </c>
      <c r="B321" s="26" t="str">
        <f>VLOOKUP($A321,AI!$A$13:$E$55,2,0)&amp;""</f>
        <v>Have you identified and measured AI risks?*</v>
      </c>
      <c r="C321" s="52" t="str">
        <f>VLOOKUP($A321,AI!$A$13:$E$55,3,0)&amp;""</f>
        <v/>
      </c>
      <c r="D321" s="41" t="str">
        <f>IF(LEFT(VLOOKUP($A321,AI!$A$13:$E$55,5,0),21)='Auto Responses'!$A$73,'Auto Responses'!$A$74,VLOOKUP($A321,AI!$A$13:$E$55,4,0))&amp;""</f>
        <v/>
      </c>
      <c r="E321" s="353" t="str">
        <f>VLOOKUP($A321,AI!$A$13:$E$55,5,0)&amp;""</f>
        <v>Looking for documentation and policies around measuring AI risk.</v>
      </c>
      <c r="F321" s="202"/>
      <c r="G321" s="37" t="str">
        <f>VLOOKUP($A321,Questions!$A$2:$X$333,21,0)&amp;""</f>
        <v>Yes</v>
      </c>
      <c r="H321" s="192"/>
      <c r="I321" s="52" t="str">
        <f>VLOOKUP($A321,Questions!$A$2:$X$333,23,0)&amp;""</f>
        <v>Critical Importance</v>
      </c>
      <c r="J321" s="192"/>
      <c r="K321" s="55" t="b">
        <v>0</v>
      </c>
      <c r="L321" s="1"/>
    </row>
    <row r="322" spans="1:12" s="36" customFormat="1" ht="165" x14ac:dyDescent="0.2">
      <c r="A322" s="25" t="str">
        <f>AI!$A$31</f>
        <v>AIPL-03</v>
      </c>
      <c r="B322" s="26" t="str">
        <f>VLOOKUP($A322,AI!$A$13:$E$55,2,0)&amp;""</f>
        <v>In the event of an incident, can your solution's AI features be disabled in a timely manner?*</v>
      </c>
      <c r="C322" s="52" t="str">
        <f>VLOOKUP($A322,AI!$A$13:$E$55,3,0)&amp;""</f>
        <v/>
      </c>
      <c r="D322" s="41" t="str">
        <f>IF(LEFT(VLOOKUP($A322,AI!$A$13:$E$55,5,0),21)='Auto Responses'!$A$73,'Auto Responses'!$A$74,VLOOKUP($A322,AI!$A$13:$E$55,4,0))&amp;""</f>
        <v/>
      </c>
      <c r="E322" s="353" t="str">
        <f>VLOOKUP($A322,AI!$A$13:$E$55,5,0)&amp;""</f>
        <v>Looking for incident response procedure for shutting down and re-enabling model features due to a security event. Please provide the amount of time it would take to disable your solution's AI feature(s).</v>
      </c>
      <c r="F322" s="202"/>
      <c r="G322" s="37" t="str">
        <f>VLOOKUP($A322,Questions!$A$2:$X$333,21,0)&amp;""</f>
        <v>Yes</v>
      </c>
      <c r="H322" s="192"/>
      <c r="I322" s="52" t="str">
        <f>VLOOKUP($A322,Questions!$A$2:$X$333,23,0)&amp;""</f>
        <v>Critical Importance</v>
      </c>
      <c r="J322" s="192"/>
      <c r="K322" s="55" t="b">
        <v>0</v>
      </c>
      <c r="L322" s="1"/>
    </row>
    <row r="323" spans="1:12" s="36" customFormat="1" ht="165" x14ac:dyDescent="0.2">
      <c r="A323" s="25" t="str">
        <f>AI!$A$32</f>
        <v>AIPL-04</v>
      </c>
      <c r="B323" s="26" t="str">
        <f>VLOOKUP($A323,AI!$A$13:$E$55,2,0)&amp;""</f>
        <v>If disabled because of an incident, can your solution's AI features be re-enabled in a timely manner?*</v>
      </c>
      <c r="C323" s="52" t="str">
        <f>VLOOKUP($A323,AI!$A$13:$E$55,3,0)&amp;""</f>
        <v/>
      </c>
      <c r="D323" s="41" t="str">
        <f>IF(LEFT(VLOOKUP($A323,AI!$A$13:$E$55,5,0),21)='Auto Responses'!$A$73,'Auto Responses'!$A$74,VLOOKUP($A323,AI!$A$13:$E$55,4,0))&amp;""</f>
        <v/>
      </c>
      <c r="E323" s="353" t="str">
        <f>VLOOKUP($A323,AI!$A$13:$E$55,5,0)&amp;""</f>
        <v>Looking for incident response procedure for shutting down and re-enabling model features due to a security event. Please provide the amount of time it would take to renable your solution's AI feature(s).</v>
      </c>
      <c r="F323" s="202"/>
      <c r="G323" s="37" t="str">
        <f>VLOOKUP($A323,Questions!$A$2:$X$333,21,0)&amp;""</f>
        <v>Yes</v>
      </c>
      <c r="H323" s="192"/>
      <c r="I323" s="52" t="str">
        <f>VLOOKUP($A323,Questions!$A$2:$X$333,23,0)&amp;""</f>
        <v>Critical Importance</v>
      </c>
      <c r="J323" s="192"/>
      <c r="K323" s="55" t="b">
        <v>0</v>
      </c>
      <c r="L323" s="1"/>
    </row>
    <row r="324" spans="1:12" s="36" customFormat="1" ht="75" x14ac:dyDescent="0.2">
      <c r="A324" s="25" t="str">
        <f>AI!$A$33</f>
        <v>AIPL-05</v>
      </c>
      <c r="B324" s="26" t="str">
        <f>VLOOKUP($A324,AI!$A$13:$E$55,2,0)&amp;""</f>
        <v>Do you have documented technical and procedural processes to address potential negative impacts of AI as described by the AI Risk Management Framework (RMF)?</v>
      </c>
      <c r="C324" s="52" t="str">
        <f>VLOOKUP($A324,AI!$A$13:$E$55,3,0)&amp;""</f>
        <v/>
      </c>
      <c r="D324" s="41" t="str">
        <f>IF(LEFT(VLOOKUP($A324,AI!$A$13:$E$55,5,0),21)='Auto Responses'!$A$73,'Auto Responses'!$A$74,VLOOKUP($A324,AI!$A$13:$E$55,4,0))&amp;""</f>
        <v/>
      </c>
      <c r="E324" s="353" t="str">
        <f>VLOOKUP($A324,AI!$A$13:$E$55,5,0)&amp;""</f>
        <v>Looking for harm reduction as part of responsible AI development per NIST AI RMF, page 25.</v>
      </c>
      <c r="F324" s="202"/>
      <c r="G324" s="37" t="str">
        <f>VLOOKUP($A324,Questions!$A$2:$X$333,21,0)&amp;""</f>
        <v>Yes</v>
      </c>
      <c r="H324" s="192"/>
      <c r="I324" s="52" t="str">
        <f>VLOOKUP($A324,Questions!$A$2:$X$333,23,0)&amp;""</f>
        <v>Minor Importance</v>
      </c>
      <c r="J324" s="192"/>
      <c r="K324" s="55" t="b">
        <v>0</v>
      </c>
      <c r="L324" s="1"/>
    </row>
    <row r="325" spans="1:12" s="1" customFormat="1" ht="18" x14ac:dyDescent="0.2">
      <c r="A325" s="70" t="str">
        <f>VLOOKUP(LEFT($A326,4),'Auto Responses'!$N$4:$O$38,2,0)&amp;""</f>
        <v xml:space="preserve"> AI Data Security</v>
      </c>
      <c r="B325" s="29"/>
      <c r="C325" s="38"/>
      <c r="D325" s="38"/>
      <c r="E325" s="354"/>
      <c r="F325" s="139" t="s">
        <v>1099</v>
      </c>
      <c r="G325" s="38"/>
      <c r="H325" s="38"/>
      <c r="I325" s="38"/>
      <c r="J325" s="38"/>
      <c r="K325" s="38"/>
    </row>
    <row r="326" spans="1:12" s="36" customFormat="1" ht="75" x14ac:dyDescent="0.2">
      <c r="A326" s="25" t="str">
        <f>AI!$A$35</f>
        <v>AISC-01</v>
      </c>
      <c r="B326" s="26" t="str">
        <f>VLOOKUP($A326,AI!$A$13:$E$55,2,0)&amp;""</f>
        <v>If sensitive data is introduced to your solution's AI model, can the data be removed from the AI model by request?*</v>
      </c>
      <c r="C326" s="52" t="str">
        <f>VLOOKUP($A326,AI!$A$13:$E$55,3,0)&amp;""</f>
        <v/>
      </c>
      <c r="D326" s="41" t="str">
        <f>IF(LEFT(VLOOKUP($A326,AI!$A$13:$E$55,5,0),21)='Auto Responses'!$A$73,'Auto Responses'!$A$74,VLOOKUP($A326,AI!$A$13:$E$55,4,0))&amp;""</f>
        <v/>
      </c>
      <c r="E326" s="353" t="str">
        <f>VLOOKUP($A326,AI!$A$13:$E$55,5,0)&amp;""</f>
        <v>Looking for the ability to scrub sensitive insitutional data from your solution's AI model.</v>
      </c>
      <c r="F326" s="202"/>
      <c r="G326" s="37" t="str">
        <f>VLOOKUP($A326,Questions!$A$2:$X$333,21,0)&amp;""</f>
        <v>Yes</v>
      </c>
      <c r="H326" s="192"/>
      <c r="I326" s="52" t="str">
        <f>VLOOKUP($A326,Questions!$A$2:$X$333,23,0)&amp;""</f>
        <v>Critical Importance</v>
      </c>
      <c r="J326" s="192"/>
      <c r="K326" s="55" t="b">
        <v>0</v>
      </c>
      <c r="L326" s="1"/>
    </row>
    <row r="327" spans="1:12" s="36" customFormat="1" ht="75" x14ac:dyDescent="0.2">
      <c r="A327" s="25" t="str">
        <f>AI!$A$36</f>
        <v>AISC-02</v>
      </c>
      <c r="B327" s="26" t="str">
        <f>VLOOKUP($A327,AI!$A$13:$E$55,2,0)&amp;""</f>
        <v>Is user input data used to influence your solution's AI model?*</v>
      </c>
      <c r="C327" s="52" t="str">
        <f>VLOOKUP($A327,AI!$A$13:$E$55,3,0)&amp;""</f>
        <v/>
      </c>
      <c r="D327" s="41" t="str">
        <f>IF(LEFT(VLOOKUP($A327,AI!$A$13:$E$55,5,0),21)='Auto Responses'!$A$73,'Auto Responses'!$A$74,VLOOKUP($A327,AI!$A$13:$E$55,4,0))&amp;""</f>
        <v/>
      </c>
      <c r="E327" s="353" t="str">
        <f>VLOOKUP($A327,AI!$A$13:$E$55,5,0)&amp;""</f>
        <v>Looking for protection of organizational data entered as inputs in a solution's AI feature(s).</v>
      </c>
      <c r="F327" s="202"/>
      <c r="G327" s="37" t="str">
        <f>VLOOKUP($A327,Questions!$A$2:$X$333,21,0)&amp;""</f>
        <v>No</v>
      </c>
      <c r="H327" s="192"/>
      <c r="I327" s="52" t="str">
        <f>VLOOKUP($A327,Questions!$A$2:$X$333,23,0)&amp;""</f>
        <v>Critical Importance</v>
      </c>
      <c r="J327" s="192"/>
      <c r="K327" s="55" t="b">
        <v>0</v>
      </c>
      <c r="L327" s="1"/>
    </row>
    <row r="328" spans="1:12" s="36" customFormat="1" ht="75" x14ac:dyDescent="0.2">
      <c r="A328" s="25" t="str">
        <f>AI!$A$37</f>
        <v>AISC-03</v>
      </c>
      <c r="B328" s="26" t="str">
        <f>VLOOKUP($A328,AI!$A$13:$E$55,2,0)&amp;""</f>
        <v>Do you provide logging for your solution's AI feature(s) that includes user, date, and action taken?*</v>
      </c>
      <c r="C328" s="52" t="str">
        <f>VLOOKUP($A328,AI!$A$13:$E$55,3,0)&amp;""</f>
        <v/>
      </c>
      <c r="D328" s="41" t="str">
        <f>IF(LEFT(VLOOKUP($A328,AI!$A$13:$E$55,5,0),21)='Auto Responses'!$A$73,'Auto Responses'!$A$74,VLOOKUP($A328,AI!$A$13:$E$55,4,0))&amp;""</f>
        <v/>
      </c>
      <c r="E328" s="353" t="str">
        <f>VLOOKUP($A328,AI!$A$13:$E$55,5,0)&amp;""</f>
        <v>Looking for the ability to audit AI feature(s) for a regulated data audit or incident response.</v>
      </c>
      <c r="F328" s="202"/>
      <c r="G328" s="37" t="str">
        <f>VLOOKUP($A328,Questions!$A$2:$X$333,21,0)&amp;""</f>
        <v>Yes</v>
      </c>
      <c r="H328" s="192"/>
      <c r="I328" s="52" t="str">
        <f>VLOOKUP($A328,Questions!$A$2:$X$333,23,0)&amp;""</f>
        <v>Critical Importance</v>
      </c>
      <c r="J328" s="192"/>
      <c r="K328" s="55" t="b">
        <v>0</v>
      </c>
      <c r="L328" s="1"/>
    </row>
    <row r="329" spans="1:12" s="36" customFormat="1" ht="90" x14ac:dyDescent="0.2">
      <c r="A329" s="25" t="str">
        <f>AI!$A$38</f>
        <v>AISC-04</v>
      </c>
      <c r="B329" s="26" t="str">
        <f>VLOOKUP($A329,AI!$A$13:$E$55,2,0)&amp;""</f>
        <v>Please describe how you validate user inputs.</v>
      </c>
      <c r="C329" s="326" t="str">
        <f>VLOOKUP($A329,AI!$A$13:$E$55,3,0)&amp;""</f>
        <v/>
      </c>
      <c r="D329" s="325" t="str">
        <f>IF(LEFT(VLOOKUP($A329,AI!$A$13:$E$55,5,0),21)='Auto Responses'!$A$73,'Auto Responses'!$A$74,VLOOKUP($A329,AI!$A$13:$E$55,4,0))&amp;""</f>
        <v/>
      </c>
      <c r="E329" s="353" t="str">
        <f>VLOOKUP($A329,AI!$A$13:$E$55,5,0)&amp;""</f>
        <v>Looking for how the solution is checked for input anomalies, patterns, and malicious input rejection.</v>
      </c>
      <c r="F329" s="202"/>
      <c r="G329" s="37" t="str">
        <f>VLOOKUP($A329,Questions!$A$2:$X$333,21,0)&amp;""</f>
        <v>Qualitative Answer - make a selection in column G</v>
      </c>
      <c r="H329" s="192"/>
      <c r="I329" s="52" t="str">
        <f>VLOOKUP($A329,Questions!$A$2:$X$333,23,0)&amp;""</f>
        <v>Standard Importance</v>
      </c>
      <c r="J329" s="192"/>
      <c r="K329" s="55" t="b">
        <v>0</v>
      </c>
      <c r="L329" s="1"/>
    </row>
    <row r="330" spans="1:12" s="36" customFormat="1" ht="90" x14ac:dyDescent="0.2">
      <c r="A330" s="25" t="str">
        <f>AI!$A$39</f>
        <v>AISC-05</v>
      </c>
      <c r="B330" s="26" t="str">
        <f>VLOOKUP($A330,AI!$A$13:$E$55,2,0)&amp;""</f>
        <v>Do you plan for and mitigate supply-chain risk related to your AI features?</v>
      </c>
      <c r="C330" s="52" t="str">
        <f>VLOOKUP($A330,AI!$A$13:$E$55,3,0)&amp;""</f>
        <v/>
      </c>
      <c r="D330" s="41" t="str">
        <f>IF(LEFT(VLOOKUP($A330,AI!$A$13:$E$55,5,0),21)='Auto Responses'!$A$73,'Auto Responses'!$A$74,VLOOKUP($A330,AI!$A$13:$E$55,4,0))&amp;""</f>
        <v/>
      </c>
      <c r="E330" s="353" t="str">
        <f>VLOOKUP($A330,AI!$A$13:$E$55,5,0)&amp;""</f>
        <v>Looking for SAST (Static Application Security Testing) and SBOM (Software Bill of Materials) attestations.</v>
      </c>
      <c r="F330" s="202"/>
      <c r="G330" s="37" t="str">
        <f>VLOOKUP($A330,Questions!$A$2:$X$333,21,0)&amp;""</f>
        <v>Yes</v>
      </c>
      <c r="H330" s="192"/>
      <c r="I330" s="52" t="str">
        <f>VLOOKUP($A330,Questions!$A$2:$X$333,23,0)&amp;""</f>
        <v>Standard Importance</v>
      </c>
      <c r="J330" s="192"/>
      <c r="K330" s="55" t="b">
        <v>0</v>
      </c>
      <c r="L330" s="1"/>
    </row>
    <row r="331" spans="1:12" s="1" customFormat="1" ht="18" x14ac:dyDescent="0.2">
      <c r="A331" s="70" t="str">
        <f>VLOOKUP(LEFT($A332,4),'Auto Responses'!$N$4:$O$38,2,0)&amp;""</f>
        <v xml:space="preserve"> AI Machine Learning</v>
      </c>
      <c r="B331" s="29"/>
      <c r="C331" s="38"/>
      <c r="D331" s="38"/>
      <c r="E331" s="354"/>
      <c r="F331" s="139" t="s">
        <v>1099</v>
      </c>
      <c r="G331" s="38"/>
      <c r="H331" s="38"/>
      <c r="I331" s="38"/>
      <c r="J331" s="38"/>
      <c r="K331" s="38"/>
    </row>
    <row r="332" spans="1:12" s="36" customFormat="1" ht="30" x14ac:dyDescent="0.2">
      <c r="A332" s="25" t="str">
        <f>AI!$A$41</f>
        <v>AIML-01</v>
      </c>
      <c r="B332" s="26" t="str">
        <f>VLOOKUP($A332,AI!$A$13:$E$55,2,0)&amp;""</f>
        <v>Do you separate ML training data from your ML solution data?*</v>
      </c>
      <c r="C332" s="52" t="str">
        <f>VLOOKUP($A332,AI!$A$13:$E$55,3,0)&amp;""</f>
        <v/>
      </c>
      <c r="D332" s="41" t="str">
        <f>IF(LEFT(VLOOKUP($A332,AI!$A$13:$E$55,5,0),21)='Auto Responses'!$A$73,'Auto Responses'!$A$74,VLOOKUP($A332,AI!$A$13:$E$55,4,0))&amp;""</f>
        <v/>
      </c>
      <c r="E332" s="353" t="str">
        <f>VLOOKUP($A332,AI!$A$13:$E$55,5,0)&amp;""</f>
        <v>Looking for protection of training data.</v>
      </c>
      <c r="F332" s="202"/>
      <c r="G332" s="37" t="str">
        <f>VLOOKUP($A332,Questions!$A$2:$X$333,21,0)&amp;""</f>
        <v>Yes</v>
      </c>
      <c r="H332" s="192"/>
      <c r="I332" s="52" t="str">
        <f>VLOOKUP($A332,Questions!$A$2:$X$333,23,0)&amp;""</f>
        <v>Critical Importance</v>
      </c>
      <c r="J332" s="192"/>
      <c r="K332" s="55" t="b">
        <v>0</v>
      </c>
      <c r="L332" s="1"/>
    </row>
    <row r="333" spans="1:12" s="36" customFormat="1" ht="105" x14ac:dyDescent="0.2">
      <c r="A333" s="25" t="str">
        <f>AI!$A$42</f>
        <v>AIML-02</v>
      </c>
      <c r="B333" s="26" t="str">
        <f>VLOOKUP($A333,AI!$A$13:$E$55,2,0)&amp;""</f>
        <v>Do you authenticate and verify your ML model's feedback?*</v>
      </c>
      <c r="C333" s="52" t="str">
        <f>VLOOKUP($A333,AI!$A$13:$E$55,3,0)&amp;""</f>
        <v/>
      </c>
      <c r="D333" s="41" t="str">
        <f>IF(LEFT(VLOOKUP($A333,AI!$A$13:$E$55,5,0),21)='Auto Responses'!$A$73,'Auto Responses'!$A$74,VLOOKUP($A333,AI!$A$13:$E$55,4,0))&amp;""</f>
        <v/>
      </c>
      <c r="E333" s="353" t="str">
        <f>VLOOKUP($A333,AI!$A$13:$E$55,5,0)&amp;""</f>
        <v>Looking for authentication and verification of feedback of the ML model to address the risk of model skewing.</v>
      </c>
      <c r="F333" s="202"/>
      <c r="G333" s="37" t="str">
        <f>VLOOKUP($A333,Questions!$A$2:$X$333,21,0)&amp;""</f>
        <v>Yes</v>
      </c>
      <c r="H333" s="192"/>
      <c r="I333" s="52" t="str">
        <f>VLOOKUP($A333,Questions!$A$2:$X$333,23,0)&amp;""</f>
        <v>Critical Importance</v>
      </c>
      <c r="J333" s="192"/>
      <c r="K333" s="55" t="b">
        <v>0</v>
      </c>
      <c r="L333" s="1"/>
    </row>
    <row r="334" spans="1:12" s="36" customFormat="1" ht="165" x14ac:dyDescent="0.2">
      <c r="A334" s="25" t="str">
        <f>AI!$A$43</f>
        <v>AIML-03</v>
      </c>
      <c r="B334" s="26" t="str">
        <f>VLOOKUP($A334,AI!$A$13:$E$55,2,0)&amp;""</f>
        <v>Is your ML training data vetted, validated, and verified before training the solution's AI model?</v>
      </c>
      <c r="C334" s="52" t="str">
        <f>VLOOKUP($A334,AI!$A$13:$E$55,3,0)&amp;""</f>
        <v/>
      </c>
      <c r="D334" s="41" t="str">
        <f>IF(LEFT(VLOOKUP($A334,AI!$A$13:$E$55,5,0),21)='Auto Responses'!$A$73,'Auto Responses'!$A$74,VLOOKUP($A334,AI!$A$13:$E$55,4,0))&amp;""</f>
        <v/>
      </c>
      <c r="E334" s="353" t="str">
        <f>VLOOKUP($A334,AI!$A$13:$E$55,5,0)&amp;""</f>
        <v>Looking for policies/procedures about validating and verifying any data used to train the model through validation checks and employing multiple data labelers to validate the accuracy of the data labeling.</v>
      </c>
      <c r="F334" s="202"/>
      <c r="G334" s="37" t="str">
        <f>VLOOKUP($A334,Questions!$A$2:$X$333,21,0)&amp;""</f>
        <v>Yes</v>
      </c>
      <c r="H334" s="192"/>
      <c r="I334" s="52" t="str">
        <f>VLOOKUP($A334,Questions!$A$2:$X$333,23,0)&amp;""</f>
        <v>Standard Importance</v>
      </c>
      <c r="J334" s="192"/>
      <c r="K334" s="55" t="b">
        <v>0</v>
      </c>
      <c r="L334" s="1"/>
    </row>
    <row r="335" spans="1:12" s="36" customFormat="1" ht="60" x14ac:dyDescent="0.2">
      <c r="A335" s="25" t="str">
        <f>AI!$A$44</f>
        <v>AIML-04</v>
      </c>
      <c r="B335" s="26" t="str">
        <f>VLOOKUP($A335,AI!$A$13:$E$55,2,0)&amp;""</f>
        <v>Is your ML training data monitored and audited?</v>
      </c>
      <c r="C335" s="52" t="str">
        <f>VLOOKUP($A335,AI!$A$13:$E$55,3,0)&amp;""</f>
        <v/>
      </c>
      <c r="D335" s="41" t="str">
        <f>IF(LEFT(VLOOKUP($A335,AI!$A$13:$E$55,5,0),21)='Auto Responses'!$A$73,'Auto Responses'!$A$74,VLOOKUP($A335,AI!$A$13:$E$55,4,0))&amp;""</f>
        <v/>
      </c>
      <c r="E335" s="353" t="str">
        <f>VLOOKUP($A335,AI!$A$13:$E$55,5,0)&amp;""</f>
        <v>Looking for how you reduce the risk of compromising training data.</v>
      </c>
      <c r="F335" s="202"/>
      <c r="G335" s="37" t="str">
        <f>VLOOKUP($A335,Questions!$A$2:$X$333,21,0)&amp;""</f>
        <v>Yes</v>
      </c>
      <c r="H335" s="192"/>
      <c r="I335" s="52" t="str">
        <f>VLOOKUP($A335,Questions!$A$2:$X$333,23,0)&amp;""</f>
        <v>Standard Importance</v>
      </c>
      <c r="J335" s="192"/>
      <c r="K335" s="55" t="b">
        <v>0</v>
      </c>
      <c r="L335" s="1"/>
    </row>
    <row r="336" spans="1:12" s="36" customFormat="1" ht="45" x14ac:dyDescent="0.2">
      <c r="A336" s="25" t="str">
        <f>AI!$A$45</f>
        <v>AIML-05</v>
      </c>
      <c r="B336" s="26" t="str">
        <f>VLOOKUP($A336,AI!$A$13:$E$55,2,0)&amp;""</f>
        <v>Have you limited access to your ML training data to only staff with an explicit business need?</v>
      </c>
      <c r="C336" s="52" t="str">
        <f>VLOOKUP($A336,AI!$A$13:$E$55,3,0)&amp;""</f>
        <v/>
      </c>
      <c r="D336" s="41" t="str">
        <f>IF(LEFT(VLOOKUP($A336,AI!$A$13:$E$55,5,0),21)='Auto Responses'!$A$73,'Auto Responses'!$A$74,VLOOKUP($A336,AI!$A$13:$E$55,4,0))&amp;""</f>
        <v/>
      </c>
      <c r="E336" s="353" t="str">
        <f>VLOOKUP($A336,AI!$A$13:$E$55,5,0)&amp;""</f>
        <v>Looking for limited access to training data.</v>
      </c>
      <c r="F336" s="202"/>
      <c r="G336" s="37" t="str">
        <f>VLOOKUP($A336,Questions!$A$2:$X$333,21,0)&amp;""</f>
        <v>Yes</v>
      </c>
      <c r="H336" s="192"/>
      <c r="I336" s="52" t="str">
        <f>VLOOKUP($A336,Questions!$A$2:$X$333,23,0)&amp;""</f>
        <v>Minor Importance</v>
      </c>
      <c r="J336" s="192"/>
      <c r="K336" s="55" t="b">
        <v>0</v>
      </c>
      <c r="L336" s="1"/>
    </row>
    <row r="337" spans="1:14" s="36" customFormat="1" ht="75" x14ac:dyDescent="0.2">
      <c r="A337" s="25" t="str">
        <f>AI!$A$46</f>
        <v>AIML-06</v>
      </c>
      <c r="B337" s="26" t="str">
        <f>VLOOKUP($A337,AI!$A$13:$E$55,2,0)&amp;""</f>
        <v>Have you implemented adversarial training or other model defense mechanisms to protect your ML-related features?</v>
      </c>
      <c r="C337" s="52" t="str">
        <f>VLOOKUP($A337,AI!$A$13:$E$55,3,0)&amp;""</f>
        <v/>
      </c>
      <c r="D337" s="41" t="str">
        <f>IF(LEFT(VLOOKUP($A337,AI!$A$13:$E$55,5,0),21)='Auto Responses'!$A$73,'Auto Responses'!$A$74,VLOOKUP($A337,AI!$A$13:$E$55,4,0))&amp;""</f>
        <v/>
      </c>
      <c r="E337" s="353" t="str">
        <f>VLOOKUP($A337,AI!$A$13:$E$55,5,0)&amp;""</f>
        <v>Looking for adversarial training or models that incorporate other defense mechanisms.</v>
      </c>
      <c r="F337" s="202"/>
      <c r="G337" s="37" t="str">
        <f>VLOOKUP($A337,Questions!$A$2:$X$333,21,0)&amp;""</f>
        <v>Yes</v>
      </c>
      <c r="H337" s="192"/>
      <c r="I337" s="52" t="str">
        <f>VLOOKUP($A337,Questions!$A$2:$X$333,23,0)&amp;""</f>
        <v>Minor Importance</v>
      </c>
      <c r="J337" s="192"/>
      <c r="K337" s="55" t="b">
        <v>0</v>
      </c>
      <c r="L337" s="1"/>
    </row>
    <row r="338" spans="1:14" s="36" customFormat="1" ht="135" x14ac:dyDescent="0.2">
      <c r="A338" s="25" t="str">
        <f>AI!$A$47</f>
        <v>AIML-07</v>
      </c>
      <c r="B338" s="26" t="str">
        <f>VLOOKUP($A338,AI!$A$13:$E$55,2,0)&amp;""</f>
        <v>Do you make your ML model transparent through documentation and log inputs and outputs?</v>
      </c>
      <c r="C338" s="52" t="str">
        <f>VLOOKUP($A338,AI!$A$13:$E$55,3,0)&amp;""</f>
        <v/>
      </c>
      <c r="D338" s="41" t="str">
        <f>IF(LEFT(VLOOKUP($A338,AI!$A$13:$E$55,5,0),21)='Auto Responses'!$A$73,'Auto Responses'!$A$74,VLOOKUP($A338,AI!$A$13:$E$55,4,0))&amp;""</f>
        <v/>
      </c>
      <c r="E338" s="353" t="str">
        <f>VLOOKUP($A338,AI!$A$13:$E$55,5,0)&amp;""</f>
        <v>Looking for model transparency, logging of inputs and outputs, explainations for the model's predictions, and allowing the users to inspect the model's internal representations.</v>
      </c>
      <c r="F338" s="202"/>
      <c r="G338" s="37" t="str">
        <f>VLOOKUP($A338,Questions!$A$2:$X$333,21,0)&amp;""</f>
        <v>Yes</v>
      </c>
      <c r="H338" s="192"/>
      <c r="I338" s="52" t="str">
        <f>VLOOKUP($A338,Questions!$A$2:$X$333,23,0)&amp;""</f>
        <v>Minor Importance</v>
      </c>
      <c r="J338" s="192"/>
      <c r="K338" s="55" t="b">
        <v>0</v>
      </c>
      <c r="L338" s="1"/>
    </row>
    <row r="339" spans="1:14" s="36" customFormat="1" ht="75" x14ac:dyDescent="0.2">
      <c r="A339" s="25" t="str">
        <f>AI!$A$48</f>
        <v>AIML-08</v>
      </c>
      <c r="B339" s="26" t="str">
        <f>VLOOKUP($A339,AI!$A$13:$E$55,2,0)&amp;""</f>
        <v>Do you watermark your ML training data?</v>
      </c>
      <c r="C339" s="52" t="str">
        <f>VLOOKUP($A339,AI!$A$13:$E$55,3,0)&amp;""</f>
        <v/>
      </c>
      <c r="D339" s="41" t="str">
        <f>IF(LEFT(VLOOKUP($A339,AI!$A$13:$E$55,5,0),21)='Auto Responses'!$A$73,'Auto Responses'!$A$74,VLOOKUP($A339,AI!$A$13:$E$55,4,0))&amp;""</f>
        <v/>
      </c>
      <c r="E339" s="353" t="str">
        <f>VLOOKUP($A339,AI!$A$13:$E$55,5,0)&amp;""</f>
        <v>Looking for watermarking of training data to aid in your incident response.</v>
      </c>
      <c r="F339" s="202"/>
      <c r="G339" s="37" t="str">
        <f>VLOOKUP($A339,Questions!$A$2:$X$333,21,0)&amp;""</f>
        <v>Yes</v>
      </c>
      <c r="H339" s="192"/>
      <c r="I339" s="52" t="str">
        <f>VLOOKUP($A339,Questions!$A$2:$X$333,23,0)&amp;""</f>
        <v>Minor Importance</v>
      </c>
      <c r="J339" s="192"/>
      <c r="K339" s="55" t="b">
        <v>0</v>
      </c>
      <c r="L339" s="1"/>
    </row>
    <row r="340" spans="1:14" s="1" customFormat="1" ht="18" x14ac:dyDescent="0.2">
      <c r="A340" s="70" t="str">
        <f>VLOOKUP(LEFT($A341,4),'Auto Responses'!$N$4:$O$38,2,0)&amp;""</f>
        <v xml:space="preserve"> AI Large Language Model (LLM)</v>
      </c>
      <c r="B340" s="29"/>
      <c r="C340" s="138"/>
      <c r="D340" s="38"/>
      <c r="E340" s="357"/>
      <c r="F340" s="139" t="s">
        <v>1099</v>
      </c>
      <c r="G340" s="38"/>
      <c r="H340" s="38"/>
      <c r="I340" s="38"/>
      <c r="J340" s="38"/>
      <c r="K340" s="38"/>
    </row>
    <row r="341" spans="1:14" s="36" customFormat="1" ht="90" x14ac:dyDescent="0.2">
      <c r="A341" s="25" t="str">
        <f>AI!$A$50</f>
        <v>AILM-01</v>
      </c>
      <c r="B341" s="26" t="str">
        <f>VLOOKUP($A341,AI!$A$13:$E$55,2,0)&amp;""</f>
        <v>Do you limit your solution's LLM privileges by default?*</v>
      </c>
      <c r="C341" s="52" t="str">
        <f>VLOOKUP($A341,AI!$A$13:$E$55,3,0)&amp;""</f>
        <v/>
      </c>
      <c r="D341" s="41" t="str">
        <f>IF(LEFT(VLOOKUP($A341,AI!$A$13:$E$55,5,0),21)='Auto Responses'!$A$73,'Auto Responses'!$A$74,VLOOKUP($A341,AI!$A$13:$E$55,4,0))&amp;""</f>
        <v/>
      </c>
      <c r="E341" s="353" t="str">
        <f>VLOOKUP($A341,AI!$A$13:$E$55,5,0)&amp;""</f>
        <v>Looking for the LLM tool's privileges and permissions with consideration of the principle of least privilege.</v>
      </c>
      <c r="F341" s="202"/>
      <c r="G341" s="37" t="str">
        <f>VLOOKUP($A341,Questions!$A$2:$X$333,21,0)&amp;""</f>
        <v>Yes</v>
      </c>
      <c r="H341" s="192"/>
      <c r="I341" s="52" t="str">
        <f>VLOOKUP($A341,Questions!$A$2:$X$333,23,0)&amp;""</f>
        <v>Critical Importance</v>
      </c>
      <c r="J341" s="192"/>
      <c r="K341" s="55" t="b">
        <v>0</v>
      </c>
      <c r="L341" s="1"/>
    </row>
    <row r="342" spans="1:14" s="36" customFormat="1" ht="165" x14ac:dyDescent="0.2">
      <c r="A342" s="25" t="str">
        <f>AI!$A$51</f>
        <v>AILM-02</v>
      </c>
      <c r="B342" s="26" t="str">
        <f>VLOOKUP($A342,AI!$A$13:$E$55,2,0)&amp;""</f>
        <v>Is your LLM training data vetted, validated, and verified before training the solution's AI model?*</v>
      </c>
      <c r="C342" s="52" t="str">
        <f>VLOOKUP($A342,AI!$A$13:$E$55,3,0)&amp;""</f>
        <v/>
      </c>
      <c r="D342" s="41" t="str">
        <f>IF(LEFT(VLOOKUP($A342,AI!$A$13:$E$55,5,0),21)='Auto Responses'!$A$73,'Auto Responses'!$A$74,VLOOKUP($A342,AI!$A$13:$E$55,4,0))&amp;""</f>
        <v/>
      </c>
      <c r="E342" s="353" t="str">
        <f>VLOOKUP($A342,AI!$A$13:$E$55,5,0)&amp;""</f>
        <v>Looking for policies/procedures for validating and verifying any data used to train the model through validation checks and employing multiple data labelers to validate the accuracy of the data labeling.</v>
      </c>
      <c r="F342" s="202"/>
      <c r="G342" s="37" t="str">
        <f>VLOOKUP($A342,Questions!$A$2:$X$333,21,0)&amp;""</f>
        <v>Yes</v>
      </c>
      <c r="H342" s="192"/>
      <c r="I342" s="52" t="str">
        <f>VLOOKUP($A342,Questions!$A$2:$X$333,23,0)&amp;""</f>
        <v>Critical Importance</v>
      </c>
      <c r="J342" s="192"/>
      <c r="K342" s="55" t="b">
        <v>0</v>
      </c>
      <c r="L342" s="1"/>
    </row>
    <row r="343" spans="1:14" s="36" customFormat="1" ht="90" x14ac:dyDescent="0.2">
      <c r="A343" s="25" t="str">
        <f>AI!$A$52</f>
        <v>AILM-03</v>
      </c>
      <c r="B343" s="26" t="str">
        <f>VLOOKUP($A343,AI!$A$13:$E$55,2,0)&amp;""</f>
        <v>Do any actions taken by your solution's LLM features or plugins require human intervention?*</v>
      </c>
      <c r="C343" s="52" t="str">
        <f>VLOOKUP($A343,AI!$A$13:$E$55,3,0)&amp;""</f>
        <v/>
      </c>
      <c r="D343" s="41" t="str">
        <f>IF(LEFT(VLOOKUP($A343,AI!$A$13:$E$55,5,0),21)='Auto Responses'!$A$73,'Auto Responses'!$A$74,VLOOKUP($A343,AI!$A$13:$E$55,4,0))&amp;""</f>
        <v/>
      </c>
      <c r="E343" s="353" t="str">
        <f>VLOOKUP($A343,AI!$A$13:$E$55,5,0)&amp;""</f>
        <v xml:space="preserve">Looking for human intervention prior to LLM feature actions to mitigate permissions issues and unauthorized actions. </v>
      </c>
      <c r="F343" s="202"/>
      <c r="G343" s="37" t="str">
        <f>VLOOKUP($A343,Questions!$A$2:$X$333,21,0)&amp;""</f>
        <v>Yes</v>
      </c>
      <c r="H343" s="192"/>
      <c r="I343" s="52" t="str">
        <f>VLOOKUP($A343,Questions!$A$2:$X$333,23,0)&amp;""</f>
        <v>Critical Importance</v>
      </c>
      <c r="J343" s="192"/>
      <c r="K343" s="55" t="b">
        <v>0</v>
      </c>
      <c r="L343" s="1"/>
    </row>
    <row r="344" spans="1:14" s="36" customFormat="1" ht="90" x14ac:dyDescent="0.2">
      <c r="A344" s="25" t="str">
        <f>AI!$A$53</f>
        <v>AILM-04</v>
      </c>
      <c r="B344" s="26" t="str">
        <f>VLOOKUP($A344,AI!$A$13:$E$55,2,0)&amp;""</f>
        <v>Do you limit multiple LLM model plugins being called as part of a single input?*</v>
      </c>
      <c r="C344" s="52" t="str">
        <f>VLOOKUP($A344,AI!$A$13:$E$55,3,0)&amp;""</f>
        <v/>
      </c>
      <c r="D344" s="41" t="str">
        <f>IF(LEFT(VLOOKUP($A344,AI!$A$13:$E$55,5,0),21)='Auto Responses'!$A$73,'Auto Responses'!$A$74,VLOOKUP($A344,AI!$A$13:$E$55,4,0))&amp;""</f>
        <v/>
      </c>
      <c r="E344" s="353" t="str">
        <f>VLOOKUP($A344,AI!$A$13:$E$55,5,0)&amp;""</f>
        <v>Looking for a limitation of plugins called per request to help limit data leakage and privilege escalation.</v>
      </c>
      <c r="F344" s="202"/>
      <c r="G344" s="37" t="str">
        <f>VLOOKUP($A344,Questions!$A$2:$X$333,21,0)&amp;""</f>
        <v>Yes</v>
      </c>
      <c r="H344" s="192"/>
      <c r="I344" s="52" t="str">
        <f>VLOOKUP($A344,Questions!$A$2:$X$333,23,0)&amp;""</f>
        <v>Critical Importance</v>
      </c>
      <c r="J344" s="192"/>
      <c r="K344" s="55" t="b">
        <v>0</v>
      </c>
      <c r="L344" s="1"/>
    </row>
    <row r="345" spans="1:14" s="36" customFormat="1" ht="60" x14ac:dyDescent="0.2">
      <c r="A345" s="25" t="str">
        <f>AI!$A$54</f>
        <v>AILM-05</v>
      </c>
      <c r="B345" s="26" t="str">
        <f>VLOOKUP($A345,AI!$A$13:$E$55,2,0)&amp;""</f>
        <v>Do you limit your solution's LLM resource use per request, per step, and per action?</v>
      </c>
      <c r="C345" s="52" t="str">
        <f>VLOOKUP($A345,AI!$A$13:$E$55,3,0)&amp;""</f>
        <v/>
      </c>
      <c r="D345" s="41" t="str">
        <f>IF(LEFT(VLOOKUP($A345,AI!$A$13:$E$55,5,0),21)='Auto Responses'!$A$73,'Auto Responses'!$A$74,VLOOKUP($A345,AI!$A$13:$E$55,4,0))&amp;""</f>
        <v/>
      </c>
      <c r="E345" s="353" t="str">
        <f>VLOOKUP($A345,AI!$A$13:$E$55,5,0)&amp;""</f>
        <v>Looking for resource use limits to mitigate denial of service (DoS) attacks.</v>
      </c>
      <c r="F345" s="202"/>
      <c r="G345" s="37" t="str">
        <f>VLOOKUP($A345,Questions!$A$2:$X$333,21,0)&amp;""</f>
        <v>Yes</v>
      </c>
      <c r="H345" s="192"/>
      <c r="I345" s="52" t="str">
        <f>VLOOKUP($A345,Questions!$A$2:$X$333,23,0)&amp;""</f>
        <v>Standard Importance</v>
      </c>
      <c r="J345" s="192"/>
      <c r="K345" s="55" t="b">
        <v>0</v>
      </c>
      <c r="L345" s="1"/>
    </row>
    <row r="346" spans="1:14" s="36" customFormat="1" ht="60" x14ac:dyDescent="0.2">
      <c r="A346" s="25" t="str">
        <f>AI!$A$55</f>
        <v>AILM-06</v>
      </c>
      <c r="B346" s="26" t="str">
        <f>VLOOKUP($A346,AI!$A$13:$E$55,2,0)&amp;""</f>
        <v>Do you leverage LLM model tuning or other model validation mechanisms?</v>
      </c>
      <c r="C346" s="52" t="str">
        <f>VLOOKUP($A346,AI!$A$13:$E$55,3,0)&amp;""</f>
        <v/>
      </c>
      <c r="D346" s="41" t="str">
        <f>IF(LEFT(VLOOKUP($A346,AI!$A$13:$E$55,5,0),21)='Auto Responses'!$A$73,'Auto Responses'!$A$74,VLOOKUP($A346,AI!$A$13:$E$55,4,0))&amp;""</f>
        <v/>
      </c>
      <c r="E346" s="353" t="str">
        <f>VLOOKUP($A346,AI!$A$13:$E$55,5,0)&amp;""</f>
        <v>Looking for fact-checking and accuracy tuning of the LLM outputs.</v>
      </c>
      <c r="F346" s="202"/>
      <c r="G346" s="37" t="str">
        <f>VLOOKUP($A346,Questions!$A$2:$X$333,21,0)&amp;""</f>
        <v>Yes</v>
      </c>
      <c r="H346" s="192"/>
      <c r="I346" s="52" t="str">
        <f>VLOOKUP($A346,Questions!$A$2:$X$333,23,0)&amp;""</f>
        <v>Standard Importance</v>
      </c>
      <c r="J346" s="192"/>
      <c r="K346" s="55" t="b">
        <v>0</v>
      </c>
      <c r="L346" s="1"/>
      <c r="N346" s="255" t="s">
        <v>1543</v>
      </c>
    </row>
    <row r="347" spans="1:14" ht="42" customHeight="1" x14ac:dyDescent="0.2">
      <c r="A347" s="286" t="s">
        <v>1605</v>
      </c>
    </row>
    <row r="348" spans="1:14" ht="15" hidden="1" customHeight="1" x14ac:dyDescent="0.2"/>
    <row r="349" spans="1:14" ht="15" hidden="1" customHeight="1" x14ac:dyDescent="0.2"/>
    <row r="350" spans="1:14" ht="15" hidden="1" customHeight="1" x14ac:dyDescent="0.2"/>
    <row r="351" spans="1:14" ht="15" hidden="1" customHeight="1" x14ac:dyDescent="0.2"/>
    <row r="352" spans="1:14" ht="15" hidden="1" customHeight="1" x14ac:dyDescent="0.2"/>
    <row r="353" ht="15" hidden="1" customHeight="1" x14ac:dyDescent="0.2"/>
    <row r="354" ht="15" hidden="1" customHeight="1" x14ac:dyDescent="0.2"/>
    <row r="355" ht="15" hidden="1" customHeight="1" x14ac:dyDescent="0.2"/>
    <row r="356" ht="15" hidden="1" customHeight="1" x14ac:dyDescent="0.2"/>
    <row r="357" ht="15" hidden="1" customHeight="1" x14ac:dyDescent="0.2"/>
    <row r="358" ht="15" hidden="1" customHeight="1" x14ac:dyDescent="0.2"/>
    <row r="359" ht="15" hidden="1" customHeight="1" x14ac:dyDescent="0.2"/>
    <row r="360" ht="15" hidden="1" customHeight="1" x14ac:dyDescent="0.2"/>
    <row r="361" ht="15" hidden="1" customHeight="1" x14ac:dyDescent="0.2"/>
    <row r="362" ht="15" hidden="1" customHeight="1" x14ac:dyDescent="0.2"/>
    <row r="363" ht="15" hidden="1" customHeight="1" x14ac:dyDescent="0.2"/>
    <row r="364" ht="15" hidden="1" customHeight="1" x14ac:dyDescent="0.2"/>
  </sheetData>
  <mergeCells count="1">
    <mergeCell ref="A19:C19"/>
  </mergeCells>
  <conditionalFormatting sqref="F21:G40">
    <cfRule type="dataBar" priority="3">
      <dataBar>
        <cfvo type="num" val="0"/>
        <cfvo type="num" val="1"/>
        <color rgb="FFD0DAF0"/>
      </dataBar>
      <extLst>
        <ext xmlns:x14="http://schemas.microsoft.com/office/spreadsheetml/2009/9/main" uri="{B025F937-C7B1-47D3-B67F-A62EFF666E3E}">
          <x14:id>{146DD6DD-DBE8-4342-A96D-7D447F073938}</x14:id>
        </ext>
      </extLst>
    </cfRule>
  </conditionalFormatting>
  <conditionalFormatting sqref="H40:I40">
    <cfRule type="dataBar" priority="2">
      <dataBar>
        <cfvo type="num" val="0"/>
        <cfvo type="num" val="1"/>
        <color rgb="FF638EC6"/>
      </dataBar>
      <extLst>
        <ext xmlns:x14="http://schemas.microsoft.com/office/spreadsheetml/2009/9/main" uri="{B025F937-C7B1-47D3-B67F-A62EFF666E3E}">
          <x14:id>{C3C44FFB-33C6-45D6-A2DB-1240E27BE538}</x14:id>
        </ext>
      </extLst>
    </cfRule>
  </conditionalFormatting>
  <dataValidations xWindow="718" yWindow="394" count="2">
    <dataValidation allowBlank="1" showInputMessage="1" showErrorMessage="1" prompt="This answer has been populated from the &quot;START HERE&quot; tab and does not need to be re-entered." sqref="C11:C17" xr:uid="{6A8A5DD2-DBC5-4AFA-9212-26517D452447}"/>
    <dataValidation allowBlank="1" showInputMessage="1" showErrorMessage="1" promptTitle="Warning!" prompt="The HECVAT is built using a number of complex formulas. Editing this cell can break the functionality of the tool. " sqref="I2 B20:B40 D20:I40 C20 C40 B2:B17 A3:A17 A44:E347 G56:G346 I56:I346" xr:uid="{42C50130-3A57-4C1D-932F-FE42EF919690}"/>
  </dataValidations>
  <hyperlinks>
    <hyperlink ref="G21" location="'Institution Evaluation'!A66" display="'Institution Evaluation'!A66" xr:uid="{9BB6B783-2D5B-429A-A38D-F31024220AC6}"/>
    <hyperlink ref="G22" location="'Institution Evaluation'!A81" display="'Institution Evaluation'!A81" xr:uid="{FC7CAC10-A125-4FB3-9395-FC67AC423378}"/>
    <hyperlink ref="G23" location="'Institution Evaluation'!A89" display="'Institution Evaluation'!A89" xr:uid="{2030E6E1-C501-4FEE-B141-45D6C29F1410}"/>
    <hyperlink ref="G24" location="'Institution Evaluation'!A95" display="'Institution Evaluation'!A95" xr:uid="{BE736F41-076A-4A55-BCE4-D5E744D90A3E}"/>
    <hyperlink ref="G37" location="'Institution Evaluation'!A228" display="'Institution Evaluation'!A228" xr:uid="{BC5B5905-A357-43BE-8C8F-C844727604F0}"/>
    <hyperlink ref="G38" location="'Institution Evaluation'!A311" display="'Institution Evaluation'!A311" xr:uid="{B8DD21E8-AFF2-458D-832C-276DC34D9341}"/>
    <hyperlink ref="G36" location="'Institution Evaluation'!A301" display="'Institution Evaluation'!A301" xr:uid="{037E2D5D-6696-48E8-A6E0-A0A1B53AF819}"/>
    <hyperlink ref="G35" location="'Institution Evaluation'!A288" display="'Institution Evaluation'!A288" xr:uid="{68E01ACB-B999-4EB5-B2C9-6016F0DE0BC7}"/>
    <hyperlink ref="G34" location="'Institution Evaluation'!A258" display="'Institution Evaluation'!A258" xr:uid="{18219329-4E5D-4C13-A2E5-215BAC1661E0}"/>
    <hyperlink ref="G33" location="'Institution Evaluation'!A247" display="'Institution Evaluation'!A247" xr:uid="{4A8900E2-CB47-4F9A-B96D-CC2E19DD5584}"/>
    <hyperlink ref="G32" location="'Institution Evaluation'!A221" display="'Institution Evaluation'!A221" xr:uid="{6F07FBFB-40EA-4F1C-813D-D8F708EFC7D7}"/>
    <hyperlink ref="G31" location="'Institution Evaluation'!A206" display="'Institution Evaluation'!A206" xr:uid="{E3A7CADC-F4A3-49AC-8E0A-BD9EE497E534}"/>
    <hyperlink ref="G30" location="'Institution Evaluation'!A204" display="'Institution Evaluation'!A204" xr:uid="{CD2F118A-35B5-4C28-8972-FE24734AD731}"/>
    <hyperlink ref="G29" location="'Institution Evaluation'!A186" display="'Institution Evaluation'!A186" xr:uid="{5D216CF7-8C6B-4834-936D-5763F8BC88D7}"/>
    <hyperlink ref="G28" location="'Institution Evaluation'!A171" display="'Institution Evaluation'!A171" xr:uid="{532B68D2-C1A5-47A4-B8EB-AA545547A11A}"/>
    <hyperlink ref="G27" location="'Institution Evaluation'!A147" display="'Institution Evaluation'!A147" xr:uid="{4C73246C-C560-424B-8A91-D3B84CD24D9D}"/>
    <hyperlink ref="G26" location="'Institution Evaluation'!A128" display="'Institution Evaluation'!A128" xr:uid="{F6A8C49A-E2C3-4E23-AE0C-6A45C6FBC71D}"/>
    <hyperlink ref="G25" location="'Institution Evaluation'!A112" display="'Institution Evaluation'!A112" xr:uid="{AA4C3BDA-4E45-4684-A828-7743EFF601A0}"/>
    <hyperlink ref="G39" location="'Privacy Analyst Evaluation'!A1" display="'Privacy Analyst Evaluation'!A1" xr:uid="{98511C3B-577E-4E85-AEF9-70B142A9EA93}"/>
    <hyperlink ref="F226" location="'Institution Evaluation'!A1" display="Back to Scorecard" xr:uid="{6FE45276-9603-4F4F-8578-735AF2BBFC49}"/>
    <hyperlink ref="F245" location="'Institution Evaluation'!A1" display="Back to Scorecard" xr:uid="{2E72BCD7-5D22-471B-9190-B4D53BA791CB}"/>
    <hyperlink ref="F256" location="'Institution Evaluation'!A1" display="Back to Scorecard" xr:uid="{1DF6CF9D-1B58-4E26-BDCF-036EBA6E0137}"/>
    <hyperlink ref="F286" location="'Institution Evaluation'!A1" display="Back to Scorecard" xr:uid="{625C8E31-7739-454D-B7F0-9328178B0745}"/>
    <hyperlink ref="F299" location="'Institution Evaluation'!A1" display="Back to Scorecard" xr:uid="{3FBC5863-16F9-4DF3-99D5-57A3F598FC3A}"/>
    <hyperlink ref="F310" location="'Institution Evaluation'!A1" display="Back to Scorecard" xr:uid="{1E843BFD-9352-466A-A37F-3F6DC0997DC8}"/>
    <hyperlink ref="F313" location="'Institution Evaluation'!A1" display="Back to Scorecard" xr:uid="{A50B3FAF-0DD0-47AE-A226-3EE8F4666964}"/>
    <hyperlink ref="F319" location="'Institution Evaluation'!A1" display="Back to Scorecard" xr:uid="{8578A02B-414A-4B89-9874-6E0F0CABA11C}"/>
    <hyperlink ref="F325" location="'Institution Evaluation'!A1" display="Back to Scorecard" xr:uid="{4EAF07E3-A446-49D6-9B81-301D7A6A2DFE}"/>
    <hyperlink ref="F331" location="'Institution Evaluation'!A1" display="Back to Scorecard" xr:uid="{C9BE1873-AF3B-4E05-82F3-E1ED6FD8F27D}"/>
    <hyperlink ref="F340" location="'Institution Evaluation'!A1" display="Back to Scorecard" xr:uid="{5672A663-5CCE-44F8-8363-A99CF2D6F791}"/>
    <hyperlink ref="F219" location="'Institution Evaluation'!A1" display="Back to Scorecard" xr:uid="{83828567-04BF-459E-8BE2-0044D0127369}"/>
    <hyperlink ref="F214" location="'Institution Evaluation'!A1" display="Back to Scorecard" xr:uid="{A1BEA664-9690-4B03-A04C-A117FCFB989B}"/>
    <hyperlink ref="F202" location="'Institution Evaluation'!A1" display="Back to Scorecard" xr:uid="{3836858E-46B1-4C36-8D02-D0F05A52A25D}"/>
    <hyperlink ref="F185" location="'Institution Evaluation'!A1" display="Back to Scorecard" xr:uid="{28F17DC6-289B-4707-8B7E-A7CB84C7B4E7}"/>
    <hyperlink ref="F170" location="'Institution Evaluation'!A1" display="Back to Scorecard" xr:uid="{A20522A8-B50C-4AB4-9230-9AAB73E30EE3}"/>
    <hyperlink ref="F146" location="'Institution Evaluation'!A1" display="Back to Scorecard" xr:uid="{1B0F8724-01FD-41CC-8969-8150BDFB0208}"/>
    <hyperlink ref="F127" location="'Institution Evaluation'!A1" display="Back to Scorecard" xr:uid="{971A4E34-19F9-45C1-9027-6E3D641F88EA}"/>
    <hyperlink ref="F111" location="'Institution Evaluation'!A1" display="Back to Scorecard" xr:uid="{D01D5539-6E7F-46C9-874E-F0ADC51C4D23}"/>
    <hyperlink ref="F94" location="'Institution Evaluation'!A1" display="Back to Scorecard" xr:uid="{D0E197AF-1A83-4B46-B53C-01D46E5B6996}"/>
    <hyperlink ref="F88" location="'Institution Evaluation'!A1" display="Back to Scorecard" xr:uid="{0E1BC0D2-F0CC-4575-A673-A3D3CD3DB862}"/>
    <hyperlink ref="F80" location="'Institution Evaluation'!A1" display="Back to Scorecard" xr:uid="{E02B3B42-5558-465B-BDCA-EDE683CAD9F3}"/>
    <hyperlink ref="F71" location="'Institution Evaluation'!A1" display="Back to Scorecard" xr:uid="{2A563F40-8112-422A-B701-8423B34C6A6C}"/>
    <hyperlink ref="F65" location="'Institution Evaluation'!A1" display="Back to Scorecard" xr:uid="{8F2468E9-F2C9-48B9-A074-8DA2F50452F2}"/>
    <hyperlink ref="F55" location="'Institution Evaluation'!A1" display="Back to Scorecard" xr:uid="{9B29E0DB-9237-4EDA-B6E6-FFE05032A5EC}"/>
    <hyperlink ref="A10" r:id="rId1" display="http://www.educause.edu/HECVAT" xr:uid="{CA4B97E8-4BB8-44D3-873F-D2FA5808C236}"/>
    <hyperlink ref="A52" r:id="rId2" display="http://www.educause.edu/HECVAT" xr:uid="{C50E9FB8-ECD0-41CB-A4B7-EF5F93086563}"/>
  </hyperlinks>
  <pageMargins left="0.7" right="0.7" top="0.75" bottom="0.75" header="0.3" footer="0.3"/>
  <pageSetup orientation="portrait" verticalDpi="300" r:id="rId3"/>
  <extLst>
    <ext xmlns:x14="http://schemas.microsoft.com/office/spreadsheetml/2009/9/main" uri="{78C0D931-6437-407d-A8EE-F0AAD7539E65}">
      <x14:conditionalFormattings>
        <x14:conditionalFormatting xmlns:xm="http://schemas.microsoft.com/office/excel/2006/main">
          <x14:cfRule type="dataBar" id="{146DD6DD-DBE8-4342-A96D-7D447F073938}">
            <x14:dataBar minLength="0" maxLength="100" gradient="0" direction="leftToRight" axisPosition="none">
              <x14:cfvo type="num">
                <xm:f>0</xm:f>
              </x14:cfvo>
              <x14:cfvo type="num">
                <xm:f>1</xm:f>
              </x14:cfvo>
              <x14:negativeFillColor rgb="FFFF0000"/>
            </x14:dataBar>
          </x14:cfRule>
          <xm:sqref>F21:G40</xm:sqref>
        </x14:conditionalFormatting>
        <x14:conditionalFormatting xmlns:xm="http://schemas.microsoft.com/office/excel/2006/main">
          <x14:cfRule type="dataBar" id="{C3C44FFB-33C6-45D6-A2DB-1240E27BE538}">
            <x14:dataBar minLength="0" maxLength="100" gradient="0" direction="leftToRight" axisPosition="none">
              <x14:cfvo type="num">
                <xm:f>0</xm:f>
              </x14:cfvo>
              <x14:cfvo type="num">
                <xm:f>1</xm:f>
              </x14:cfvo>
              <x14:negativeFillColor rgb="FFFF0000"/>
            </x14:dataBar>
          </x14:cfRule>
          <xm:sqref>H40:I40</xm:sqref>
        </x14:conditionalFormatting>
      </x14:conditionalFormattings>
    </ext>
    <ext xmlns:x14="http://schemas.microsoft.com/office/spreadsheetml/2009/9/main" uri="{CCE6A557-97BC-4b89-ADB6-D9C93CAAB3DF}">
      <x14:dataValidations xmlns:xm="http://schemas.microsoft.com/office/excel/2006/main" xWindow="718" yWindow="394" count="4">
        <x14:dataValidation type="list" allowBlank="1" showInputMessage="1" showErrorMessage="1" xr:uid="{1ECFC207-6456-45C1-BB77-49B1EF2D895F}">
          <x14:formula1>
            <xm:f>'Auto Responses'!$A$52:$A$55</xm:f>
          </x14:formula1>
          <xm:sqref>J226</xm:sqref>
        </x14:dataValidation>
        <x14:dataValidation type="list" allowBlank="1" showInputMessage="1" showErrorMessage="1" xr:uid="{BA7B7742-10DD-4DAB-B214-B632D21BDC19}">
          <x14:formula1>
            <xm:f>'Auto Responses'!$A$50:$A$51</xm:f>
          </x14:formula1>
          <xm:sqref>H226</xm:sqref>
        </x14:dataValidation>
        <x14:dataValidation type="list" allowBlank="1" showInputMessage="1" showErrorMessage="1" xr:uid="{87D58459-7D2A-4093-AA23-CB3B86A17A63}">
          <x14:formula1>
            <xm:f>'Auto Responses'!$J$11:$J$14</xm:f>
          </x14:formula1>
          <xm:sqref>J56:J64 J332:J339 J326:J330 J320:J324 J314:J318 J311:J312 J300:J309 J287:J298 J257:J285 J246:J255 J227:J244 J220:J225 J215:J218 J203:J213 J186:J201 J171:J184 J147:J169 J128:J145 J112:J126 J95:J110 J89:J93 J81:J87 J72:J79 J66:J70 J341:J346</xm:sqref>
        </x14:dataValidation>
        <x14:dataValidation type="list" allowBlank="1" showInputMessage="1" showErrorMessage="1" xr:uid="{11ECA3B0-CCF9-44AB-BABD-846BE063E009}">
          <x14:formula1>
            <xm:f>'Auto Responses'!$J$7:$J$8</xm:f>
          </x14:formula1>
          <xm:sqref>H332:H339 H326:H330 H320:H324 H314:H318 H311:H312 H300:H309 H287:H298 H257:H285 H246:H255 H227:H244 H220:H225 H215:H218 H203:H213 H186:H201 H171:H184 H147:H169 H128:H145 H112:H126 H95:H110 H89:H93 H81:H87 H72:H79 H66:H70 H56:H64 H341:H346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58b6fc7-0291-4857-86b9-3e2e6801d681" xsi:nil="true"/>
    <lcf76f155ced4ddcb4097134ff3c332f xmlns="fe6f5b87-afdf-4799-b022-13c31eb90b67">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3231324C87038498286D3E0F93D4C18" ma:contentTypeVersion="18" ma:contentTypeDescription="Create a new document." ma:contentTypeScope="" ma:versionID="32160c5252c86475ea969715ce97f04b">
  <xsd:schema xmlns:xsd="http://www.w3.org/2001/XMLSchema" xmlns:xs="http://www.w3.org/2001/XMLSchema" xmlns:p="http://schemas.microsoft.com/office/2006/metadata/properties" xmlns:ns1="http://schemas.microsoft.com/sharepoint/v3" xmlns:ns2="f58b6fc7-0291-4857-86b9-3e2e6801d681" xmlns:ns3="fe6f5b87-afdf-4799-b022-13c31eb90b67" targetNamespace="http://schemas.microsoft.com/office/2006/metadata/properties" ma:root="true" ma:fieldsID="f52aeea1f6604c44af6ebd709b923098" ns1:_="" ns2:_="" ns3:_="">
    <xsd:import namespace="http://schemas.microsoft.com/sharepoint/v3"/>
    <xsd:import namespace="f58b6fc7-0291-4857-86b9-3e2e6801d681"/>
    <xsd:import namespace="fe6f5b87-afdf-4799-b022-13c31eb90b6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8b6fc7-0291-4857-86b9-3e2e6801d68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4a908ab-f3ad-4a8a-9d02-c70e58d9be9f}" ma:internalName="TaxCatchAll" ma:showField="CatchAllData" ma:web="f58b6fc7-0291-4857-86b9-3e2e6801d68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e6f5b87-afdf-4799-b022-13c31eb90b6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54a5fdf-49bb-4ee3-ba55-d1d1939b02c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DF336D-6B97-407A-8300-C0C188644765}">
  <ds:schemaRefs>
    <ds:schemaRef ds:uri="http://purl.org/dc/dcmitype/"/>
    <ds:schemaRef ds:uri="http://www.w3.org/XML/1998/namespace"/>
    <ds:schemaRef ds:uri="59db3a20-cd76-483e-8241-5de0717f7c1b"/>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6ce987aa-ba57-409a-b474-072a10bf63c3"/>
    <ds:schemaRef ds:uri="http://purl.org/dc/terms/"/>
  </ds:schemaRefs>
</ds:datastoreItem>
</file>

<file path=customXml/itemProps2.xml><?xml version="1.0" encoding="utf-8"?>
<ds:datastoreItem xmlns:ds="http://schemas.openxmlformats.org/officeDocument/2006/customXml" ds:itemID="{557CA352-70DF-4A8C-BE16-1BA25A2D45EE}">
  <ds:schemaRefs>
    <ds:schemaRef ds:uri="http://schemas.microsoft.com/sharepoint/v3/contenttype/forms"/>
  </ds:schemaRefs>
</ds:datastoreItem>
</file>

<file path=customXml/itemProps3.xml><?xml version="1.0" encoding="utf-8"?>
<ds:datastoreItem xmlns:ds="http://schemas.openxmlformats.org/officeDocument/2006/customXml" ds:itemID="{BA77D317-E1D7-4F5C-9F49-C623AD71AD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START HERE</vt:lpstr>
      <vt:lpstr>Organization</vt:lpstr>
      <vt:lpstr>Product</vt:lpstr>
      <vt:lpstr>Infrastructure</vt:lpstr>
      <vt:lpstr>IT Accessibility</vt:lpstr>
      <vt:lpstr>Case-Specific</vt:lpstr>
      <vt:lpstr>AI</vt:lpstr>
      <vt:lpstr>Privacy</vt:lpstr>
      <vt:lpstr>Institution Evaluation</vt:lpstr>
      <vt:lpstr>High-Risk Evaluation</vt:lpstr>
      <vt:lpstr>Privacy Analyst Evaluation</vt:lpstr>
      <vt:lpstr>Analyst Reference</vt:lpstr>
      <vt:lpstr>Questions</vt:lpstr>
      <vt:lpstr>Auto Responses</vt:lpstr>
      <vt:lpstr>(backend scoring)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HECVAT 4.0</dc:title>
  <dc:creator>BJ Hollowell</dc:creator>
  <cp:lastModifiedBy>Danielle Morse</cp:lastModifiedBy>
  <dcterms:created xsi:type="dcterms:W3CDTF">2024-11-11T16:57:18Z</dcterms:created>
  <dcterms:modified xsi:type="dcterms:W3CDTF">2025-06-06T15:02:34Z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0x01010023231324C87038498286D3E0F93D4C18</vt:lpwstr>
  </property>
  <property fmtid="{D5CDD505-2E9C-101B-9397-08002B2CF9AE}" pid="3" name="MediaServiceImageTags">
    <vt:lpwstr/>
  </property>
</Properties>
</file>